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6400" yWindow="460" windowWidth="20880" windowHeight="15180" firstSheet="8" activeTab="11"/>
  </bookViews>
  <sheets>
    <sheet name="GDP Scenario" sheetId="5" r:id="rId1"/>
    <sheet name="Energy prices" sheetId="13" r:id="rId2"/>
    <sheet name="MACRO " sheetId="3" r:id="rId3"/>
    <sheet name="polynomial regression" sheetId="12" r:id="rId4"/>
    <sheet name="ELEC-Balmorel firstdraft" sheetId="15" r:id="rId5"/>
    <sheet name="ELEC-Balmorel finaldraft_2020" sheetId="17" r:id="rId6"/>
    <sheet name="ELEC-Balmorel finaldraft_2025" sheetId="19" r:id="rId7"/>
    <sheet name="Capacity and generation" sheetId="20" r:id="rId8"/>
    <sheet name="investment cost " sheetId="21" r:id="rId9"/>
    <sheet name="Graph" sheetId="18" r:id="rId10"/>
    <sheet name="GDP for solver" sheetId="16" r:id="rId11"/>
    <sheet name="Main - Capital trajectory" sheetId="22" r:id="rId12"/>
    <sheet name="CO2cap - Capital trajectory" sheetId="23" r:id="rId13"/>
    <sheet name="Hypotheses" sheetId="24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exchangeRate">Hypotheses!$B$1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6" i="22" l="1"/>
  <c r="E96" i="22"/>
  <c r="F96" i="22"/>
  <c r="G96" i="22"/>
  <c r="H96" i="22"/>
  <c r="I96" i="22"/>
  <c r="J96" i="22"/>
  <c r="K96" i="22"/>
  <c r="L96" i="22"/>
  <c r="M96" i="22"/>
  <c r="N96" i="22"/>
  <c r="O96" i="22"/>
  <c r="P96" i="22"/>
  <c r="Q96" i="22"/>
  <c r="R96" i="22"/>
  <c r="S96" i="22"/>
  <c r="T96" i="22"/>
  <c r="U96" i="22"/>
  <c r="V96" i="22"/>
  <c r="W96" i="22"/>
  <c r="X96" i="22"/>
  <c r="Y96" i="22"/>
  <c r="Z96" i="22"/>
  <c r="AA96" i="22"/>
  <c r="AB96" i="22"/>
  <c r="AC96" i="22"/>
  <c r="AD96" i="22"/>
  <c r="AE96" i="22"/>
  <c r="AF96" i="22"/>
  <c r="AG96" i="22"/>
  <c r="AH96" i="22"/>
  <c r="AI96" i="22"/>
  <c r="AJ96" i="22"/>
  <c r="AK96" i="22"/>
  <c r="AL96" i="22"/>
  <c r="AM96" i="22"/>
  <c r="D97" i="22"/>
  <c r="E97" i="22"/>
  <c r="F97" i="22"/>
  <c r="G97" i="22"/>
  <c r="H97" i="22"/>
  <c r="I97" i="22"/>
  <c r="J97" i="22"/>
  <c r="K97" i="22"/>
  <c r="L97" i="22"/>
  <c r="M97" i="22"/>
  <c r="N97" i="22"/>
  <c r="O97" i="22"/>
  <c r="P97" i="22"/>
  <c r="Q97" i="22"/>
  <c r="R97" i="22"/>
  <c r="S97" i="22"/>
  <c r="T97" i="22"/>
  <c r="U97" i="22"/>
  <c r="V97" i="22"/>
  <c r="W97" i="22"/>
  <c r="X97" i="22"/>
  <c r="Y97" i="22"/>
  <c r="Z97" i="22"/>
  <c r="AA97" i="22"/>
  <c r="AB97" i="22"/>
  <c r="AC97" i="22"/>
  <c r="AD97" i="22"/>
  <c r="AE97" i="22"/>
  <c r="AF97" i="22"/>
  <c r="AG97" i="22"/>
  <c r="AH97" i="22"/>
  <c r="AI97" i="22"/>
  <c r="AJ97" i="22"/>
  <c r="AK97" i="22"/>
  <c r="AL97" i="22"/>
  <c r="AM97" i="22"/>
  <c r="D98" i="22"/>
  <c r="E98" i="22"/>
  <c r="F98" i="22"/>
  <c r="G98" i="22"/>
  <c r="H98" i="22"/>
  <c r="I98" i="22"/>
  <c r="J98" i="22"/>
  <c r="K98" i="22"/>
  <c r="L98" i="22"/>
  <c r="M98" i="22"/>
  <c r="N98" i="22"/>
  <c r="O98" i="22"/>
  <c r="P98" i="22"/>
  <c r="Q98" i="22"/>
  <c r="R98" i="22"/>
  <c r="S98" i="22"/>
  <c r="T98" i="22"/>
  <c r="U98" i="22"/>
  <c r="V98" i="22"/>
  <c r="W98" i="22"/>
  <c r="X98" i="22"/>
  <c r="Y98" i="22"/>
  <c r="Z98" i="22"/>
  <c r="AA98" i="22"/>
  <c r="AB98" i="22"/>
  <c r="AC98" i="22"/>
  <c r="AD98" i="22"/>
  <c r="AE98" i="22"/>
  <c r="AF98" i="22"/>
  <c r="AG98" i="22"/>
  <c r="AH98" i="22"/>
  <c r="AI98" i="22"/>
  <c r="AJ98" i="22"/>
  <c r="AK98" i="22"/>
  <c r="AL98" i="22"/>
  <c r="AM98" i="22"/>
  <c r="D99" i="22"/>
  <c r="E99" i="22"/>
  <c r="F99" i="22"/>
  <c r="G99" i="22"/>
  <c r="H99" i="22"/>
  <c r="I99" i="22"/>
  <c r="J99" i="22"/>
  <c r="K99" i="22"/>
  <c r="L99" i="22"/>
  <c r="M99" i="22"/>
  <c r="N99" i="22"/>
  <c r="O99" i="22"/>
  <c r="P99" i="22"/>
  <c r="Q99" i="22"/>
  <c r="R99" i="22"/>
  <c r="S99" i="22"/>
  <c r="T99" i="22"/>
  <c r="U99" i="22"/>
  <c r="V99" i="22"/>
  <c r="W99" i="22"/>
  <c r="X99" i="22"/>
  <c r="Y99" i="22"/>
  <c r="Z99" i="22"/>
  <c r="AA99" i="22"/>
  <c r="AB99" i="22"/>
  <c r="AC99" i="22"/>
  <c r="AD99" i="22"/>
  <c r="AE99" i="22"/>
  <c r="AF99" i="22"/>
  <c r="AG99" i="22"/>
  <c r="AH99" i="22"/>
  <c r="AI99" i="22"/>
  <c r="AJ99" i="22"/>
  <c r="AK99" i="22"/>
  <c r="AL99" i="22"/>
  <c r="AM99" i="22"/>
  <c r="D100" i="22"/>
  <c r="E100" i="22"/>
  <c r="F100" i="22"/>
  <c r="G100" i="22"/>
  <c r="H100" i="22"/>
  <c r="I100" i="22"/>
  <c r="J100" i="22"/>
  <c r="K100" i="22"/>
  <c r="L100" i="22"/>
  <c r="M100" i="22"/>
  <c r="N100" i="22"/>
  <c r="O100" i="22"/>
  <c r="P100" i="22"/>
  <c r="Q100" i="22"/>
  <c r="R100" i="22"/>
  <c r="S100" i="22"/>
  <c r="T100" i="22"/>
  <c r="U100" i="22"/>
  <c r="V100" i="22"/>
  <c r="W100" i="22"/>
  <c r="X100" i="22"/>
  <c r="Y100" i="22"/>
  <c r="Z100" i="22"/>
  <c r="AA100" i="22"/>
  <c r="AB100" i="22"/>
  <c r="AC100" i="22"/>
  <c r="AD100" i="22"/>
  <c r="AE100" i="22"/>
  <c r="AF100" i="22"/>
  <c r="AG100" i="22"/>
  <c r="AH100" i="22"/>
  <c r="AI100" i="22"/>
  <c r="AJ100" i="22"/>
  <c r="AK100" i="22"/>
  <c r="AL100" i="22"/>
  <c r="AM100" i="22"/>
  <c r="D101" i="22"/>
  <c r="E101" i="22"/>
  <c r="F101" i="22"/>
  <c r="G101" i="22"/>
  <c r="H101" i="22"/>
  <c r="I101" i="22"/>
  <c r="J101" i="22"/>
  <c r="K101" i="22"/>
  <c r="L101" i="22"/>
  <c r="M101" i="22"/>
  <c r="N101" i="22"/>
  <c r="O101" i="22"/>
  <c r="P101" i="22"/>
  <c r="Q101" i="22"/>
  <c r="R101" i="22"/>
  <c r="S101" i="22"/>
  <c r="T101" i="22"/>
  <c r="U101" i="22"/>
  <c r="V101" i="22"/>
  <c r="W101" i="22"/>
  <c r="X101" i="22"/>
  <c r="Y101" i="22"/>
  <c r="Z101" i="22"/>
  <c r="AA101" i="22"/>
  <c r="AB101" i="22"/>
  <c r="AC101" i="22"/>
  <c r="AD101" i="22"/>
  <c r="AE101" i="22"/>
  <c r="AF101" i="22"/>
  <c r="AG101" i="22"/>
  <c r="AH101" i="22"/>
  <c r="AI101" i="22"/>
  <c r="AJ101" i="22"/>
  <c r="AK101" i="22"/>
  <c r="AL101" i="22"/>
  <c r="AM101" i="22"/>
  <c r="D102" i="22"/>
  <c r="E102" i="22"/>
  <c r="F102" i="22"/>
  <c r="G102" i="22"/>
  <c r="H102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Z102" i="22"/>
  <c r="AA102" i="22"/>
  <c r="AB102" i="22"/>
  <c r="AC102" i="22"/>
  <c r="AD102" i="22"/>
  <c r="AE102" i="22"/>
  <c r="AF102" i="22"/>
  <c r="AG102" i="22"/>
  <c r="AH102" i="22"/>
  <c r="AI102" i="22"/>
  <c r="AJ102" i="22"/>
  <c r="AK102" i="22"/>
  <c r="AL102" i="22"/>
  <c r="AM102" i="22"/>
  <c r="D103" i="22"/>
  <c r="E103" i="22"/>
  <c r="F103" i="22"/>
  <c r="G103" i="22"/>
  <c r="H103" i="22"/>
  <c r="I103" i="22"/>
  <c r="J103" i="22"/>
  <c r="K103" i="22"/>
  <c r="L103" i="22"/>
  <c r="M103" i="22"/>
  <c r="N103" i="22"/>
  <c r="O103" i="22"/>
  <c r="P103" i="22"/>
  <c r="Q103" i="22"/>
  <c r="R103" i="22"/>
  <c r="S103" i="22"/>
  <c r="T103" i="22"/>
  <c r="U103" i="22"/>
  <c r="V103" i="22"/>
  <c r="W103" i="22"/>
  <c r="X103" i="22"/>
  <c r="Y103" i="22"/>
  <c r="Z103" i="22"/>
  <c r="AA103" i="22"/>
  <c r="AB103" i="22"/>
  <c r="AC103" i="22"/>
  <c r="AD103" i="22"/>
  <c r="AE103" i="22"/>
  <c r="AF103" i="22"/>
  <c r="AG103" i="22"/>
  <c r="AH103" i="22"/>
  <c r="AI103" i="22"/>
  <c r="AJ103" i="22"/>
  <c r="AK103" i="22"/>
  <c r="AL103" i="22"/>
  <c r="AM103" i="22"/>
  <c r="D104" i="22"/>
  <c r="E104" i="22"/>
  <c r="F104" i="22"/>
  <c r="G104" i="22"/>
  <c r="H104" i="22"/>
  <c r="I104" i="22"/>
  <c r="J104" i="22"/>
  <c r="K104" i="22"/>
  <c r="L104" i="22"/>
  <c r="M104" i="22"/>
  <c r="N104" i="22"/>
  <c r="O104" i="22"/>
  <c r="P104" i="22"/>
  <c r="Q104" i="22"/>
  <c r="R104" i="22"/>
  <c r="S104" i="22"/>
  <c r="T104" i="22"/>
  <c r="U104" i="22"/>
  <c r="V104" i="22"/>
  <c r="W104" i="22"/>
  <c r="X104" i="22"/>
  <c r="Y104" i="22"/>
  <c r="Z104" i="22"/>
  <c r="AA104" i="22"/>
  <c r="AB104" i="22"/>
  <c r="AC104" i="22"/>
  <c r="AD104" i="22"/>
  <c r="AE104" i="22"/>
  <c r="AF104" i="22"/>
  <c r="AG104" i="22"/>
  <c r="AH104" i="22"/>
  <c r="AI104" i="22"/>
  <c r="AJ104" i="22"/>
  <c r="AK104" i="22"/>
  <c r="AL104" i="22"/>
  <c r="AM104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V105" i="22"/>
  <c r="W105" i="22"/>
  <c r="X105" i="22"/>
  <c r="Y105" i="22"/>
  <c r="Z105" i="22"/>
  <c r="AA105" i="22"/>
  <c r="AB105" i="22"/>
  <c r="AC105" i="22"/>
  <c r="AD105" i="22"/>
  <c r="AE105" i="22"/>
  <c r="AF105" i="22"/>
  <c r="AG105" i="22"/>
  <c r="AH105" i="22"/>
  <c r="AI105" i="22"/>
  <c r="AJ105" i="22"/>
  <c r="AK105" i="22"/>
  <c r="AL105" i="22"/>
  <c r="AM105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V106" i="22"/>
  <c r="W106" i="22"/>
  <c r="X106" i="22"/>
  <c r="Y106" i="22"/>
  <c r="Z106" i="22"/>
  <c r="AA106" i="22"/>
  <c r="AB106" i="22"/>
  <c r="AC106" i="22"/>
  <c r="AD106" i="22"/>
  <c r="AE106" i="22"/>
  <c r="AF106" i="22"/>
  <c r="AG106" i="22"/>
  <c r="AH106" i="22"/>
  <c r="AI106" i="22"/>
  <c r="AJ106" i="22"/>
  <c r="AK106" i="22"/>
  <c r="AL106" i="22"/>
  <c r="AM106" i="22"/>
  <c r="D107" i="22"/>
  <c r="E107" i="22"/>
  <c r="F107" i="22"/>
  <c r="G107" i="22"/>
  <c r="H107" i="22"/>
  <c r="I107" i="22"/>
  <c r="J107" i="22"/>
  <c r="K107" i="22"/>
  <c r="L107" i="22"/>
  <c r="M107" i="22"/>
  <c r="N107" i="22"/>
  <c r="O107" i="22"/>
  <c r="P107" i="22"/>
  <c r="Q107" i="22"/>
  <c r="R107" i="22"/>
  <c r="S107" i="22"/>
  <c r="T107" i="22"/>
  <c r="U107" i="22"/>
  <c r="V107" i="22"/>
  <c r="W107" i="22"/>
  <c r="X107" i="22"/>
  <c r="Y107" i="22"/>
  <c r="Z107" i="22"/>
  <c r="AA107" i="22"/>
  <c r="AB107" i="22"/>
  <c r="AC107" i="22"/>
  <c r="AD107" i="22"/>
  <c r="AE107" i="22"/>
  <c r="AF107" i="22"/>
  <c r="AG107" i="22"/>
  <c r="AH107" i="22"/>
  <c r="AI107" i="22"/>
  <c r="AJ107" i="22"/>
  <c r="AK107" i="22"/>
  <c r="AL107" i="22"/>
  <c r="AM107" i="22"/>
  <c r="C97" i="22"/>
  <c r="C98" i="22"/>
  <c r="C99" i="22"/>
  <c r="C100" i="22"/>
  <c r="C101" i="22"/>
  <c r="C102" i="22"/>
  <c r="C103" i="22"/>
  <c r="C104" i="22"/>
  <c r="C105" i="22"/>
  <c r="C106" i="22"/>
  <c r="C107" i="22"/>
  <c r="C96" i="22"/>
  <c r="B91" i="22"/>
  <c r="N91" i="22"/>
  <c r="E57" i="22"/>
  <c r="E23" i="22"/>
  <c r="D23" i="22"/>
  <c r="E40" i="22"/>
  <c r="E74" i="22"/>
  <c r="S91" i="22"/>
  <c r="D57" i="22"/>
  <c r="D40" i="22"/>
  <c r="D74" i="22"/>
  <c r="B57" i="22"/>
  <c r="B74" i="22"/>
  <c r="M91" i="22"/>
  <c r="L91" i="22"/>
  <c r="K91" i="22"/>
  <c r="J91" i="22"/>
  <c r="I91" i="22"/>
  <c r="H91" i="22"/>
  <c r="G91" i="22"/>
  <c r="F91" i="22"/>
  <c r="E91" i="22"/>
  <c r="D91" i="22"/>
  <c r="C91" i="22"/>
  <c r="F23" i="22"/>
  <c r="F40" i="22"/>
  <c r="G23" i="22"/>
  <c r="G40" i="22"/>
  <c r="H23" i="22"/>
  <c r="H40" i="22"/>
  <c r="I23" i="22"/>
  <c r="I40" i="22"/>
  <c r="J23" i="22"/>
  <c r="J40" i="22"/>
  <c r="K23" i="22"/>
  <c r="K40" i="22"/>
  <c r="L23" i="22"/>
  <c r="L40" i="22"/>
  <c r="M23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B24" i="22"/>
  <c r="N24" i="22"/>
  <c r="D24" i="22"/>
  <c r="C24" i="22"/>
  <c r="D41" i="22"/>
  <c r="E24" i="22"/>
  <c r="E41" i="22"/>
  <c r="F24" i="22"/>
  <c r="F41" i="22"/>
  <c r="G24" i="22"/>
  <c r="G41" i="22"/>
  <c r="H24" i="22"/>
  <c r="H41" i="22"/>
  <c r="I24" i="22"/>
  <c r="I41" i="22"/>
  <c r="J24" i="22"/>
  <c r="J41" i="22"/>
  <c r="K24" i="22"/>
  <c r="K41" i="22"/>
  <c r="L24" i="22"/>
  <c r="L41" i="22"/>
  <c r="M24" i="22"/>
  <c r="M41" i="22"/>
  <c r="N41" i="22"/>
  <c r="O41" i="22"/>
  <c r="P41" i="22"/>
  <c r="Q41" i="22"/>
  <c r="R41" i="22"/>
  <c r="S24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B25" i="22"/>
  <c r="N25" i="22"/>
  <c r="D25" i="22"/>
  <c r="C25" i="22"/>
  <c r="D42" i="22"/>
  <c r="E25" i="22"/>
  <c r="E42" i="22"/>
  <c r="F25" i="22"/>
  <c r="F42" i="22"/>
  <c r="G25" i="22"/>
  <c r="G42" i="22"/>
  <c r="H25" i="22"/>
  <c r="H42" i="22"/>
  <c r="I25" i="22"/>
  <c r="I42" i="22"/>
  <c r="J25" i="22"/>
  <c r="J42" i="22"/>
  <c r="K25" i="22"/>
  <c r="K42" i="22"/>
  <c r="L25" i="22"/>
  <c r="L42" i="22"/>
  <c r="M25" i="22"/>
  <c r="M42" i="22"/>
  <c r="N42" i="22"/>
  <c r="O42" i="22"/>
  <c r="P42" i="22"/>
  <c r="Q42" i="22"/>
  <c r="R42" i="22"/>
  <c r="S25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B26" i="22"/>
  <c r="N26" i="22"/>
  <c r="D26" i="22"/>
  <c r="C26" i="22"/>
  <c r="D43" i="22"/>
  <c r="E26" i="22"/>
  <c r="E43" i="22"/>
  <c r="F26" i="22"/>
  <c r="F43" i="22"/>
  <c r="G26" i="22"/>
  <c r="G43" i="22"/>
  <c r="H26" i="22"/>
  <c r="H43" i="22"/>
  <c r="I26" i="22"/>
  <c r="I43" i="22"/>
  <c r="J26" i="22"/>
  <c r="J43" i="22"/>
  <c r="K26" i="22"/>
  <c r="K43" i="22"/>
  <c r="L26" i="22"/>
  <c r="L43" i="22"/>
  <c r="M26" i="22"/>
  <c r="M43" i="22"/>
  <c r="N43" i="22"/>
  <c r="O43" i="22"/>
  <c r="P43" i="22"/>
  <c r="Q43" i="22"/>
  <c r="R43" i="22"/>
  <c r="S26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B27" i="22"/>
  <c r="N27" i="22"/>
  <c r="D27" i="22"/>
  <c r="C27" i="22"/>
  <c r="D44" i="22"/>
  <c r="E27" i="22"/>
  <c r="E44" i="22"/>
  <c r="F27" i="22"/>
  <c r="F44" i="22"/>
  <c r="G27" i="22"/>
  <c r="G44" i="22"/>
  <c r="H27" i="22"/>
  <c r="H44" i="22"/>
  <c r="I27" i="22"/>
  <c r="I44" i="22"/>
  <c r="J27" i="22"/>
  <c r="J44" i="22"/>
  <c r="K27" i="22"/>
  <c r="K44" i="22"/>
  <c r="L27" i="22"/>
  <c r="L44" i="22"/>
  <c r="M27" i="22"/>
  <c r="M44" i="22"/>
  <c r="N44" i="22"/>
  <c r="O44" i="22"/>
  <c r="P44" i="22"/>
  <c r="Q44" i="22"/>
  <c r="R44" i="22"/>
  <c r="S27" i="22"/>
  <c r="S44" i="22"/>
  <c r="T44" i="22"/>
  <c r="U44" i="22"/>
  <c r="V44" i="22"/>
  <c r="W44" i="22"/>
  <c r="X44" i="22"/>
  <c r="Y44" i="22"/>
  <c r="Z44" i="22"/>
  <c r="AA44" i="22"/>
  <c r="AB44" i="22"/>
  <c r="AC44" i="22"/>
  <c r="AD44" i="22"/>
  <c r="AE44" i="22"/>
  <c r="AF44" i="22"/>
  <c r="AG44" i="22"/>
  <c r="AH44" i="22"/>
  <c r="AI44" i="22"/>
  <c r="AJ44" i="22"/>
  <c r="AK44" i="22"/>
  <c r="AL44" i="22"/>
  <c r="AM44" i="22"/>
  <c r="B28" i="22"/>
  <c r="N28" i="22"/>
  <c r="D28" i="22"/>
  <c r="C28" i="22"/>
  <c r="D45" i="22"/>
  <c r="E28" i="22"/>
  <c r="E45" i="22"/>
  <c r="F28" i="22"/>
  <c r="F45" i="22"/>
  <c r="G28" i="22"/>
  <c r="G45" i="22"/>
  <c r="H28" i="22"/>
  <c r="H45" i="22"/>
  <c r="I28" i="22"/>
  <c r="I45" i="22"/>
  <c r="J28" i="22"/>
  <c r="J45" i="22"/>
  <c r="K28" i="22"/>
  <c r="K45" i="22"/>
  <c r="L28" i="22"/>
  <c r="L45" i="22"/>
  <c r="M28" i="22"/>
  <c r="M45" i="22"/>
  <c r="N45" i="22"/>
  <c r="O45" i="22"/>
  <c r="P45" i="22"/>
  <c r="Q45" i="22"/>
  <c r="R45" i="22"/>
  <c r="S28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B29" i="22"/>
  <c r="N29" i="22"/>
  <c r="D29" i="22"/>
  <c r="C29" i="22"/>
  <c r="D46" i="22"/>
  <c r="E29" i="22"/>
  <c r="E46" i="22"/>
  <c r="F29" i="22"/>
  <c r="F46" i="22"/>
  <c r="G29" i="22"/>
  <c r="G46" i="22"/>
  <c r="H29" i="22"/>
  <c r="H46" i="22"/>
  <c r="I29" i="22"/>
  <c r="I46" i="22"/>
  <c r="J29" i="22"/>
  <c r="J46" i="22"/>
  <c r="K29" i="22"/>
  <c r="K46" i="22"/>
  <c r="L29" i="22"/>
  <c r="L46" i="22"/>
  <c r="M29" i="22"/>
  <c r="M46" i="22"/>
  <c r="N46" i="22"/>
  <c r="O46" i="22"/>
  <c r="P46" i="22"/>
  <c r="Q46" i="22"/>
  <c r="R46" i="22"/>
  <c r="S29" i="22"/>
  <c r="S46" i="22"/>
  <c r="T46" i="22"/>
  <c r="U46" i="22"/>
  <c r="V46" i="22"/>
  <c r="W46" i="22"/>
  <c r="X46" i="22"/>
  <c r="Y46" i="22"/>
  <c r="Z46" i="22"/>
  <c r="AA46" i="22"/>
  <c r="AB46" i="22"/>
  <c r="AC46" i="22"/>
  <c r="AD46" i="22"/>
  <c r="AE46" i="22"/>
  <c r="AF46" i="22"/>
  <c r="AG46" i="22"/>
  <c r="AH46" i="22"/>
  <c r="AI46" i="22"/>
  <c r="AJ46" i="22"/>
  <c r="AK46" i="22"/>
  <c r="AL46" i="22"/>
  <c r="AM46" i="22"/>
  <c r="B30" i="22"/>
  <c r="N30" i="22"/>
  <c r="D30" i="22"/>
  <c r="C30" i="22"/>
  <c r="D47" i="22"/>
  <c r="E30" i="22"/>
  <c r="E47" i="22"/>
  <c r="F30" i="22"/>
  <c r="F47" i="22"/>
  <c r="G30" i="22"/>
  <c r="G47" i="22"/>
  <c r="H30" i="22"/>
  <c r="H47" i="22"/>
  <c r="I30" i="22"/>
  <c r="I47" i="22"/>
  <c r="J30" i="22"/>
  <c r="J47" i="22"/>
  <c r="K30" i="22"/>
  <c r="K47" i="22"/>
  <c r="L30" i="22"/>
  <c r="L47" i="22"/>
  <c r="M30" i="22"/>
  <c r="M47" i="22"/>
  <c r="N47" i="22"/>
  <c r="O47" i="22"/>
  <c r="P47" i="22"/>
  <c r="Q47" i="22"/>
  <c r="R47" i="22"/>
  <c r="S30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B31" i="22"/>
  <c r="N31" i="22"/>
  <c r="D31" i="22"/>
  <c r="C31" i="22"/>
  <c r="D48" i="22"/>
  <c r="E31" i="22"/>
  <c r="E48" i="22"/>
  <c r="F31" i="22"/>
  <c r="F48" i="22"/>
  <c r="G31" i="22"/>
  <c r="G48" i="22"/>
  <c r="H31" i="22"/>
  <c r="H48" i="22"/>
  <c r="I31" i="22"/>
  <c r="I48" i="22"/>
  <c r="J31" i="22"/>
  <c r="J48" i="22"/>
  <c r="K31" i="22"/>
  <c r="K48" i="22"/>
  <c r="L31" i="22"/>
  <c r="L48" i="22"/>
  <c r="M31" i="22"/>
  <c r="M48" i="22"/>
  <c r="N48" i="22"/>
  <c r="O48" i="22"/>
  <c r="P48" i="22"/>
  <c r="Q48" i="22"/>
  <c r="R48" i="22"/>
  <c r="S31" i="22"/>
  <c r="S48" i="22"/>
  <c r="T48" i="22"/>
  <c r="U48" i="22"/>
  <c r="V48" i="22"/>
  <c r="W48" i="22"/>
  <c r="X48" i="22"/>
  <c r="Y48" i="22"/>
  <c r="Z48" i="22"/>
  <c r="AA48" i="22"/>
  <c r="AB48" i="22"/>
  <c r="AC48" i="22"/>
  <c r="AD48" i="22"/>
  <c r="AE48" i="22"/>
  <c r="AF48" i="22"/>
  <c r="AG48" i="22"/>
  <c r="AH48" i="22"/>
  <c r="AI48" i="22"/>
  <c r="AJ48" i="22"/>
  <c r="AK48" i="22"/>
  <c r="AL48" i="22"/>
  <c r="AM48" i="22"/>
  <c r="B32" i="22"/>
  <c r="N32" i="22"/>
  <c r="D32" i="22"/>
  <c r="C32" i="22"/>
  <c r="D49" i="22"/>
  <c r="E32" i="22"/>
  <c r="E49" i="22"/>
  <c r="F32" i="22"/>
  <c r="F49" i="22"/>
  <c r="G32" i="22"/>
  <c r="G49" i="22"/>
  <c r="H32" i="22"/>
  <c r="H49" i="22"/>
  <c r="I32" i="22"/>
  <c r="I49" i="22"/>
  <c r="J32" i="22"/>
  <c r="J49" i="22"/>
  <c r="K32" i="22"/>
  <c r="K49" i="22"/>
  <c r="L32" i="22"/>
  <c r="L49" i="22"/>
  <c r="M32" i="22"/>
  <c r="M49" i="22"/>
  <c r="N49" i="22"/>
  <c r="O49" i="22"/>
  <c r="P49" i="22"/>
  <c r="Q49" i="22"/>
  <c r="R49" i="22"/>
  <c r="S32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B33" i="22"/>
  <c r="N33" i="22"/>
  <c r="D33" i="22"/>
  <c r="C33" i="22"/>
  <c r="D50" i="22"/>
  <c r="E33" i="22"/>
  <c r="E50" i="22"/>
  <c r="F33" i="22"/>
  <c r="F50" i="22"/>
  <c r="G33" i="22"/>
  <c r="G50" i="22"/>
  <c r="H33" i="22"/>
  <c r="H50" i="22"/>
  <c r="I33" i="22"/>
  <c r="I50" i="22"/>
  <c r="J33" i="22"/>
  <c r="J50" i="22"/>
  <c r="K33" i="22"/>
  <c r="K50" i="22"/>
  <c r="L33" i="22"/>
  <c r="L50" i="22"/>
  <c r="M33" i="22"/>
  <c r="M50" i="22"/>
  <c r="N50" i="22"/>
  <c r="O50" i="22"/>
  <c r="P50" i="22"/>
  <c r="Q50" i="22"/>
  <c r="R50" i="22"/>
  <c r="S33" i="22"/>
  <c r="S50" i="22"/>
  <c r="T50" i="22"/>
  <c r="U50" i="22"/>
  <c r="V50" i="22"/>
  <c r="W50" i="22"/>
  <c r="X50" i="22"/>
  <c r="Y50" i="22"/>
  <c r="Z50" i="22"/>
  <c r="AA50" i="22"/>
  <c r="AB50" i="22"/>
  <c r="AC50" i="22"/>
  <c r="AD50" i="22"/>
  <c r="AE50" i="22"/>
  <c r="AF50" i="22"/>
  <c r="AG50" i="22"/>
  <c r="AH50" i="22"/>
  <c r="AI50" i="22"/>
  <c r="AJ50" i="22"/>
  <c r="AK50" i="22"/>
  <c r="AL50" i="22"/>
  <c r="AM50" i="22"/>
  <c r="B34" i="22"/>
  <c r="N34" i="22"/>
  <c r="D34" i="22"/>
  <c r="C34" i="22"/>
  <c r="D51" i="22"/>
  <c r="E34" i="22"/>
  <c r="E51" i="22"/>
  <c r="F34" i="22"/>
  <c r="F51" i="22"/>
  <c r="G34" i="22"/>
  <c r="G51" i="22"/>
  <c r="H34" i="22"/>
  <c r="H51" i="22"/>
  <c r="I34" i="22"/>
  <c r="I51" i="22"/>
  <c r="J34" i="22"/>
  <c r="J51" i="22"/>
  <c r="K34" i="22"/>
  <c r="K51" i="22"/>
  <c r="L34" i="22"/>
  <c r="L51" i="22"/>
  <c r="M34" i="22"/>
  <c r="M51" i="22"/>
  <c r="N51" i="22"/>
  <c r="O51" i="22"/>
  <c r="P51" i="22"/>
  <c r="Q51" i="22"/>
  <c r="R51" i="22"/>
  <c r="S34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C41" i="22"/>
  <c r="C42" i="22"/>
  <c r="C43" i="22"/>
  <c r="C44" i="22"/>
  <c r="C45" i="22"/>
  <c r="C46" i="22"/>
  <c r="C47" i="22"/>
  <c r="C48" i="22"/>
  <c r="C49" i="22"/>
  <c r="C50" i="22"/>
  <c r="C51" i="22"/>
  <c r="C40" i="22"/>
  <c r="C57" i="22"/>
  <c r="C74" i="22"/>
  <c r="F57" i="22"/>
  <c r="F74" i="22"/>
  <c r="G57" i="22"/>
  <c r="G74" i="22"/>
  <c r="H57" i="22"/>
  <c r="H74" i="22"/>
  <c r="I57" i="22"/>
  <c r="I74" i="22"/>
  <c r="J57" i="22"/>
  <c r="J74" i="22"/>
  <c r="K57" i="22"/>
  <c r="K74" i="22"/>
  <c r="L57" i="22"/>
  <c r="L74" i="22"/>
  <c r="M57" i="22"/>
  <c r="M74" i="22"/>
  <c r="N57" i="22"/>
  <c r="N74" i="22"/>
  <c r="O57" i="22"/>
  <c r="O74" i="22"/>
  <c r="P57" i="22"/>
  <c r="P74" i="22"/>
  <c r="Q57" i="22"/>
  <c r="Q74" i="22"/>
  <c r="R57" i="22"/>
  <c r="R74" i="22"/>
  <c r="S57" i="22"/>
  <c r="S74" i="22"/>
  <c r="T57" i="22"/>
  <c r="T74" i="22"/>
  <c r="U57" i="22"/>
  <c r="U74" i="22"/>
  <c r="V57" i="22"/>
  <c r="V74" i="22"/>
  <c r="W57" i="22"/>
  <c r="W74" i="22"/>
  <c r="X57" i="22"/>
  <c r="X74" i="22"/>
  <c r="Y57" i="22"/>
  <c r="Y74" i="22"/>
  <c r="Z57" i="22"/>
  <c r="Z74" i="22"/>
  <c r="AA57" i="22"/>
  <c r="AA74" i="22"/>
  <c r="AB57" i="22"/>
  <c r="AB74" i="22"/>
  <c r="AC57" i="22"/>
  <c r="AC74" i="22"/>
  <c r="AD57" i="22"/>
  <c r="AD74" i="22"/>
  <c r="AE57" i="22"/>
  <c r="AE74" i="22"/>
  <c r="AF57" i="22"/>
  <c r="AF74" i="22"/>
  <c r="AG57" i="22"/>
  <c r="AG74" i="22"/>
  <c r="AH57" i="22"/>
  <c r="AH74" i="22"/>
  <c r="AI57" i="22"/>
  <c r="AI74" i="22"/>
  <c r="AJ57" i="22"/>
  <c r="AJ74" i="22"/>
  <c r="AK57" i="22"/>
  <c r="AK74" i="22"/>
  <c r="AL57" i="22"/>
  <c r="AL74" i="22"/>
  <c r="AM57" i="22"/>
  <c r="AM74" i="22"/>
  <c r="C58" i="22"/>
  <c r="C75" i="22"/>
  <c r="D58" i="22"/>
  <c r="D75" i="22"/>
  <c r="E58" i="22"/>
  <c r="E75" i="22"/>
  <c r="F58" i="22"/>
  <c r="F75" i="22"/>
  <c r="G58" i="22"/>
  <c r="G75" i="22"/>
  <c r="H58" i="22"/>
  <c r="H75" i="22"/>
  <c r="I58" i="22"/>
  <c r="I75" i="22"/>
  <c r="J58" i="22"/>
  <c r="J75" i="22"/>
  <c r="K58" i="22"/>
  <c r="K75" i="22"/>
  <c r="L58" i="22"/>
  <c r="L75" i="22"/>
  <c r="M58" i="22"/>
  <c r="M75" i="22"/>
  <c r="N58" i="22"/>
  <c r="N75" i="22"/>
  <c r="O58" i="22"/>
  <c r="O75" i="22"/>
  <c r="P58" i="22"/>
  <c r="P75" i="22"/>
  <c r="Q58" i="22"/>
  <c r="Q75" i="22"/>
  <c r="R58" i="22"/>
  <c r="R75" i="22"/>
  <c r="S58" i="22"/>
  <c r="S75" i="22"/>
  <c r="T58" i="22"/>
  <c r="T75" i="22"/>
  <c r="U58" i="22"/>
  <c r="U75" i="22"/>
  <c r="V58" i="22"/>
  <c r="V75" i="22"/>
  <c r="W58" i="22"/>
  <c r="W75" i="22"/>
  <c r="X58" i="22"/>
  <c r="X75" i="22"/>
  <c r="Y58" i="22"/>
  <c r="Y75" i="22"/>
  <c r="Z58" i="22"/>
  <c r="Z75" i="22"/>
  <c r="AA58" i="22"/>
  <c r="AA75" i="22"/>
  <c r="AB58" i="22"/>
  <c r="AB75" i="22"/>
  <c r="AC58" i="22"/>
  <c r="AC75" i="22"/>
  <c r="AD58" i="22"/>
  <c r="AD75" i="22"/>
  <c r="AE58" i="22"/>
  <c r="AE75" i="22"/>
  <c r="AF58" i="22"/>
  <c r="AF75" i="22"/>
  <c r="AG58" i="22"/>
  <c r="AG75" i="22"/>
  <c r="AH58" i="22"/>
  <c r="AH75" i="22"/>
  <c r="AI58" i="22"/>
  <c r="AI75" i="22"/>
  <c r="AJ58" i="22"/>
  <c r="AJ75" i="22"/>
  <c r="AK58" i="22"/>
  <c r="AK75" i="22"/>
  <c r="AL58" i="22"/>
  <c r="AL75" i="22"/>
  <c r="AM58" i="22"/>
  <c r="AM75" i="22"/>
  <c r="C59" i="22"/>
  <c r="C76" i="22"/>
  <c r="D59" i="22"/>
  <c r="D76" i="22"/>
  <c r="E59" i="22"/>
  <c r="E76" i="22"/>
  <c r="F59" i="22"/>
  <c r="F76" i="22"/>
  <c r="G59" i="22"/>
  <c r="G76" i="22"/>
  <c r="H59" i="22"/>
  <c r="H76" i="22"/>
  <c r="I59" i="22"/>
  <c r="I76" i="22"/>
  <c r="J59" i="22"/>
  <c r="J76" i="22"/>
  <c r="K59" i="22"/>
  <c r="K76" i="22"/>
  <c r="L59" i="22"/>
  <c r="L76" i="22"/>
  <c r="M59" i="22"/>
  <c r="M76" i="22"/>
  <c r="N59" i="22"/>
  <c r="N76" i="22"/>
  <c r="O59" i="22"/>
  <c r="O76" i="22"/>
  <c r="P59" i="22"/>
  <c r="P76" i="22"/>
  <c r="Q59" i="22"/>
  <c r="Q76" i="22"/>
  <c r="R59" i="22"/>
  <c r="R76" i="22"/>
  <c r="S59" i="22"/>
  <c r="S76" i="22"/>
  <c r="T59" i="22"/>
  <c r="T76" i="22"/>
  <c r="U59" i="22"/>
  <c r="U76" i="22"/>
  <c r="V59" i="22"/>
  <c r="V76" i="22"/>
  <c r="W59" i="22"/>
  <c r="W76" i="22"/>
  <c r="X59" i="22"/>
  <c r="X76" i="22"/>
  <c r="Y59" i="22"/>
  <c r="Y76" i="22"/>
  <c r="Z59" i="22"/>
  <c r="Z76" i="22"/>
  <c r="AA59" i="22"/>
  <c r="AA76" i="22"/>
  <c r="AB59" i="22"/>
  <c r="AB76" i="22"/>
  <c r="AC59" i="22"/>
  <c r="AC76" i="22"/>
  <c r="AD59" i="22"/>
  <c r="AD76" i="22"/>
  <c r="AE59" i="22"/>
  <c r="AE76" i="22"/>
  <c r="AF59" i="22"/>
  <c r="AF76" i="22"/>
  <c r="AG59" i="22"/>
  <c r="AG76" i="22"/>
  <c r="AH59" i="22"/>
  <c r="AH76" i="22"/>
  <c r="AI59" i="22"/>
  <c r="AI76" i="22"/>
  <c r="AJ59" i="22"/>
  <c r="AJ76" i="22"/>
  <c r="AK59" i="22"/>
  <c r="AK76" i="22"/>
  <c r="AL59" i="22"/>
  <c r="AL76" i="22"/>
  <c r="AM59" i="22"/>
  <c r="AM76" i="22"/>
  <c r="C60" i="22"/>
  <c r="C77" i="22"/>
  <c r="D60" i="22"/>
  <c r="D77" i="22"/>
  <c r="E60" i="22"/>
  <c r="E77" i="22"/>
  <c r="F60" i="22"/>
  <c r="F77" i="22"/>
  <c r="G60" i="22"/>
  <c r="G77" i="22"/>
  <c r="H60" i="22"/>
  <c r="H77" i="22"/>
  <c r="I60" i="22"/>
  <c r="I77" i="22"/>
  <c r="J60" i="22"/>
  <c r="J77" i="22"/>
  <c r="K60" i="22"/>
  <c r="K77" i="22"/>
  <c r="L60" i="22"/>
  <c r="L77" i="22"/>
  <c r="M60" i="22"/>
  <c r="M77" i="22"/>
  <c r="N60" i="22"/>
  <c r="N77" i="22"/>
  <c r="O60" i="22"/>
  <c r="O77" i="22"/>
  <c r="P60" i="22"/>
  <c r="P77" i="22"/>
  <c r="Q60" i="22"/>
  <c r="Q77" i="22"/>
  <c r="R60" i="22"/>
  <c r="R77" i="22"/>
  <c r="S60" i="22"/>
  <c r="S77" i="22"/>
  <c r="T60" i="22"/>
  <c r="T77" i="22"/>
  <c r="U60" i="22"/>
  <c r="U77" i="22"/>
  <c r="V60" i="22"/>
  <c r="V77" i="22"/>
  <c r="W60" i="22"/>
  <c r="W77" i="22"/>
  <c r="X60" i="22"/>
  <c r="X77" i="22"/>
  <c r="Y60" i="22"/>
  <c r="Y77" i="22"/>
  <c r="Z60" i="22"/>
  <c r="Z77" i="22"/>
  <c r="AA60" i="22"/>
  <c r="AA77" i="22"/>
  <c r="AB60" i="22"/>
  <c r="AB77" i="22"/>
  <c r="AC60" i="22"/>
  <c r="AC77" i="22"/>
  <c r="AD60" i="22"/>
  <c r="AD77" i="22"/>
  <c r="AE60" i="22"/>
  <c r="AE77" i="22"/>
  <c r="AF60" i="22"/>
  <c r="AF77" i="22"/>
  <c r="AG60" i="22"/>
  <c r="AG77" i="22"/>
  <c r="AH60" i="22"/>
  <c r="AH77" i="22"/>
  <c r="AI60" i="22"/>
  <c r="AI77" i="22"/>
  <c r="AJ60" i="22"/>
  <c r="AJ77" i="22"/>
  <c r="AK60" i="22"/>
  <c r="AK77" i="22"/>
  <c r="AL60" i="22"/>
  <c r="AL77" i="22"/>
  <c r="AM60" i="22"/>
  <c r="AM77" i="22"/>
  <c r="C61" i="22"/>
  <c r="C78" i="22"/>
  <c r="D61" i="22"/>
  <c r="D78" i="22"/>
  <c r="E61" i="22"/>
  <c r="E78" i="22"/>
  <c r="F61" i="22"/>
  <c r="F78" i="22"/>
  <c r="G61" i="22"/>
  <c r="G78" i="22"/>
  <c r="H61" i="22"/>
  <c r="H78" i="22"/>
  <c r="I61" i="22"/>
  <c r="I78" i="22"/>
  <c r="J61" i="22"/>
  <c r="J78" i="22"/>
  <c r="K61" i="22"/>
  <c r="K78" i="22"/>
  <c r="L61" i="22"/>
  <c r="L78" i="22"/>
  <c r="M61" i="22"/>
  <c r="M78" i="22"/>
  <c r="N61" i="22"/>
  <c r="N78" i="22"/>
  <c r="O61" i="22"/>
  <c r="O78" i="22"/>
  <c r="P61" i="22"/>
  <c r="P78" i="22"/>
  <c r="Q61" i="22"/>
  <c r="Q78" i="22"/>
  <c r="R61" i="22"/>
  <c r="R78" i="22"/>
  <c r="S61" i="22"/>
  <c r="S78" i="22"/>
  <c r="T61" i="22"/>
  <c r="T78" i="22"/>
  <c r="U61" i="22"/>
  <c r="U78" i="22"/>
  <c r="V61" i="22"/>
  <c r="V78" i="22"/>
  <c r="W61" i="22"/>
  <c r="W78" i="22"/>
  <c r="X61" i="22"/>
  <c r="X78" i="22"/>
  <c r="Y61" i="22"/>
  <c r="Y78" i="22"/>
  <c r="Z61" i="22"/>
  <c r="Z78" i="22"/>
  <c r="AA61" i="22"/>
  <c r="AA78" i="22"/>
  <c r="AB61" i="22"/>
  <c r="AB78" i="22"/>
  <c r="AC61" i="22"/>
  <c r="AC78" i="22"/>
  <c r="AD61" i="22"/>
  <c r="AD78" i="22"/>
  <c r="AE61" i="22"/>
  <c r="AE78" i="22"/>
  <c r="AF61" i="22"/>
  <c r="AF78" i="22"/>
  <c r="AG61" i="22"/>
  <c r="AG78" i="22"/>
  <c r="AH61" i="22"/>
  <c r="AH78" i="22"/>
  <c r="AI61" i="22"/>
  <c r="AI78" i="22"/>
  <c r="AJ61" i="22"/>
  <c r="AJ78" i="22"/>
  <c r="AK61" i="22"/>
  <c r="AK78" i="22"/>
  <c r="AL61" i="22"/>
  <c r="AL78" i="22"/>
  <c r="AM61" i="22"/>
  <c r="AM78" i="22"/>
  <c r="C62" i="22"/>
  <c r="C79" i="22"/>
  <c r="D62" i="22"/>
  <c r="D79" i="22"/>
  <c r="E62" i="22"/>
  <c r="E79" i="22"/>
  <c r="F62" i="22"/>
  <c r="F79" i="22"/>
  <c r="G62" i="22"/>
  <c r="G79" i="22"/>
  <c r="H62" i="22"/>
  <c r="H79" i="22"/>
  <c r="I62" i="22"/>
  <c r="I79" i="22"/>
  <c r="J62" i="22"/>
  <c r="J79" i="22"/>
  <c r="K62" i="22"/>
  <c r="K79" i="22"/>
  <c r="L62" i="22"/>
  <c r="L79" i="22"/>
  <c r="M62" i="22"/>
  <c r="M79" i="22"/>
  <c r="N62" i="22"/>
  <c r="N79" i="22"/>
  <c r="O62" i="22"/>
  <c r="O79" i="22"/>
  <c r="P62" i="22"/>
  <c r="P79" i="22"/>
  <c r="Q62" i="22"/>
  <c r="Q79" i="22"/>
  <c r="R62" i="22"/>
  <c r="R79" i="22"/>
  <c r="S62" i="22"/>
  <c r="S79" i="22"/>
  <c r="T62" i="22"/>
  <c r="T79" i="22"/>
  <c r="U62" i="22"/>
  <c r="U79" i="22"/>
  <c r="V62" i="22"/>
  <c r="V79" i="22"/>
  <c r="W62" i="22"/>
  <c r="W79" i="22"/>
  <c r="X62" i="22"/>
  <c r="X79" i="22"/>
  <c r="Y62" i="22"/>
  <c r="Y79" i="22"/>
  <c r="Z62" i="22"/>
  <c r="Z79" i="22"/>
  <c r="AA62" i="22"/>
  <c r="AA79" i="22"/>
  <c r="AB62" i="22"/>
  <c r="AB79" i="22"/>
  <c r="AC62" i="22"/>
  <c r="AC79" i="22"/>
  <c r="AD62" i="22"/>
  <c r="AD79" i="22"/>
  <c r="AE62" i="22"/>
  <c r="AE79" i="22"/>
  <c r="AF62" i="22"/>
  <c r="AF79" i="22"/>
  <c r="AG62" i="22"/>
  <c r="AG79" i="22"/>
  <c r="AH62" i="22"/>
  <c r="AH79" i="22"/>
  <c r="AI62" i="22"/>
  <c r="AI79" i="22"/>
  <c r="AJ62" i="22"/>
  <c r="AJ79" i="22"/>
  <c r="AK62" i="22"/>
  <c r="AK79" i="22"/>
  <c r="AL62" i="22"/>
  <c r="AL79" i="22"/>
  <c r="AM62" i="22"/>
  <c r="AM79" i="22"/>
  <c r="C63" i="22"/>
  <c r="C80" i="22"/>
  <c r="D63" i="22"/>
  <c r="D80" i="22"/>
  <c r="E63" i="22"/>
  <c r="E80" i="22"/>
  <c r="F63" i="22"/>
  <c r="F80" i="22"/>
  <c r="G63" i="22"/>
  <c r="G80" i="22"/>
  <c r="H63" i="22"/>
  <c r="H80" i="22"/>
  <c r="I63" i="22"/>
  <c r="I80" i="22"/>
  <c r="J63" i="22"/>
  <c r="J80" i="22"/>
  <c r="K63" i="22"/>
  <c r="K80" i="22"/>
  <c r="L63" i="22"/>
  <c r="L80" i="22"/>
  <c r="M63" i="22"/>
  <c r="M80" i="22"/>
  <c r="N63" i="22"/>
  <c r="N80" i="22"/>
  <c r="O63" i="22"/>
  <c r="O80" i="22"/>
  <c r="P63" i="22"/>
  <c r="P80" i="22"/>
  <c r="Q63" i="22"/>
  <c r="Q80" i="22"/>
  <c r="R63" i="22"/>
  <c r="R80" i="22"/>
  <c r="S63" i="22"/>
  <c r="S80" i="22"/>
  <c r="T63" i="22"/>
  <c r="T80" i="22"/>
  <c r="U63" i="22"/>
  <c r="U80" i="22"/>
  <c r="V63" i="22"/>
  <c r="V80" i="22"/>
  <c r="W63" i="22"/>
  <c r="W80" i="22"/>
  <c r="X63" i="22"/>
  <c r="X80" i="22"/>
  <c r="Y63" i="22"/>
  <c r="Y80" i="22"/>
  <c r="Z63" i="22"/>
  <c r="Z80" i="22"/>
  <c r="AA63" i="22"/>
  <c r="AA80" i="22"/>
  <c r="AB63" i="22"/>
  <c r="AB80" i="22"/>
  <c r="AC63" i="22"/>
  <c r="AC80" i="22"/>
  <c r="AD63" i="22"/>
  <c r="AD80" i="22"/>
  <c r="AE63" i="22"/>
  <c r="AE80" i="22"/>
  <c r="AF63" i="22"/>
  <c r="AF80" i="22"/>
  <c r="AG63" i="22"/>
  <c r="AG80" i="22"/>
  <c r="AH63" i="22"/>
  <c r="AH80" i="22"/>
  <c r="AI63" i="22"/>
  <c r="AI80" i="22"/>
  <c r="AJ63" i="22"/>
  <c r="AJ80" i="22"/>
  <c r="AK63" i="22"/>
  <c r="AK80" i="22"/>
  <c r="AL63" i="22"/>
  <c r="AL80" i="22"/>
  <c r="AM63" i="22"/>
  <c r="AM80" i="22"/>
  <c r="C64" i="22"/>
  <c r="C81" i="22"/>
  <c r="D64" i="22"/>
  <c r="D81" i="22"/>
  <c r="E64" i="22"/>
  <c r="E81" i="22"/>
  <c r="F64" i="22"/>
  <c r="F81" i="22"/>
  <c r="G64" i="22"/>
  <c r="G81" i="22"/>
  <c r="H64" i="22"/>
  <c r="H81" i="22"/>
  <c r="I64" i="22"/>
  <c r="I81" i="22"/>
  <c r="J64" i="22"/>
  <c r="J81" i="22"/>
  <c r="K64" i="22"/>
  <c r="K81" i="22"/>
  <c r="L64" i="22"/>
  <c r="L81" i="22"/>
  <c r="M64" i="22"/>
  <c r="M81" i="22"/>
  <c r="N64" i="22"/>
  <c r="N81" i="22"/>
  <c r="O64" i="22"/>
  <c r="O81" i="22"/>
  <c r="P64" i="22"/>
  <c r="P81" i="22"/>
  <c r="Q64" i="22"/>
  <c r="Q81" i="22"/>
  <c r="R64" i="22"/>
  <c r="R81" i="22"/>
  <c r="S64" i="22"/>
  <c r="S81" i="22"/>
  <c r="T64" i="22"/>
  <c r="T81" i="22"/>
  <c r="U64" i="22"/>
  <c r="U81" i="22"/>
  <c r="V64" i="22"/>
  <c r="V81" i="22"/>
  <c r="W64" i="22"/>
  <c r="W81" i="22"/>
  <c r="X64" i="22"/>
  <c r="X81" i="22"/>
  <c r="Y64" i="22"/>
  <c r="Y81" i="22"/>
  <c r="Z64" i="22"/>
  <c r="Z81" i="22"/>
  <c r="AA64" i="22"/>
  <c r="AA81" i="22"/>
  <c r="AB64" i="22"/>
  <c r="AB81" i="22"/>
  <c r="AC64" i="22"/>
  <c r="AC81" i="22"/>
  <c r="AD64" i="22"/>
  <c r="AD81" i="22"/>
  <c r="AE64" i="22"/>
  <c r="AE81" i="22"/>
  <c r="AF64" i="22"/>
  <c r="AF81" i="22"/>
  <c r="AG64" i="22"/>
  <c r="AG81" i="22"/>
  <c r="AH64" i="22"/>
  <c r="AH81" i="22"/>
  <c r="AI64" i="22"/>
  <c r="AI81" i="22"/>
  <c r="AJ64" i="22"/>
  <c r="AJ81" i="22"/>
  <c r="AK64" i="22"/>
  <c r="AK81" i="22"/>
  <c r="AL64" i="22"/>
  <c r="AL81" i="22"/>
  <c r="AM64" i="22"/>
  <c r="AM81" i="22"/>
  <c r="C65" i="22"/>
  <c r="C82" i="22"/>
  <c r="D65" i="22"/>
  <c r="D82" i="22"/>
  <c r="E65" i="22"/>
  <c r="E82" i="22"/>
  <c r="F65" i="22"/>
  <c r="F82" i="22"/>
  <c r="G65" i="22"/>
  <c r="G82" i="22"/>
  <c r="H65" i="22"/>
  <c r="H82" i="22"/>
  <c r="I65" i="22"/>
  <c r="I82" i="22"/>
  <c r="J65" i="22"/>
  <c r="J82" i="22"/>
  <c r="K65" i="22"/>
  <c r="K82" i="22"/>
  <c r="L65" i="22"/>
  <c r="L82" i="22"/>
  <c r="M65" i="22"/>
  <c r="M82" i="22"/>
  <c r="N65" i="22"/>
  <c r="N82" i="22"/>
  <c r="O65" i="22"/>
  <c r="O82" i="22"/>
  <c r="P65" i="22"/>
  <c r="P82" i="22"/>
  <c r="Q65" i="22"/>
  <c r="Q82" i="22"/>
  <c r="R65" i="22"/>
  <c r="R82" i="22"/>
  <c r="S65" i="22"/>
  <c r="S82" i="22"/>
  <c r="T65" i="22"/>
  <c r="T82" i="22"/>
  <c r="U65" i="22"/>
  <c r="U82" i="22"/>
  <c r="V65" i="22"/>
  <c r="V82" i="22"/>
  <c r="W65" i="22"/>
  <c r="W82" i="22"/>
  <c r="X65" i="22"/>
  <c r="X82" i="22"/>
  <c r="Y65" i="22"/>
  <c r="Y82" i="22"/>
  <c r="Z65" i="22"/>
  <c r="Z82" i="22"/>
  <c r="AA65" i="22"/>
  <c r="AA82" i="22"/>
  <c r="AB65" i="22"/>
  <c r="AB82" i="22"/>
  <c r="AC65" i="22"/>
  <c r="AC82" i="22"/>
  <c r="AD65" i="22"/>
  <c r="AD82" i="22"/>
  <c r="AE65" i="22"/>
  <c r="AE82" i="22"/>
  <c r="AF65" i="22"/>
  <c r="AF82" i="22"/>
  <c r="AG65" i="22"/>
  <c r="AG82" i="22"/>
  <c r="AH65" i="22"/>
  <c r="AH82" i="22"/>
  <c r="AI65" i="22"/>
  <c r="AI82" i="22"/>
  <c r="AJ65" i="22"/>
  <c r="AJ82" i="22"/>
  <c r="AK65" i="22"/>
  <c r="AK82" i="22"/>
  <c r="AL65" i="22"/>
  <c r="AL82" i="22"/>
  <c r="AM65" i="22"/>
  <c r="AM82" i="22"/>
  <c r="C66" i="22"/>
  <c r="C83" i="22"/>
  <c r="D66" i="22"/>
  <c r="D83" i="22"/>
  <c r="E66" i="22"/>
  <c r="E83" i="22"/>
  <c r="F66" i="22"/>
  <c r="F83" i="22"/>
  <c r="G66" i="22"/>
  <c r="G83" i="22"/>
  <c r="H66" i="22"/>
  <c r="H83" i="22"/>
  <c r="I66" i="22"/>
  <c r="I83" i="22"/>
  <c r="J66" i="22"/>
  <c r="J83" i="22"/>
  <c r="K66" i="22"/>
  <c r="K83" i="22"/>
  <c r="L66" i="22"/>
  <c r="L83" i="22"/>
  <c r="M66" i="22"/>
  <c r="M83" i="22"/>
  <c r="N66" i="22"/>
  <c r="N83" i="22"/>
  <c r="O66" i="22"/>
  <c r="O83" i="22"/>
  <c r="P66" i="22"/>
  <c r="P83" i="22"/>
  <c r="Q66" i="22"/>
  <c r="Q83" i="22"/>
  <c r="R66" i="22"/>
  <c r="R83" i="22"/>
  <c r="S66" i="22"/>
  <c r="S83" i="22"/>
  <c r="T66" i="22"/>
  <c r="T83" i="22"/>
  <c r="U66" i="22"/>
  <c r="U83" i="22"/>
  <c r="V66" i="22"/>
  <c r="V83" i="22"/>
  <c r="W66" i="22"/>
  <c r="W83" i="22"/>
  <c r="X66" i="22"/>
  <c r="X83" i="22"/>
  <c r="Y66" i="22"/>
  <c r="Y83" i="22"/>
  <c r="Z66" i="22"/>
  <c r="Z83" i="22"/>
  <c r="AA66" i="22"/>
  <c r="AA83" i="22"/>
  <c r="AB66" i="22"/>
  <c r="AB83" i="22"/>
  <c r="AC66" i="22"/>
  <c r="AC83" i="22"/>
  <c r="AD66" i="22"/>
  <c r="AD83" i="22"/>
  <c r="AE66" i="22"/>
  <c r="AE83" i="22"/>
  <c r="AF66" i="22"/>
  <c r="AF83" i="22"/>
  <c r="AG66" i="22"/>
  <c r="AG83" i="22"/>
  <c r="AH66" i="22"/>
  <c r="AH83" i="22"/>
  <c r="AI66" i="22"/>
  <c r="AI83" i="22"/>
  <c r="AJ66" i="22"/>
  <c r="AJ83" i="22"/>
  <c r="AK66" i="22"/>
  <c r="AK83" i="22"/>
  <c r="AL66" i="22"/>
  <c r="AL83" i="22"/>
  <c r="AM66" i="22"/>
  <c r="AM83" i="22"/>
  <c r="C67" i="22"/>
  <c r="C84" i="22"/>
  <c r="D67" i="22"/>
  <c r="D84" i="22"/>
  <c r="E67" i="22"/>
  <c r="E84" i="22"/>
  <c r="F67" i="22"/>
  <c r="F84" i="22"/>
  <c r="G67" i="22"/>
  <c r="G84" i="22"/>
  <c r="H67" i="22"/>
  <c r="H84" i="22"/>
  <c r="I67" i="22"/>
  <c r="I84" i="22"/>
  <c r="J67" i="22"/>
  <c r="J84" i="22"/>
  <c r="K67" i="22"/>
  <c r="K84" i="22"/>
  <c r="L67" i="22"/>
  <c r="L84" i="22"/>
  <c r="M67" i="22"/>
  <c r="M84" i="22"/>
  <c r="N67" i="22"/>
  <c r="N84" i="22"/>
  <c r="O67" i="22"/>
  <c r="O84" i="22"/>
  <c r="P67" i="22"/>
  <c r="P84" i="22"/>
  <c r="Q67" i="22"/>
  <c r="Q84" i="22"/>
  <c r="R67" i="22"/>
  <c r="R84" i="22"/>
  <c r="S67" i="22"/>
  <c r="S84" i="22"/>
  <c r="T67" i="22"/>
  <c r="T84" i="22"/>
  <c r="U67" i="22"/>
  <c r="U84" i="22"/>
  <c r="V67" i="22"/>
  <c r="V84" i="22"/>
  <c r="W67" i="22"/>
  <c r="W84" i="22"/>
  <c r="X67" i="22"/>
  <c r="X84" i="22"/>
  <c r="Y67" i="22"/>
  <c r="Y84" i="22"/>
  <c r="Z67" i="22"/>
  <c r="Z84" i="22"/>
  <c r="AA67" i="22"/>
  <c r="AA84" i="22"/>
  <c r="AB67" i="22"/>
  <c r="AB84" i="22"/>
  <c r="AC67" i="22"/>
  <c r="AC84" i="22"/>
  <c r="AD67" i="22"/>
  <c r="AD84" i="22"/>
  <c r="AE67" i="22"/>
  <c r="AE84" i="22"/>
  <c r="AF67" i="22"/>
  <c r="AF84" i="22"/>
  <c r="AG67" i="22"/>
  <c r="AG84" i="22"/>
  <c r="AH67" i="22"/>
  <c r="AH84" i="22"/>
  <c r="AI67" i="22"/>
  <c r="AI84" i="22"/>
  <c r="AJ67" i="22"/>
  <c r="AJ84" i="22"/>
  <c r="AK67" i="22"/>
  <c r="AK84" i="22"/>
  <c r="AL67" i="22"/>
  <c r="AL84" i="22"/>
  <c r="AM67" i="22"/>
  <c r="AM84" i="22"/>
  <c r="C68" i="22"/>
  <c r="C85" i="22"/>
  <c r="D68" i="22"/>
  <c r="D85" i="22"/>
  <c r="E68" i="22"/>
  <c r="E85" i="22"/>
  <c r="F68" i="22"/>
  <c r="F85" i="22"/>
  <c r="G68" i="22"/>
  <c r="G85" i="22"/>
  <c r="H68" i="22"/>
  <c r="H85" i="22"/>
  <c r="I68" i="22"/>
  <c r="I85" i="22"/>
  <c r="J68" i="22"/>
  <c r="J85" i="22"/>
  <c r="K68" i="22"/>
  <c r="K85" i="22"/>
  <c r="L68" i="22"/>
  <c r="L85" i="22"/>
  <c r="M68" i="22"/>
  <c r="M85" i="22"/>
  <c r="N68" i="22"/>
  <c r="N85" i="22"/>
  <c r="O68" i="22"/>
  <c r="O85" i="22"/>
  <c r="P68" i="22"/>
  <c r="P85" i="22"/>
  <c r="Q68" i="22"/>
  <c r="Q85" i="22"/>
  <c r="R68" i="22"/>
  <c r="R85" i="22"/>
  <c r="S68" i="22"/>
  <c r="S85" i="22"/>
  <c r="T68" i="22"/>
  <c r="T85" i="22"/>
  <c r="U68" i="22"/>
  <c r="U85" i="22"/>
  <c r="V68" i="22"/>
  <c r="V85" i="22"/>
  <c r="W68" i="22"/>
  <c r="W85" i="22"/>
  <c r="X68" i="22"/>
  <c r="X85" i="22"/>
  <c r="Y68" i="22"/>
  <c r="Y85" i="22"/>
  <c r="Z68" i="22"/>
  <c r="Z85" i="22"/>
  <c r="AA68" i="22"/>
  <c r="AA85" i="22"/>
  <c r="AB68" i="22"/>
  <c r="AB85" i="22"/>
  <c r="AC68" i="22"/>
  <c r="AC85" i="22"/>
  <c r="AD68" i="22"/>
  <c r="AD85" i="22"/>
  <c r="AE68" i="22"/>
  <c r="AE85" i="22"/>
  <c r="AF68" i="22"/>
  <c r="AF85" i="22"/>
  <c r="AG68" i="22"/>
  <c r="AG85" i="22"/>
  <c r="AH68" i="22"/>
  <c r="AH85" i="22"/>
  <c r="AI68" i="22"/>
  <c r="AI85" i="22"/>
  <c r="AJ68" i="22"/>
  <c r="AJ85" i="22"/>
  <c r="AK68" i="22"/>
  <c r="AK85" i="22"/>
  <c r="AL68" i="22"/>
  <c r="AL85" i="22"/>
  <c r="AM68" i="22"/>
  <c r="AM85" i="22"/>
  <c r="B58" i="22"/>
  <c r="B75" i="22"/>
  <c r="B97" i="22"/>
  <c r="B59" i="22"/>
  <c r="B76" i="22"/>
  <c r="B98" i="22"/>
  <c r="B60" i="22"/>
  <c r="B77" i="22"/>
  <c r="B99" i="22"/>
  <c r="B61" i="22"/>
  <c r="B78" i="22"/>
  <c r="B100" i="22"/>
  <c r="B62" i="22"/>
  <c r="B79" i="22"/>
  <c r="B101" i="22"/>
  <c r="B63" i="22"/>
  <c r="B80" i="22"/>
  <c r="B102" i="22"/>
  <c r="B64" i="22"/>
  <c r="B81" i="22"/>
  <c r="B103" i="22"/>
  <c r="B65" i="22"/>
  <c r="B82" i="22"/>
  <c r="B104" i="22"/>
  <c r="B66" i="22"/>
  <c r="B83" i="22"/>
  <c r="B105" i="22"/>
  <c r="B67" i="22"/>
  <c r="B84" i="22"/>
  <c r="B106" i="22"/>
  <c r="B68" i="22"/>
  <c r="B85" i="22"/>
  <c r="B107" i="22"/>
  <c r="B96" i="22"/>
  <c r="AM108" i="22"/>
  <c r="AL108" i="22"/>
  <c r="AK108" i="22"/>
  <c r="AJ108" i="22"/>
  <c r="AI108" i="22"/>
  <c r="AH108" i="22"/>
  <c r="AG108" i="22"/>
  <c r="AF108" i="22"/>
  <c r="AE108" i="22"/>
  <c r="AD108" i="22"/>
  <c r="AC108" i="22"/>
  <c r="AB108" i="22"/>
  <c r="AA108" i="22"/>
  <c r="Z108" i="22"/>
  <c r="Y108" i="22"/>
  <c r="X108" i="22"/>
  <c r="W108" i="22"/>
  <c r="V108" i="22"/>
  <c r="U108" i="22"/>
  <c r="T108" i="22"/>
  <c r="S108" i="22"/>
  <c r="R108" i="22"/>
  <c r="Q108" i="22"/>
  <c r="P108" i="22"/>
  <c r="O108" i="22"/>
  <c r="N108" i="22"/>
  <c r="M108" i="22"/>
  <c r="L108" i="22"/>
  <c r="K108" i="22"/>
  <c r="J108" i="22"/>
  <c r="I108" i="22"/>
  <c r="H108" i="22"/>
  <c r="G108" i="22"/>
  <c r="F108" i="22"/>
  <c r="E108" i="22"/>
  <c r="D108" i="22"/>
  <c r="C108" i="22"/>
  <c r="B108" i="22"/>
  <c r="AM35" i="22"/>
  <c r="AL35" i="22"/>
  <c r="AK35" i="22"/>
  <c r="AJ35" i="22"/>
  <c r="AI35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C35" i="22"/>
  <c r="B35" i="22"/>
  <c r="AM52" i="22"/>
  <c r="AL52" i="22"/>
  <c r="AK52" i="22"/>
  <c r="AJ52" i="22"/>
  <c r="AI52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C52" i="22"/>
  <c r="B52" i="22"/>
  <c r="C86" i="22"/>
  <c r="D86" i="22"/>
  <c r="E86" i="22"/>
  <c r="F86" i="22"/>
  <c r="G86" i="22"/>
  <c r="H86" i="22"/>
  <c r="I86" i="22"/>
  <c r="J86" i="22"/>
  <c r="K86" i="22"/>
  <c r="L86" i="22"/>
  <c r="M86" i="22"/>
  <c r="N86" i="22"/>
  <c r="O86" i="22"/>
  <c r="P86" i="22"/>
  <c r="Q86" i="22"/>
  <c r="R86" i="22"/>
  <c r="S86" i="22"/>
  <c r="T86" i="22"/>
  <c r="U86" i="22"/>
  <c r="V86" i="22"/>
  <c r="W86" i="22"/>
  <c r="X86" i="22"/>
  <c r="Y86" i="22"/>
  <c r="Z86" i="22"/>
  <c r="AA86" i="22"/>
  <c r="AB86" i="22"/>
  <c r="AC86" i="22"/>
  <c r="AD86" i="22"/>
  <c r="AE86" i="22"/>
  <c r="AF86" i="22"/>
  <c r="AG86" i="22"/>
  <c r="AH86" i="22"/>
  <c r="AI86" i="22"/>
  <c r="AJ86" i="22"/>
  <c r="AK86" i="22"/>
  <c r="AL86" i="22"/>
  <c r="AM86" i="22"/>
  <c r="B86" i="22"/>
  <c r="B23" i="22"/>
  <c r="N23" i="22"/>
  <c r="C23" i="22"/>
  <c r="S23" i="22"/>
  <c r="D18" i="22"/>
  <c r="E18" i="22"/>
  <c r="G15" i="23"/>
  <c r="F15" i="23"/>
  <c r="E15" i="23"/>
  <c r="D15" i="23"/>
  <c r="C15" i="23"/>
  <c r="S31" i="23"/>
  <c r="N31" i="23"/>
  <c r="B31" i="23"/>
  <c r="M31" i="23"/>
  <c r="L31" i="23"/>
  <c r="K31" i="23"/>
  <c r="J31" i="23"/>
  <c r="I31" i="23"/>
  <c r="H31" i="23"/>
  <c r="G31" i="23"/>
  <c r="F31" i="23"/>
  <c r="E31" i="23"/>
  <c r="D31" i="23"/>
  <c r="C31" i="23"/>
  <c r="S30" i="23"/>
  <c r="N30" i="23"/>
  <c r="B30" i="23"/>
  <c r="M30" i="23"/>
  <c r="L30" i="23"/>
  <c r="K30" i="23"/>
  <c r="J30" i="23"/>
  <c r="I30" i="23"/>
  <c r="H30" i="23"/>
  <c r="G30" i="23"/>
  <c r="F30" i="23"/>
  <c r="E30" i="23"/>
  <c r="D30" i="23"/>
  <c r="C30" i="23"/>
  <c r="S29" i="23"/>
  <c r="N29" i="23"/>
  <c r="B29" i="23"/>
  <c r="M29" i="23"/>
  <c r="L29" i="23"/>
  <c r="K29" i="23"/>
  <c r="J29" i="23"/>
  <c r="I29" i="23"/>
  <c r="H29" i="23"/>
  <c r="G29" i="23"/>
  <c r="F29" i="23"/>
  <c r="E29" i="23"/>
  <c r="D29" i="23"/>
  <c r="C29" i="23"/>
  <c r="S28" i="23"/>
  <c r="N28" i="23"/>
  <c r="B28" i="23"/>
  <c r="M28" i="23"/>
  <c r="L28" i="23"/>
  <c r="K28" i="23"/>
  <c r="J28" i="23"/>
  <c r="I28" i="23"/>
  <c r="H28" i="23"/>
  <c r="G28" i="23"/>
  <c r="F28" i="23"/>
  <c r="E28" i="23"/>
  <c r="D28" i="23"/>
  <c r="C28" i="23"/>
  <c r="S27" i="23"/>
  <c r="N27" i="23"/>
  <c r="B27" i="23"/>
  <c r="M27" i="23"/>
  <c r="L27" i="23"/>
  <c r="K27" i="23"/>
  <c r="J27" i="23"/>
  <c r="I27" i="23"/>
  <c r="H27" i="23"/>
  <c r="G27" i="23"/>
  <c r="F27" i="23"/>
  <c r="E27" i="23"/>
  <c r="D27" i="23"/>
  <c r="C27" i="23"/>
  <c r="S26" i="23"/>
  <c r="N26" i="23"/>
  <c r="B26" i="23"/>
  <c r="M26" i="23"/>
  <c r="L26" i="23"/>
  <c r="K26" i="23"/>
  <c r="J26" i="23"/>
  <c r="I26" i="23"/>
  <c r="H26" i="23"/>
  <c r="G26" i="23"/>
  <c r="F26" i="23"/>
  <c r="E26" i="23"/>
  <c r="D26" i="23"/>
  <c r="C26" i="23"/>
  <c r="S25" i="23"/>
  <c r="N25" i="23"/>
  <c r="B25" i="23"/>
  <c r="M25" i="23"/>
  <c r="L25" i="23"/>
  <c r="K25" i="23"/>
  <c r="J25" i="23"/>
  <c r="I25" i="23"/>
  <c r="H25" i="23"/>
  <c r="G25" i="23"/>
  <c r="F25" i="23"/>
  <c r="E25" i="23"/>
  <c r="D25" i="23"/>
  <c r="C25" i="23"/>
  <c r="S24" i="23"/>
  <c r="N24" i="23"/>
  <c r="B24" i="23"/>
  <c r="M24" i="23"/>
  <c r="L24" i="23"/>
  <c r="K24" i="23"/>
  <c r="J24" i="23"/>
  <c r="I24" i="23"/>
  <c r="H24" i="23"/>
  <c r="G24" i="23"/>
  <c r="F24" i="23"/>
  <c r="E24" i="23"/>
  <c r="D24" i="23"/>
  <c r="C24" i="23"/>
  <c r="S23" i="23"/>
  <c r="N23" i="23"/>
  <c r="B23" i="23"/>
  <c r="M23" i="23"/>
  <c r="L23" i="23"/>
  <c r="K23" i="23"/>
  <c r="J23" i="23"/>
  <c r="I23" i="23"/>
  <c r="H23" i="23"/>
  <c r="G23" i="23"/>
  <c r="F23" i="23"/>
  <c r="E23" i="23"/>
  <c r="D23" i="23"/>
  <c r="C23" i="23"/>
  <c r="S22" i="23"/>
  <c r="N22" i="23"/>
  <c r="B22" i="23"/>
  <c r="M22" i="23"/>
  <c r="L22" i="23"/>
  <c r="K22" i="23"/>
  <c r="J22" i="23"/>
  <c r="I22" i="23"/>
  <c r="H22" i="23"/>
  <c r="G22" i="23"/>
  <c r="F22" i="23"/>
  <c r="E22" i="23"/>
  <c r="D22" i="23"/>
  <c r="C22" i="23"/>
  <c r="S21" i="23"/>
  <c r="N21" i="23"/>
  <c r="B21" i="23"/>
  <c r="M21" i="23"/>
  <c r="L21" i="23"/>
  <c r="K21" i="23"/>
  <c r="J21" i="23"/>
  <c r="I21" i="23"/>
  <c r="H21" i="23"/>
  <c r="G21" i="23"/>
  <c r="F21" i="23"/>
  <c r="E21" i="23"/>
  <c r="D21" i="23"/>
  <c r="C21" i="23"/>
  <c r="S20" i="23"/>
  <c r="N20" i="23"/>
  <c r="B20" i="23"/>
  <c r="M20" i="23"/>
  <c r="L20" i="23"/>
  <c r="K20" i="23"/>
  <c r="J20" i="23"/>
  <c r="I20" i="23"/>
  <c r="H20" i="23"/>
  <c r="G20" i="23"/>
  <c r="F20" i="23"/>
  <c r="E20" i="23"/>
  <c r="D20" i="23"/>
  <c r="C20" i="23"/>
  <c r="S19" i="23"/>
  <c r="N19" i="23"/>
  <c r="B19" i="23"/>
  <c r="M19" i="23"/>
  <c r="L19" i="23"/>
  <c r="K19" i="23"/>
  <c r="J19" i="23"/>
  <c r="I19" i="23"/>
  <c r="H19" i="23"/>
  <c r="G19" i="23"/>
  <c r="F19" i="23"/>
  <c r="E19" i="23"/>
  <c r="D19" i="23"/>
  <c r="C19" i="23"/>
  <c r="G18" i="22"/>
  <c r="F18" i="22"/>
  <c r="C18" i="22"/>
  <c r="B34" i="21"/>
  <c r="C34" i="21"/>
  <c r="D34" i="21"/>
  <c r="E34" i="21"/>
  <c r="F34" i="21"/>
  <c r="G34" i="21"/>
  <c r="H34" i="21"/>
  <c r="I34" i="21"/>
  <c r="J34" i="21"/>
  <c r="K34" i="21"/>
  <c r="B35" i="21"/>
  <c r="C35" i="21"/>
  <c r="D35" i="21"/>
  <c r="E35" i="21"/>
  <c r="F35" i="21"/>
  <c r="G35" i="21"/>
  <c r="H35" i="21"/>
  <c r="I35" i="21"/>
  <c r="J35" i="21"/>
  <c r="K35" i="21"/>
  <c r="B36" i="21"/>
  <c r="C36" i="21"/>
  <c r="D36" i="21"/>
  <c r="E36" i="21"/>
  <c r="F36" i="21"/>
  <c r="G36" i="21"/>
  <c r="H36" i="21"/>
  <c r="I36" i="21"/>
  <c r="J36" i="21"/>
  <c r="K36" i="21"/>
  <c r="B37" i="21"/>
  <c r="C37" i="21"/>
  <c r="D37" i="21"/>
  <c r="E37" i="21"/>
  <c r="F37" i="21"/>
  <c r="G37" i="21"/>
  <c r="H37" i="21"/>
  <c r="I37" i="21"/>
  <c r="J37" i="21"/>
  <c r="K37" i="21"/>
  <c r="B38" i="21"/>
  <c r="C38" i="21"/>
  <c r="D38" i="21"/>
  <c r="E38" i="21"/>
  <c r="F38" i="21"/>
  <c r="G38" i="21"/>
  <c r="H38" i="21"/>
  <c r="I38" i="21"/>
  <c r="J38" i="21"/>
  <c r="K38" i="21"/>
  <c r="B39" i="21"/>
  <c r="C39" i="21"/>
  <c r="D39" i="21"/>
  <c r="E39" i="21"/>
  <c r="F39" i="21"/>
  <c r="G39" i="21"/>
  <c r="H39" i="21"/>
  <c r="I39" i="21"/>
  <c r="J39" i="21"/>
  <c r="K39" i="21"/>
  <c r="B40" i="21"/>
  <c r="C40" i="21"/>
  <c r="D40" i="21"/>
  <c r="E40" i="21"/>
  <c r="F40" i="21"/>
  <c r="G40" i="21"/>
  <c r="H40" i="21"/>
  <c r="I40" i="21"/>
  <c r="J40" i="21"/>
  <c r="K40" i="21"/>
  <c r="B41" i="21"/>
  <c r="C41" i="21"/>
  <c r="D41" i="21"/>
  <c r="E41" i="21"/>
  <c r="F41" i="21"/>
  <c r="G41" i="21"/>
  <c r="H41" i="21"/>
  <c r="I41" i="21"/>
  <c r="J41" i="21"/>
  <c r="K41" i="21"/>
  <c r="B42" i="21"/>
  <c r="C42" i="21"/>
  <c r="D42" i="21"/>
  <c r="E42" i="21"/>
  <c r="F42" i="21"/>
  <c r="G42" i="21"/>
  <c r="H42" i="21"/>
  <c r="I42" i="21"/>
  <c r="J42" i="21"/>
  <c r="K42" i="21"/>
  <c r="B43" i="21"/>
  <c r="C43" i="21"/>
  <c r="D43" i="21"/>
  <c r="E43" i="21"/>
  <c r="F43" i="21"/>
  <c r="G43" i="21"/>
  <c r="H43" i="21"/>
  <c r="I43" i="21"/>
  <c r="J43" i="21"/>
  <c r="K43" i="21"/>
  <c r="B44" i="21"/>
  <c r="C44" i="21"/>
  <c r="D44" i="21"/>
  <c r="E44" i="21"/>
  <c r="F44" i="21"/>
  <c r="G44" i="21"/>
  <c r="H44" i="21"/>
  <c r="I44" i="21"/>
  <c r="J44" i="21"/>
  <c r="K44" i="21"/>
  <c r="K33" i="21"/>
  <c r="J33" i="21"/>
  <c r="I33" i="21"/>
  <c r="H33" i="21"/>
  <c r="G33" i="21"/>
  <c r="F33" i="21"/>
  <c r="E33" i="21"/>
  <c r="D33" i="21"/>
  <c r="C33" i="21"/>
  <c r="B33" i="21"/>
  <c r="AT15" i="21"/>
  <c r="BC15" i="21"/>
  <c r="BB15" i="21"/>
  <c r="BA15" i="21"/>
  <c r="AZ15" i="21"/>
  <c r="AY15" i="21"/>
  <c r="AX15" i="21"/>
  <c r="AW15" i="21"/>
  <c r="AV15" i="21"/>
  <c r="AU15" i="21"/>
  <c r="C41" i="20"/>
  <c r="D18" i="21"/>
  <c r="E18" i="21"/>
  <c r="F18" i="21"/>
  <c r="G18" i="21"/>
  <c r="H18" i="21"/>
  <c r="I18" i="21"/>
  <c r="J18" i="21"/>
  <c r="D19" i="21"/>
  <c r="E19" i="21"/>
  <c r="F19" i="21"/>
  <c r="D20" i="21"/>
  <c r="E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D22" i="21"/>
  <c r="E22" i="21"/>
  <c r="F22" i="21"/>
  <c r="G22" i="21"/>
  <c r="H22" i="21"/>
  <c r="I22" i="21"/>
  <c r="D23" i="21"/>
  <c r="E23" i="21"/>
  <c r="F23" i="21"/>
  <c r="G23" i="21"/>
  <c r="D24" i="21"/>
  <c r="E24" i="21"/>
  <c r="F24" i="21"/>
  <c r="G24" i="21"/>
  <c r="D25" i="21"/>
  <c r="E25" i="21"/>
  <c r="F25" i="21"/>
  <c r="G25" i="21"/>
  <c r="H25" i="21"/>
  <c r="I25" i="21"/>
  <c r="J25" i="21"/>
  <c r="D26" i="21"/>
  <c r="E26" i="21"/>
  <c r="F26" i="21"/>
  <c r="G26" i="21"/>
  <c r="H26" i="21"/>
  <c r="I26" i="21"/>
  <c r="D27" i="21"/>
  <c r="E27" i="21"/>
  <c r="F27" i="21"/>
  <c r="G27" i="21"/>
  <c r="H27" i="21"/>
  <c r="I27" i="21"/>
  <c r="J27" i="21"/>
  <c r="D28" i="21"/>
  <c r="E28" i="21"/>
  <c r="F28" i="21"/>
  <c r="G28" i="21"/>
  <c r="H28" i="21"/>
  <c r="I28" i="21"/>
  <c r="D29" i="21"/>
  <c r="E29" i="21"/>
  <c r="C19" i="21"/>
  <c r="C20" i="21"/>
  <c r="C21" i="21"/>
  <c r="B20" i="21"/>
  <c r="B21" i="21"/>
  <c r="B19" i="21"/>
  <c r="C23" i="21"/>
  <c r="C24" i="21"/>
  <c r="C25" i="21"/>
  <c r="C26" i="21"/>
  <c r="C27" i="21"/>
  <c r="C28" i="21"/>
  <c r="C29" i="21"/>
  <c r="C22" i="21"/>
  <c r="C18" i="21"/>
  <c r="B23" i="21"/>
  <c r="B24" i="21"/>
  <c r="B25" i="21"/>
  <c r="B26" i="21"/>
  <c r="B27" i="21"/>
  <c r="B28" i="21"/>
  <c r="B29" i="21"/>
  <c r="B22" i="21"/>
  <c r="B18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H19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F14" i="21"/>
  <c r="F20" i="21"/>
  <c r="F15" i="21"/>
  <c r="D15" i="21"/>
  <c r="E15" i="21"/>
  <c r="C15" i="21"/>
  <c r="D13" i="21"/>
  <c r="E13" i="21"/>
  <c r="F13" i="21"/>
  <c r="D14" i="21"/>
  <c r="E14" i="21"/>
  <c r="C13" i="21"/>
  <c r="C14" i="21"/>
  <c r="B13" i="21"/>
  <c r="C8" i="21"/>
  <c r="AG8" i="21"/>
  <c r="AH8" i="21"/>
  <c r="AG9" i="21"/>
  <c r="AH9" i="21"/>
  <c r="AG10" i="21"/>
  <c r="AH10" i="21"/>
  <c r="B14" i="21"/>
  <c r="B15" i="21"/>
  <c r="AO4" i="21"/>
  <c r="AO5" i="21"/>
  <c r="AO6" i="21"/>
  <c r="AO7" i="21"/>
  <c r="AO8" i="21"/>
  <c r="AO9" i="21"/>
  <c r="AO10" i="21"/>
  <c r="AO11" i="21"/>
  <c r="AO12" i="21"/>
  <c r="AO13" i="21"/>
  <c r="AO14" i="21"/>
  <c r="AO3" i="21"/>
  <c r="G38" i="19"/>
  <c r="D38" i="19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45" i="21"/>
  <c r="AF19" i="21"/>
  <c r="K19" i="21"/>
  <c r="AE19" i="21"/>
  <c r="Z19" i="21"/>
  <c r="T19" i="21"/>
  <c r="O19" i="21"/>
  <c r="J19" i="21"/>
  <c r="AB19" i="21"/>
  <c r="W19" i="21"/>
  <c r="R19" i="21"/>
  <c r="L19" i="21"/>
  <c r="G19" i="21"/>
  <c r="AA19" i="21"/>
  <c r="V19" i="21"/>
  <c r="P19" i="21"/>
  <c r="AD19" i="21"/>
  <c r="X19" i="21"/>
  <c r="S19" i="21"/>
  <c r="N19" i="21"/>
  <c r="H19" i="21"/>
  <c r="B45" i="21"/>
  <c r="G14" i="21"/>
  <c r="AG19" i="21"/>
  <c r="AC19" i="21"/>
  <c r="Y19" i="21"/>
  <c r="U19" i="21"/>
  <c r="Q19" i="21"/>
  <c r="M19" i="21"/>
  <c r="I19" i="21"/>
  <c r="J28" i="21"/>
  <c r="H24" i="21"/>
  <c r="J22" i="21"/>
  <c r="F29" i="21"/>
  <c r="K27" i="21"/>
  <c r="J26" i="21"/>
  <c r="K18" i="21"/>
  <c r="H23" i="21"/>
  <c r="K25" i="21"/>
  <c r="O36" i="21"/>
  <c r="C53" i="21"/>
  <c r="O40" i="21"/>
  <c r="C57" i="21"/>
  <c r="O44" i="21"/>
  <c r="C61" i="21"/>
  <c r="O37" i="21"/>
  <c r="C54" i="21"/>
  <c r="O41" i="21"/>
  <c r="C58" i="21"/>
  <c r="O43" i="21"/>
  <c r="C60" i="21"/>
  <c r="O34" i="21"/>
  <c r="C51" i="21"/>
  <c r="O38" i="21"/>
  <c r="C55" i="21"/>
  <c r="O42" i="21"/>
  <c r="C59" i="21"/>
  <c r="O35" i="21"/>
  <c r="C52" i="21"/>
  <c r="O39" i="21"/>
  <c r="C56" i="21"/>
  <c r="O33" i="21"/>
  <c r="C50" i="21"/>
  <c r="C62" i="21"/>
  <c r="N35" i="21"/>
  <c r="B52" i="21"/>
  <c r="N39" i="21"/>
  <c r="B56" i="21"/>
  <c r="N43" i="21"/>
  <c r="B60" i="21"/>
  <c r="N36" i="21"/>
  <c r="B53" i="21"/>
  <c r="N40" i="21"/>
  <c r="B57" i="21"/>
  <c r="N44" i="21"/>
  <c r="B61" i="21"/>
  <c r="N37" i="21"/>
  <c r="B54" i="21"/>
  <c r="N41" i="21"/>
  <c r="B58" i="21"/>
  <c r="N33" i="21"/>
  <c r="B50" i="21"/>
  <c r="N34" i="21"/>
  <c r="B51" i="21"/>
  <c r="N38" i="21"/>
  <c r="B55" i="21"/>
  <c r="N42" i="21"/>
  <c r="B59" i="21"/>
  <c r="G45" i="21"/>
  <c r="S39" i="21"/>
  <c r="G56" i="21"/>
  <c r="F45" i="21"/>
  <c r="R43" i="21"/>
  <c r="F60" i="21"/>
  <c r="E45" i="21"/>
  <c r="Q33" i="21"/>
  <c r="E50" i="21"/>
  <c r="D45" i="21"/>
  <c r="P43" i="21"/>
  <c r="D60" i="21"/>
  <c r="S37" i="21"/>
  <c r="G54" i="21"/>
  <c r="S38" i="21"/>
  <c r="G55" i="21"/>
  <c r="P39" i="21"/>
  <c r="D56" i="21"/>
  <c r="R41" i="21"/>
  <c r="F58" i="21"/>
  <c r="Q44" i="21"/>
  <c r="E61" i="21"/>
  <c r="H14" i="21"/>
  <c r="G20" i="21"/>
  <c r="L25" i="21"/>
  <c r="K26" i="21"/>
  <c r="L27" i="21"/>
  <c r="K22" i="21"/>
  <c r="K28" i="21"/>
  <c r="I23" i="21"/>
  <c r="L18" i="21"/>
  <c r="G29" i="21"/>
  <c r="I24" i="21"/>
  <c r="P36" i="21"/>
  <c r="D53" i="21"/>
  <c r="S41" i="21"/>
  <c r="G58" i="21"/>
  <c r="S42" i="21"/>
  <c r="G59" i="21"/>
  <c r="S40" i="21"/>
  <c r="G57" i="21"/>
  <c r="S43" i="21"/>
  <c r="G60" i="21"/>
  <c r="S33" i="21"/>
  <c r="G50" i="21"/>
  <c r="S34" i="21"/>
  <c r="G51" i="21"/>
  <c r="R40" i="21"/>
  <c r="F57" i="21"/>
  <c r="R38" i="21"/>
  <c r="F55" i="21"/>
  <c r="P34" i="21"/>
  <c r="D51" i="21"/>
  <c r="P33" i="21"/>
  <c r="D50" i="21"/>
  <c r="P42" i="21"/>
  <c r="D59" i="21"/>
  <c r="P35" i="21"/>
  <c r="D52" i="21"/>
  <c r="P37" i="21"/>
  <c r="D54" i="21"/>
  <c r="P44" i="21"/>
  <c r="D61" i="21"/>
  <c r="B62" i="21"/>
  <c r="Q36" i="21"/>
  <c r="E53" i="21"/>
  <c r="Q39" i="21"/>
  <c r="E56" i="21"/>
  <c r="Q37" i="21"/>
  <c r="E54" i="21"/>
  <c r="Q35" i="21"/>
  <c r="E52" i="21"/>
  <c r="Q40" i="21"/>
  <c r="E57" i="21"/>
  <c r="Q43" i="21"/>
  <c r="E60" i="21"/>
  <c r="Q42" i="21"/>
  <c r="E59" i="21"/>
  <c r="R44" i="21"/>
  <c r="F61" i="21"/>
  <c r="R36" i="21"/>
  <c r="F53" i="21"/>
  <c r="R39" i="21"/>
  <c r="F56" i="21"/>
  <c r="R42" i="21"/>
  <c r="F59" i="21"/>
  <c r="R35" i="21"/>
  <c r="F52" i="21"/>
  <c r="Q41" i="21"/>
  <c r="E58" i="21"/>
  <c r="Q38" i="21"/>
  <c r="E55" i="21"/>
  <c r="R37" i="21"/>
  <c r="F54" i="21"/>
  <c r="S36" i="21"/>
  <c r="G53" i="21"/>
  <c r="S44" i="21"/>
  <c r="G61" i="21"/>
  <c r="Q34" i="21"/>
  <c r="E51" i="21"/>
  <c r="R34" i="21"/>
  <c r="F51" i="21"/>
  <c r="R33" i="21"/>
  <c r="F50" i="21"/>
  <c r="S35" i="21"/>
  <c r="G52" i="21"/>
  <c r="P41" i="21"/>
  <c r="D58" i="21"/>
  <c r="P40" i="21"/>
  <c r="D57" i="21"/>
  <c r="P38" i="21"/>
  <c r="D55" i="21"/>
  <c r="I14" i="21"/>
  <c r="H20" i="21"/>
  <c r="L28" i="21"/>
  <c r="M25" i="21"/>
  <c r="J24" i="21"/>
  <c r="M18" i="21"/>
  <c r="M27" i="21"/>
  <c r="L22" i="21"/>
  <c r="H29" i="21"/>
  <c r="J23" i="21"/>
  <c r="L26" i="21"/>
  <c r="G62" i="21"/>
  <c r="F62" i="21"/>
  <c r="E62" i="21"/>
  <c r="D62" i="21"/>
  <c r="J14" i="21"/>
  <c r="I20" i="21"/>
  <c r="I29" i="21"/>
  <c r="M26" i="21"/>
  <c r="N27" i="21"/>
  <c r="K24" i="21"/>
  <c r="M28" i="21"/>
  <c r="K23" i="21"/>
  <c r="M22" i="21"/>
  <c r="N18" i="21"/>
  <c r="N25" i="21"/>
  <c r="K14" i="21"/>
  <c r="J20" i="21"/>
  <c r="O27" i="21"/>
  <c r="O25" i="21"/>
  <c r="N22" i="21"/>
  <c r="N28" i="21"/>
  <c r="J29" i="21"/>
  <c r="L24" i="21"/>
  <c r="N26" i="21"/>
  <c r="O18" i="21"/>
  <c r="L23" i="21"/>
  <c r="L14" i="21"/>
  <c r="K20" i="21"/>
  <c r="M23" i="21"/>
  <c r="K29" i="21"/>
  <c r="O26" i="21"/>
  <c r="O22" i="21"/>
  <c r="P27" i="21"/>
  <c r="P18" i="21"/>
  <c r="M24" i="21"/>
  <c r="O28" i="21"/>
  <c r="P25" i="21"/>
  <c r="M14" i="21"/>
  <c r="L20" i="21"/>
  <c r="Q25" i="21"/>
  <c r="N24" i="21"/>
  <c r="Q27" i="21"/>
  <c r="P26" i="21"/>
  <c r="N23" i="21"/>
  <c r="Q18" i="21"/>
  <c r="P28" i="21"/>
  <c r="P22" i="21"/>
  <c r="L29" i="21"/>
  <c r="N14" i="21"/>
  <c r="M20" i="21"/>
  <c r="M29" i="21"/>
  <c r="Q28" i="21"/>
  <c r="O23" i="21"/>
  <c r="R27" i="21"/>
  <c r="R25" i="21"/>
  <c r="Q22" i="21"/>
  <c r="Q26" i="21"/>
  <c r="R18" i="21"/>
  <c r="O24" i="21"/>
  <c r="O14" i="21"/>
  <c r="N20" i="21"/>
  <c r="S25" i="21"/>
  <c r="P24" i="21"/>
  <c r="R26" i="21"/>
  <c r="P23" i="21"/>
  <c r="N29" i="21"/>
  <c r="S18" i="21"/>
  <c r="R22" i="21"/>
  <c r="S27" i="21"/>
  <c r="R28" i="21"/>
  <c r="P14" i="21"/>
  <c r="O20" i="21"/>
  <c r="S28" i="21"/>
  <c r="T25" i="21"/>
  <c r="S22" i="21"/>
  <c r="O29" i="21"/>
  <c r="S26" i="21"/>
  <c r="T18" i="21"/>
  <c r="T27" i="21"/>
  <c r="Q23" i="21"/>
  <c r="Q24" i="21"/>
  <c r="Q14" i="21"/>
  <c r="P20" i="21"/>
  <c r="U18" i="21"/>
  <c r="P29" i="21"/>
  <c r="U25" i="21"/>
  <c r="R23" i="21"/>
  <c r="R24" i="21"/>
  <c r="U27" i="21"/>
  <c r="T26" i="21"/>
  <c r="T22" i="21"/>
  <c r="T28" i="21"/>
  <c r="R14" i="21"/>
  <c r="Q20" i="21"/>
  <c r="U22" i="21"/>
  <c r="V27" i="21"/>
  <c r="S23" i="21"/>
  <c r="Q29" i="21"/>
  <c r="U28" i="21"/>
  <c r="U26" i="21"/>
  <c r="S24" i="21"/>
  <c r="V25" i="21"/>
  <c r="V18" i="21"/>
  <c r="S14" i="21"/>
  <c r="R20" i="21"/>
  <c r="W25" i="21"/>
  <c r="R29" i="21"/>
  <c r="W27" i="21"/>
  <c r="V26" i="21"/>
  <c r="T24" i="21"/>
  <c r="V22" i="21"/>
  <c r="W18" i="21"/>
  <c r="V28" i="21"/>
  <c r="T23" i="21"/>
  <c r="T14" i="21"/>
  <c r="S20" i="21"/>
  <c r="W28" i="21"/>
  <c r="W22" i="21"/>
  <c r="W26" i="21"/>
  <c r="S29" i="21"/>
  <c r="U23" i="21"/>
  <c r="X25" i="21"/>
  <c r="X18" i="21"/>
  <c r="U24" i="21"/>
  <c r="X27" i="21"/>
  <c r="U14" i="21"/>
  <c r="T20" i="21"/>
  <c r="V24" i="21"/>
  <c r="Y25" i="21"/>
  <c r="X22" i="21"/>
  <c r="X28" i="21"/>
  <c r="T29" i="21"/>
  <c r="Y27" i="21"/>
  <c r="Y18" i="21"/>
  <c r="V23" i="21"/>
  <c r="X26" i="21"/>
  <c r="V14" i="21"/>
  <c r="U20" i="21"/>
  <c r="Z27" i="21"/>
  <c r="Y28" i="21"/>
  <c r="Z25" i="21"/>
  <c r="Y26" i="21"/>
  <c r="W24" i="21"/>
  <c r="W23" i="21"/>
  <c r="Z18" i="21"/>
  <c r="U29" i="21"/>
  <c r="Y22" i="21"/>
  <c r="W14" i="21"/>
  <c r="V20" i="21"/>
  <c r="V29" i="21"/>
  <c r="X23" i="21"/>
  <c r="Z26" i="21"/>
  <c r="Z28" i="21"/>
  <c r="Z22" i="21"/>
  <c r="AA18" i="21"/>
  <c r="X24" i="21"/>
  <c r="AA25" i="21"/>
  <c r="AA27" i="21"/>
  <c r="X14" i="21"/>
  <c r="W20" i="21"/>
  <c r="AB25" i="21"/>
  <c r="AA28" i="21"/>
  <c r="Y23" i="21"/>
  <c r="AB18" i="21"/>
  <c r="AB27" i="21"/>
  <c r="Y24" i="21"/>
  <c r="AA22" i="21"/>
  <c r="AA26" i="21"/>
  <c r="W29" i="21"/>
  <c r="Y14" i="21"/>
  <c r="X20" i="21"/>
  <c r="AB26" i="21"/>
  <c r="Z24" i="21"/>
  <c r="AC18" i="21"/>
  <c r="AB28" i="21"/>
  <c r="X29" i="21"/>
  <c r="AC25" i="21"/>
  <c r="AB22" i="21"/>
  <c r="AC27" i="21"/>
  <c r="Z23" i="21"/>
  <c r="Z14" i="21"/>
  <c r="Y20" i="21"/>
  <c r="AD27" i="21"/>
  <c r="AD25" i="21"/>
  <c r="AC28" i="21"/>
  <c r="AA24" i="21"/>
  <c r="AA23" i="21"/>
  <c r="AC22" i="21"/>
  <c r="Y29" i="21"/>
  <c r="AD18" i="21"/>
  <c r="AC26" i="21"/>
  <c r="I45" i="21"/>
  <c r="H45" i="21"/>
  <c r="T35" i="21"/>
  <c r="H52" i="21"/>
  <c r="AA14" i="21"/>
  <c r="Z20" i="21"/>
  <c r="AE18" i="21"/>
  <c r="AD22" i="21"/>
  <c r="AB24" i="21"/>
  <c r="AE25" i="21"/>
  <c r="AE27" i="21"/>
  <c r="AD26" i="21"/>
  <c r="Z29" i="21"/>
  <c r="AB23" i="21"/>
  <c r="AD28" i="21"/>
  <c r="U39" i="21"/>
  <c r="I56" i="21"/>
  <c r="U37" i="21"/>
  <c r="I54" i="21"/>
  <c r="U36" i="21"/>
  <c r="I53" i="21"/>
  <c r="U44" i="21"/>
  <c r="I61" i="21"/>
  <c r="U33" i="21"/>
  <c r="I50" i="21"/>
  <c r="U38" i="21"/>
  <c r="I55" i="21"/>
  <c r="U40" i="21"/>
  <c r="I57" i="21"/>
  <c r="U42" i="21"/>
  <c r="I59" i="21"/>
  <c r="U43" i="21"/>
  <c r="I60" i="21"/>
  <c r="U41" i="21"/>
  <c r="I58" i="21"/>
  <c r="U34" i="21"/>
  <c r="I51" i="21"/>
  <c r="U35" i="21"/>
  <c r="I52" i="21"/>
  <c r="T44" i="21"/>
  <c r="H61" i="21"/>
  <c r="T39" i="21"/>
  <c r="H56" i="21"/>
  <c r="T37" i="21"/>
  <c r="H54" i="21"/>
  <c r="T42" i="21"/>
  <c r="H59" i="21"/>
  <c r="T40" i="21"/>
  <c r="H57" i="21"/>
  <c r="T38" i="21"/>
  <c r="H55" i="21"/>
  <c r="T43" i="21"/>
  <c r="H60" i="21"/>
  <c r="T36" i="21"/>
  <c r="H53" i="21"/>
  <c r="T33" i="21"/>
  <c r="H50" i="21"/>
  <c r="T41" i="21"/>
  <c r="H58" i="21"/>
  <c r="T34" i="21"/>
  <c r="H51" i="21"/>
  <c r="AB14" i="21"/>
  <c r="AA20" i="21"/>
  <c r="AE22" i="21"/>
  <c r="AC23" i="21"/>
  <c r="AF25" i="21"/>
  <c r="AE26" i="21"/>
  <c r="AE28" i="21"/>
  <c r="AA29" i="21"/>
  <c r="AF27" i="21"/>
  <c r="AC24" i="21"/>
  <c r="AF18" i="21"/>
  <c r="I62" i="21"/>
  <c r="H62" i="21"/>
  <c r="AC14" i="21"/>
  <c r="AB20" i="21"/>
  <c r="AD24" i="21"/>
  <c r="AB29" i="21"/>
  <c r="AF26" i="21"/>
  <c r="AD23" i="21"/>
  <c r="AG18" i="21"/>
  <c r="AG27" i="21"/>
  <c r="AF28" i="21"/>
  <c r="AG25" i="21"/>
  <c r="AF22" i="21"/>
  <c r="AD14" i="21"/>
  <c r="AC20" i="21"/>
  <c r="AH27" i="21"/>
  <c r="AE23" i="21"/>
  <c r="AG22" i="21"/>
  <c r="AG26" i="21"/>
  <c r="AC29" i="21"/>
  <c r="AH25" i="21"/>
  <c r="AG28" i="21"/>
  <c r="AH18" i="21"/>
  <c r="AE24" i="21"/>
  <c r="AE14" i="21"/>
  <c r="AD20" i="21"/>
  <c r="AH26" i="21"/>
  <c r="AF23" i="21"/>
  <c r="AF24" i="21"/>
  <c r="AH28" i="21"/>
  <c r="AD29" i="21"/>
  <c r="AH22" i="21"/>
  <c r="AF14" i="21"/>
  <c r="AE20" i="21"/>
  <c r="AG23" i="21"/>
  <c r="AE29" i="21"/>
  <c r="AG24" i="21"/>
  <c r="AG14" i="21"/>
  <c r="AF20" i="21"/>
  <c r="AF29" i="21"/>
  <c r="AH24" i="21"/>
  <c r="AH23" i="21"/>
  <c r="AH14" i="21"/>
  <c r="AH20" i="21"/>
  <c r="AG20" i="21"/>
  <c r="AG29" i="21"/>
  <c r="AH29" i="21"/>
  <c r="J45" i="21"/>
  <c r="V35" i="21"/>
  <c r="J52" i="21"/>
  <c r="K45" i="21"/>
  <c r="W36" i="21"/>
  <c r="K53" i="21"/>
  <c r="W40" i="21"/>
  <c r="K57" i="21"/>
  <c r="W44" i="21"/>
  <c r="K61" i="21"/>
  <c r="W33" i="21"/>
  <c r="K50" i="21"/>
  <c r="W42" i="21"/>
  <c r="K59" i="21"/>
  <c r="W43" i="21"/>
  <c r="K60" i="21"/>
  <c r="W41" i="21"/>
  <c r="K58" i="21"/>
  <c r="W37" i="21"/>
  <c r="K54" i="21"/>
  <c r="W38" i="21"/>
  <c r="K55" i="21"/>
  <c r="W39" i="21"/>
  <c r="K56" i="21"/>
  <c r="W34" i="21"/>
  <c r="K51" i="21"/>
  <c r="W35" i="21"/>
  <c r="K52" i="21"/>
  <c r="V36" i="21"/>
  <c r="J53" i="21"/>
  <c r="V44" i="21"/>
  <c r="J61" i="21"/>
  <c r="V39" i="21"/>
  <c r="J56" i="21"/>
  <c r="V43" i="21"/>
  <c r="J60" i="21"/>
  <c r="V33" i="21"/>
  <c r="J50" i="21"/>
  <c r="V40" i="21"/>
  <c r="J57" i="21"/>
  <c r="V42" i="21"/>
  <c r="J59" i="21"/>
  <c r="V37" i="21"/>
  <c r="J54" i="21"/>
  <c r="V38" i="21"/>
  <c r="J55" i="21"/>
  <c r="V41" i="21"/>
  <c r="J58" i="21"/>
  <c r="V34" i="21"/>
  <c r="J51" i="21"/>
  <c r="K62" i="21"/>
  <c r="J62" i="21"/>
  <c r="AG17" i="19"/>
  <c r="AH17" i="19"/>
  <c r="Z8" i="19"/>
  <c r="G41" i="20"/>
  <c r="H41" i="20"/>
  <c r="I41" i="20"/>
  <c r="J41" i="20"/>
  <c r="K41" i="20"/>
  <c r="L41" i="20"/>
  <c r="E41" i="20"/>
  <c r="F41" i="20"/>
  <c r="D41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44" i="20"/>
  <c r="L43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44" i="20"/>
  <c r="F43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T83" i="20"/>
  <c r="U83" i="20"/>
  <c r="V83" i="20"/>
  <c r="W83" i="20"/>
  <c r="X83" i="20"/>
  <c r="Y83" i="20"/>
  <c r="Z83" i="20"/>
  <c r="AA83" i="20"/>
  <c r="AB83" i="20"/>
  <c r="AC83" i="20"/>
  <c r="AD83" i="20"/>
  <c r="AE83" i="20"/>
  <c r="T84" i="20"/>
  <c r="U84" i="20"/>
  <c r="V84" i="20"/>
  <c r="W84" i="20"/>
  <c r="X84" i="20"/>
  <c r="Y84" i="20"/>
  <c r="Z84" i="20"/>
  <c r="AA84" i="20"/>
  <c r="AB84" i="20"/>
  <c r="AC84" i="20"/>
  <c r="AD84" i="20"/>
  <c r="AE84" i="20"/>
  <c r="T85" i="20"/>
  <c r="U85" i="20"/>
  <c r="V85" i="20"/>
  <c r="W85" i="20"/>
  <c r="X85" i="20"/>
  <c r="Y85" i="20"/>
  <c r="Z85" i="20"/>
  <c r="AA85" i="20"/>
  <c r="AB85" i="20"/>
  <c r="AC85" i="20"/>
  <c r="AD85" i="20"/>
  <c r="AE85" i="20"/>
  <c r="T86" i="20"/>
  <c r="U86" i="20"/>
  <c r="V86" i="20"/>
  <c r="W86" i="20"/>
  <c r="X86" i="20"/>
  <c r="Y86" i="20"/>
  <c r="Z86" i="20"/>
  <c r="AA86" i="20"/>
  <c r="AB86" i="20"/>
  <c r="AC86" i="20"/>
  <c r="AD86" i="20"/>
  <c r="AE86" i="20"/>
  <c r="T87" i="20"/>
  <c r="U87" i="20"/>
  <c r="V87" i="20"/>
  <c r="W87" i="20"/>
  <c r="X87" i="20"/>
  <c r="Y87" i="20"/>
  <c r="Z87" i="20"/>
  <c r="AA87" i="20"/>
  <c r="AB87" i="20"/>
  <c r="AC87" i="20"/>
  <c r="AD87" i="20"/>
  <c r="AE87" i="20"/>
  <c r="T88" i="20"/>
  <c r="U88" i="20"/>
  <c r="V88" i="20"/>
  <c r="W88" i="20"/>
  <c r="X88" i="20"/>
  <c r="Y88" i="20"/>
  <c r="Z88" i="20"/>
  <c r="AA88" i="20"/>
  <c r="AB88" i="20"/>
  <c r="AC88" i="20"/>
  <c r="AD88" i="20"/>
  <c r="AE88" i="20"/>
  <c r="T89" i="20"/>
  <c r="U89" i="20"/>
  <c r="V89" i="20"/>
  <c r="W89" i="20"/>
  <c r="X89" i="20"/>
  <c r="Y89" i="20"/>
  <c r="Z89" i="20"/>
  <c r="AA89" i="20"/>
  <c r="AB89" i="20"/>
  <c r="AC89" i="20"/>
  <c r="AD89" i="20"/>
  <c r="AE89" i="20"/>
  <c r="T90" i="20"/>
  <c r="U90" i="20"/>
  <c r="V90" i="20"/>
  <c r="W90" i="20"/>
  <c r="X90" i="20"/>
  <c r="Y90" i="20"/>
  <c r="Z90" i="20"/>
  <c r="AA90" i="20"/>
  <c r="AB90" i="20"/>
  <c r="AC90" i="20"/>
  <c r="AD90" i="20"/>
  <c r="AE90" i="20"/>
  <c r="T91" i="20"/>
  <c r="U91" i="20"/>
  <c r="V91" i="20"/>
  <c r="W91" i="20"/>
  <c r="X91" i="20"/>
  <c r="Y91" i="20"/>
  <c r="Z91" i="20"/>
  <c r="AA91" i="20"/>
  <c r="AB91" i="20"/>
  <c r="AC91" i="20"/>
  <c r="AD91" i="20"/>
  <c r="AE91" i="20"/>
  <c r="T92" i="20"/>
  <c r="U92" i="20"/>
  <c r="V92" i="20"/>
  <c r="W92" i="20"/>
  <c r="X92" i="20"/>
  <c r="Y92" i="20"/>
  <c r="Z92" i="20"/>
  <c r="AA92" i="20"/>
  <c r="AB92" i="20"/>
  <c r="AC92" i="20"/>
  <c r="AD92" i="20"/>
  <c r="AE92" i="20"/>
  <c r="T93" i="20"/>
  <c r="U93" i="20"/>
  <c r="V93" i="20"/>
  <c r="W93" i="20"/>
  <c r="X93" i="20"/>
  <c r="Y93" i="20"/>
  <c r="Z93" i="20"/>
  <c r="AA93" i="20"/>
  <c r="AB93" i="20"/>
  <c r="AC93" i="20"/>
  <c r="AD93" i="20"/>
  <c r="AE93" i="20"/>
  <c r="T94" i="20"/>
  <c r="U94" i="20"/>
  <c r="V94" i="20"/>
  <c r="W94" i="20"/>
  <c r="X94" i="20"/>
  <c r="Y94" i="20"/>
  <c r="Z94" i="20"/>
  <c r="AA94" i="20"/>
  <c r="AB94" i="20"/>
  <c r="AC94" i="20"/>
  <c r="AD94" i="20"/>
  <c r="AE94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T98" i="20"/>
  <c r="U98" i="20"/>
  <c r="V98" i="20"/>
  <c r="W98" i="20"/>
  <c r="X98" i="20"/>
  <c r="Y98" i="20"/>
  <c r="Z98" i="20"/>
  <c r="AA98" i="20"/>
  <c r="AB98" i="20"/>
  <c r="AC98" i="20"/>
  <c r="AD98" i="20"/>
  <c r="AE98" i="20"/>
  <c r="T99" i="20"/>
  <c r="U99" i="20"/>
  <c r="V99" i="20"/>
  <c r="W99" i="20"/>
  <c r="X99" i="20"/>
  <c r="Y99" i="20"/>
  <c r="Z99" i="20"/>
  <c r="AA99" i="20"/>
  <c r="AB99" i="20"/>
  <c r="AC99" i="20"/>
  <c r="AD99" i="20"/>
  <c r="AE99" i="20"/>
  <c r="T100" i="20"/>
  <c r="U100" i="20"/>
  <c r="V100" i="20"/>
  <c r="W100" i="20"/>
  <c r="X100" i="20"/>
  <c r="Y100" i="20"/>
  <c r="Z100" i="20"/>
  <c r="AA100" i="20"/>
  <c r="AB100" i="20"/>
  <c r="AC100" i="20"/>
  <c r="AD100" i="20"/>
  <c r="AE100" i="20"/>
  <c r="T101" i="20"/>
  <c r="U101" i="20"/>
  <c r="V101" i="20"/>
  <c r="W101" i="20"/>
  <c r="X101" i="20"/>
  <c r="Y101" i="20"/>
  <c r="Z101" i="20"/>
  <c r="AA101" i="20"/>
  <c r="AB101" i="20"/>
  <c r="AC101" i="20"/>
  <c r="AD101" i="20"/>
  <c r="AE101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T103" i="20"/>
  <c r="U103" i="20"/>
  <c r="V103" i="20"/>
  <c r="W103" i="20"/>
  <c r="X103" i="20"/>
  <c r="Y103" i="20"/>
  <c r="Z103" i="20"/>
  <c r="AA103" i="20"/>
  <c r="AB103" i="20"/>
  <c r="AC103" i="20"/>
  <c r="AD103" i="20"/>
  <c r="AE103" i="20"/>
  <c r="T104" i="20"/>
  <c r="U104" i="20"/>
  <c r="V104" i="20"/>
  <c r="W104" i="20"/>
  <c r="X104" i="20"/>
  <c r="Y104" i="20"/>
  <c r="Z104" i="20"/>
  <c r="AA104" i="20"/>
  <c r="AB104" i="20"/>
  <c r="AC104" i="20"/>
  <c r="AD104" i="20"/>
  <c r="AE104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T106" i="20"/>
  <c r="U106" i="20"/>
  <c r="V106" i="20"/>
  <c r="W106" i="20"/>
  <c r="X106" i="20"/>
  <c r="Y106" i="20"/>
  <c r="Z106" i="20"/>
  <c r="AA106" i="20"/>
  <c r="AB106" i="20"/>
  <c r="AC106" i="20"/>
  <c r="AD106" i="20"/>
  <c r="AE106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77" i="20"/>
  <c r="S45" i="20"/>
  <c r="T45" i="20"/>
  <c r="U45" i="20"/>
  <c r="W45" i="20"/>
  <c r="X45" i="20"/>
  <c r="Y45" i="20"/>
  <c r="Z45" i="20"/>
  <c r="AA45" i="20"/>
  <c r="AC45" i="20"/>
  <c r="AD45" i="20"/>
  <c r="AE45" i="20"/>
  <c r="S46" i="20"/>
  <c r="T46" i="20"/>
  <c r="U46" i="20"/>
  <c r="W46" i="20"/>
  <c r="X46" i="20"/>
  <c r="Y46" i="20"/>
  <c r="Z46" i="20"/>
  <c r="AA46" i="20"/>
  <c r="AC46" i="20"/>
  <c r="AD46" i="20"/>
  <c r="AE46" i="20"/>
  <c r="S47" i="20"/>
  <c r="T47" i="20"/>
  <c r="U47" i="20"/>
  <c r="W47" i="20"/>
  <c r="X47" i="20"/>
  <c r="Y47" i="20"/>
  <c r="Z47" i="20"/>
  <c r="AA47" i="20"/>
  <c r="AC47" i="20"/>
  <c r="AD47" i="20"/>
  <c r="AE47" i="20"/>
  <c r="S48" i="20"/>
  <c r="T48" i="20"/>
  <c r="U48" i="20"/>
  <c r="W48" i="20"/>
  <c r="X48" i="20"/>
  <c r="Y48" i="20"/>
  <c r="Z48" i="20"/>
  <c r="AA48" i="20"/>
  <c r="AC48" i="20"/>
  <c r="AD48" i="20"/>
  <c r="AE48" i="20"/>
  <c r="S49" i="20"/>
  <c r="T49" i="20"/>
  <c r="U49" i="20"/>
  <c r="W49" i="20"/>
  <c r="X49" i="20"/>
  <c r="Y49" i="20"/>
  <c r="Z49" i="20"/>
  <c r="AA49" i="20"/>
  <c r="AC49" i="20"/>
  <c r="AD49" i="20"/>
  <c r="AE49" i="20"/>
  <c r="S50" i="20"/>
  <c r="T50" i="20"/>
  <c r="U50" i="20"/>
  <c r="W50" i="20"/>
  <c r="X50" i="20"/>
  <c r="Y50" i="20"/>
  <c r="Z50" i="20"/>
  <c r="AA50" i="20"/>
  <c r="AC50" i="20"/>
  <c r="AD50" i="20"/>
  <c r="AE50" i="20"/>
  <c r="S51" i="20"/>
  <c r="T51" i="20"/>
  <c r="U51" i="20"/>
  <c r="W51" i="20"/>
  <c r="X51" i="20"/>
  <c r="Y51" i="20"/>
  <c r="Z51" i="20"/>
  <c r="AA51" i="20"/>
  <c r="AC51" i="20"/>
  <c r="AD51" i="20"/>
  <c r="AE51" i="20"/>
  <c r="S52" i="20"/>
  <c r="T52" i="20"/>
  <c r="U52" i="20"/>
  <c r="W52" i="20"/>
  <c r="X52" i="20"/>
  <c r="Y52" i="20"/>
  <c r="Z52" i="20"/>
  <c r="AA52" i="20"/>
  <c r="AC52" i="20"/>
  <c r="AD52" i="20"/>
  <c r="AE52" i="20"/>
  <c r="S53" i="20"/>
  <c r="T53" i="20"/>
  <c r="U53" i="20"/>
  <c r="W53" i="20"/>
  <c r="X53" i="20"/>
  <c r="Y53" i="20"/>
  <c r="Z53" i="20"/>
  <c r="AA53" i="20"/>
  <c r="AC53" i="20"/>
  <c r="AD53" i="20"/>
  <c r="AE53" i="20"/>
  <c r="S54" i="20"/>
  <c r="T54" i="20"/>
  <c r="U54" i="20"/>
  <c r="W54" i="20"/>
  <c r="X54" i="20"/>
  <c r="Y54" i="20"/>
  <c r="Z54" i="20"/>
  <c r="AA54" i="20"/>
  <c r="AC54" i="20"/>
  <c r="AD54" i="20"/>
  <c r="AE54" i="20"/>
  <c r="S55" i="20"/>
  <c r="T55" i="20"/>
  <c r="U55" i="20"/>
  <c r="W55" i="20"/>
  <c r="X55" i="20"/>
  <c r="Y55" i="20"/>
  <c r="Z55" i="20"/>
  <c r="AA55" i="20"/>
  <c r="AC55" i="20"/>
  <c r="AD55" i="20"/>
  <c r="AE55" i="20"/>
  <c r="S56" i="20"/>
  <c r="T56" i="20"/>
  <c r="U56" i="20"/>
  <c r="W56" i="20"/>
  <c r="X56" i="20"/>
  <c r="Y56" i="20"/>
  <c r="Z56" i="20"/>
  <c r="AA56" i="20"/>
  <c r="AC56" i="20"/>
  <c r="AD56" i="20"/>
  <c r="AE56" i="20"/>
  <c r="S57" i="20"/>
  <c r="T57" i="20"/>
  <c r="U57" i="20"/>
  <c r="W57" i="20"/>
  <c r="X57" i="20"/>
  <c r="Y57" i="20"/>
  <c r="Z57" i="20"/>
  <c r="AA57" i="20"/>
  <c r="AC57" i="20"/>
  <c r="AD57" i="20"/>
  <c r="AE57" i="20"/>
  <c r="S58" i="20"/>
  <c r="T58" i="20"/>
  <c r="U58" i="20"/>
  <c r="W58" i="20"/>
  <c r="X58" i="20"/>
  <c r="Y58" i="20"/>
  <c r="Z58" i="20"/>
  <c r="AA58" i="20"/>
  <c r="AC58" i="20"/>
  <c r="AD58" i="20"/>
  <c r="AE58" i="20"/>
  <c r="S59" i="20"/>
  <c r="T59" i="20"/>
  <c r="U59" i="20"/>
  <c r="W59" i="20"/>
  <c r="X59" i="20"/>
  <c r="Y59" i="20"/>
  <c r="Z59" i="20"/>
  <c r="AA59" i="20"/>
  <c r="AC59" i="20"/>
  <c r="AD59" i="20"/>
  <c r="AE59" i="20"/>
  <c r="S60" i="20"/>
  <c r="T60" i="20"/>
  <c r="U60" i="20"/>
  <c r="W60" i="20"/>
  <c r="X60" i="20"/>
  <c r="Y60" i="20"/>
  <c r="Z60" i="20"/>
  <c r="AA60" i="20"/>
  <c r="AC60" i="20"/>
  <c r="AD60" i="20"/>
  <c r="AE60" i="20"/>
  <c r="S61" i="20"/>
  <c r="T61" i="20"/>
  <c r="U61" i="20"/>
  <c r="W61" i="20"/>
  <c r="X61" i="20"/>
  <c r="Y61" i="20"/>
  <c r="Z61" i="20"/>
  <c r="AA61" i="20"/>
  <c r="AC61" i="20"/>
  <c r="AD61" i="20"/>
  <c r="AE61" i="20"/>
  <c r="S62" i="20"/>
  <c r="T62" i="20"/>
  <c r="U62" i="20"/>
  <c r="W62" i="20"/>
  <c r="X62" i="20"/>
  <c r="Y62" i="20"/>
  <c r="Z62" i="20"/>
  <c r="AA62" i="20"/>
  <c r="AC62" i="20"/>
  <c r="AD62" i="20"/>
  <c r="AE62" i="20"/>
  <c r="S63" i="20"/>
  <c r="T63" i="20"/>
  <c r="U63" i="20"/>
  <c r="W63" i="20"/>
  <c r="X63" i="20"/>
  <c r="Y63" i="20"/>
  <c r="Z63" i="20"/>
  <c r="AA63" i="20"/>
  <c r="AC63" i="20"/>
  <c r="AD63" i="20"/>
  <c r="AE63" i="20"/>
  <c r="S64" i="20"/>
  <c r="T64" i="20"/>
  <c r="U64" i="20"/>
  <c r="W64" i="20"/>
  <c r="X64" i="20"/>
  <c r="Y64" i="20"/>
  <c r="Z64" i="20"/>
  <c r="AA64" i="20"/>
  <c r="AC64" i="20"/>
  <c r="AD64" i="20"/>
  <c r="AE64" i="20"/>
  <c r="S65" i="20"/>
  <c r="T65" i="20"/>
  <c r="U65" i="20"/>
  <c r="W65" i="20"/>
  <c r="X65" i="20"/>
  <c r="Y65" i="20"/>
  <c r="Z65" i="20"/>
  <c r="AA65" i="20"/>
  <c r="AC65" i="20"/>
  <c r="AD65" i="20"/>
  <c r="AE65" i="20"/>
  <c r="S66" i="20"/>
  <c r="T66" i="20"/>
  <c r="U66" i="20"/>
  <c r="W66" i="20"/>
  <c r="X66" i="20"/>
  <c r="Y66" i="20"/>
  <c r="Z66" i="20"/>
  <c r="AA66" i="20"/>
  <c r="AC66" i="20"/>
  <c r="AD66" i="20"/>
  <c r="AE66" i="20"/>
  <c r="S67" i="20"/>
  <c r="T67" i="20"/>
  <c r="U67" i="20"/>
  <c r="W67" i="20"/>
  <c r="X67" i="20"/>
  <c r="Y67" i="20"/>
  <c r="Z67" i="20"/>
  <c r="AA67" i="20"/>
  <c r="AC67" i="20"/>
  <c r="AD67" i="20"/>
  <c r="AE67" i="20"/>
  <c r="S68" i="20"/>
  <c r="T68" i="20"/>
  <c r="U68" i="20"/>
  <c r="W68" i="20"/>
  <c r="X68" i="20"/>
  <c r="Y68" i="20"/>
  <c r="Z68" i="20"/>
  <c r="AA68" i="20"/>
  <c r="AC68" i="20"/>
  <c r="AD68" i="20"/>
  <c r="AE68" i="20"/>
  <c r="S69" i="20"/>
  <c r="T69" i="20"/>
  <c r="U69" i="20"/>
  <c r="W69" i="20"/>
  <c r="X69" i="20"/>
  <c r="Y69" i="20"/>
  <c r="Z69" i="20"/>
  <c r="AA69" i="20"/>
  <c r="AC69" i="20"/>
  <c r="AD69" i="20"/>
  <c r="AE69" i="20"/>
  <c r="S70" i="20"/>
  <c r="T70" i="20"/>
  <c r="U70" i="20"/>
  <c r="W70" i="20"/>
  <c r="X70" i="20"/>
  <c r="Y70" i="20"/>
  <c r="Z70" i="20"/>
  <c r="AA70" i="20"/>
  <c r="AC70" i="20"/>
  <c r="AD70" i="20"/>
  <c r="AE70" i="20"/>
  <c r="S71" i="20"/>
  <c r="T71" i="20"/>
  <c r="U71" i="20"/>
  <c r="W71" i="20"/>
  <c r="X71" i="20"/>
  <c r="Y71" i="20"/>
  <c r="Z71" i="20"/>
  <c r="AA71" i="20"/>
  <c r="AC71" i="20"/>
  <c r="AD71" i="20"/>
  <c r="AE71" i="20"/>
  <c r="S72" i="20"/>
  <c r="T72" i="20"/>
  <c r="U72" i="20"/>
  <c r="W72" i="20"/>
  <c r="X72" i="20"/>
  <c r="Y72" i="20"/>
  <c r="Z72" i="20"/>
  <c r="AA72" i="20"/>
  <c r="AC72" i="20"/>
  <c r="AD72" i="20"/>
  <c r="AE72" i="20"/>
  <c r="S73" i="20"/>
  <c r="T73" i="20"/>
  <c r="U73" i="20"/>
  <c r="W73" i="20"/>
  <c r="X73" i="20"/>
  <c r="Y73" i="20"/>
  <c r="Z73" i="20"/>
  <c r="AA73" i="20"/>
  <c r="AC73" i="20"/>
  <c r="AD73" i="20"/>
  <c r="AE73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S44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N98" i="20"/>
  <c r="N99" i="20"/>
  <c r="N100" i="20"/>
  <c r="N101" i="20"/>
  <c r="N102" i="20"/>
  <c r="N103" i="20"/>
  <c r="N104" i="20"/>
  <c r="N105" i="20"/>
  <c r="N10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C76" i="20"/>
  <c r="M73" i="20"/>
  <c r="C28" i="20"/>
  <c r="L36" i="20"/>
  <c r="D37" i="20"/>
  <c r="D28" i="20"/>
  <c r="D43" i="20"/>
  <c r="N65" i="20"/>
  <c r="N66" i="20"/>
  <c r="N67" i="20"/>
  <c r="N68" i="20"/>
  <c r="N69" i="20"/>
  <c r="N70" i="20"/>
  <c r="N71" i="20"/>
  <c r="N72" i="20"/>
  <c r="N73" i="20"/>
  <c r="N64" i="20"/>
  <c r="G65" i="20"/>
  <c r="G66" i="20"/>
  <c r="G67" i="20"/>
  <c r="G68" i="20"/>
  <c r="G69" i="20"/>
  <c r="G70" i="20"/>
  <c r="G71" i="20"/>
  <c r="G72" i="20"/>
  <c r="G73" i="20"/>
  <c r="G64" i="20"/>
  <c r="G63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C65" i="20"/>
  <c r="D65" i="20"/>
  <c r="E65" i="20"/>
  <c r="H65" i="20"/>
  <c r="I65" i="20"/>
  <c r="J65" i="20"/>
  <c r="K65" i="20"/>
  <c r="M65" i="20"/>
  <c r="C66" i="20"/>
  <c r="D66" i="20"/>
  <c r="E66" i="20"/>
  <c r="H66" i="20"/>
  <c r="I66" i="20"/>
  <c r="J66" i="20"/>
  <c r="K66" i="20"/>
  <c r="M66" i="20"/>
  <c r="C67" i="20"/>
  <c r="D67" i="20"/>
  <c r="E67" i="20"/>
  <c r="H67" i="20"/>
  <c r="I67" i="20"/>
  <c r="J67" i="20"/>
  <c r="K67" i="20"/>
  <c r="M67" i="20"/>
  <c r="C68" i="20"/>
  <c r="D68" i="20"/>
  <c r="E68" i="20"/>
  <c r="H68" i="20"/>
  <c r="I68" i="20"/>
  <c r="J68" i="20"/>
  <c r="K68" i="20"/>
  <c r="M68" i="20"/>
  <c r="C69" i="20"/>
  <c r="D69" i="20"/>
  <c r="E69" i="20"/>
  <c r="H69" i="20"/>
  <c r="I69" i="20"/>
  <c r="J69" i="20"/>
  <c r="K69" i="20"/>
  <c r="M69" i="20"/>
  <c r="C70" i="20"/>
  <c r="D70" i="20"/>
  <c r="E70" i="20"/>
  <c r="H70" i="20"/>
  <c r="I70" i="20"/>
  <c r="J70" i="20"/>
  <c r="K70" i="20"/>
  <c r="M70" i="20"/>
  <c r="C71" i="20"/>
  <c r="D71" i="20"/>
  <c r="E71" i="20"/>
  <c r="H71" i="20"/>
  <c r="I71" i="20"/>
  <c r="J71" i="20"/>
  <c r="K71" i="20"/>
  <c r="M71" i="20"/>
  <c r="C72" i="20"/>
  <c r="D72" i="20"/>
  <c r="E72" i="20"/>
  <c r="H72" i="20"/>
  <c r="I72" i="20"/>
  <c r="J72" i="20"/>
  <c r="K72" i="20"/>
  <c r="M72" i="20"/>
  <c r="C73" i="20"/>
  <c r="D73" i="20"/>
  <c r="E73" i="20"/>
  <c r="H73" i="20"/>
  <c r="I73" i="20"/>
  <c r="J73" i="20"/>
  <c r="K73" i="20"/>
  <c r="D64" i="20"/>
  <c r="E64" i="20"/>
  <c r="H64" i="20"/>
  <c r="I64" i="20"/>
  <c r="J64" i="20"/>
  <c r="K64" i="20"/>
  <c r="M64" i="20"/>
  <c r="C64" i="20"/>
  <c r="D62" i="20"/>
  <c r="C55" i="20"/>
  <c r="D55" i="20"/>
  <c r="E55" i="20"/>
  <c r="G55" i="20"/>
  <c r="H55" i="20"/>
  <c r="I55" i="20"/>
  <c r="J55" i="20"/>
  <c r="K55" i="20"/>
  <c r="M55" i="20"/>
  <c r="N55" i="20"/>
  <c r="C56" i="20"/>
  <c r="D56" i="20"/>
  <c r="E56" i="20"/>
  <c r="G56" i="20"/>
  <c r="H56" i="20"/>
  <c r="I56" i="20"/>
  <c r="J56" i="20"/>
  <c r="K56" i="20"/>
  <c r="M56" i="20"/>
  <c r="N56" i="20"/>
  <c r="C57" i="20"/>
  <c r="D57" i="20"/>
  <c r="E57" i="20"/>
  <c r="G57" i="20"/>
  <c r="H57" i="20"/>
  <c r="I57" i="20"/>
  <c r="J57" i="20"/>
  <c r="K57" i="20"/>
  <c r="M57" i="20"/>
  <c r="N57" i="20"/>
  <c r="C58" i="20"/>
  <c r="D58" i="20"/>
  <c r="E58" i="20"/>
  <c r="G58" i="20"/>
  <c r="H58" i="20"/>
  <c r="I58" i="20"/>
  <c r="J58" i="20"/>
  <c r="K58" i="20"/>
  <c r="M58" i="20"/>
  <c r="N58" i="20"/>
  <c r="C59" i="20"/>
  <c r="D59" i="20"/>
  <c r="E59" i="20"/>
  <c r="G59" i="20"/>
  <c r="H59" i="20"/>
  <c r="I59" i="20"/>
  <c r="J59" i="20"/>
  <c r="K59" i="20"/>
  <c r="M59" i="20"/>
  <c r="N59" i="20"/>
  <c r="C60" i="20"/>
  <c r="D60" i="20"/>
  <c r="E60" i="20"/>
  <c r="G60" i="20"/>
  <c r="H60" i="20"/>
  <c r="I60" i="20"/>
  <c r="J60" i="20"/>
  <c r="K60" i="20"/>
  <c r="M60" i="20"/>
  <c r="N60" i="20"/>
  <c r="C61" i="20"/>
  <c r="D61" i="20"/>
  <c r="E61" i="20"/>
  <c r="G61" i="20"/>
  <c r="H61" i="20"/>
  <c r="I61" i="20"/>
  <c r="J61" i="20"/>
  <c r="K61" i="20"/>
  <c r="M61" i="20"/>
  <c r="N61" i="20"/>
  <c r="C62" i="20"/>
  <c r="E62" i="20"/>
  <c r="G62" i="20"/>
  <c r="H62" i="20"/>
  <c r="I62" i="20"/>
  <c r="J62" i="20"/>
  <c r="K62" i="20"/>
  <c r="M62" i="20"/>
  <c r="N62" i="20"/>
  <c r="C63" i="20"/>
  <c r="D63" i="20"/>
  <c r="E63" i="20"/>
  <c r="H63" i="20"/>
  <c r="I63" i="20"/>
  <c r="J63" i="20"/>
  <c r="K63" i="20"/>
  <c r="M63" i="20"/>
  <c r="N63" i="20"/>
  <c r="C54" i="20"/>
  <c r="D54" i="20"/>
  <c r="E54" i="20"/>
  <c r="G54" i="20"/>
  <c r="H54" i="20"/>
  <c r="I54" i="20"/>
  <c r="J54" i="20"/>
  <c r="K54" i="20"/>
  <c r="M54" i="20"/>
  <c r="N54" i="20"/>
  <c r="C53" i="20"/>
  <c r="J43" i="20"/>
  <c r="J44" i="20"/>
  <c r="J45" i="20"/>
  <c r="J46" i="20"/>
  <c r="J47" i="20"/>
  <c r="J48" i="20"/>
  <c r="J49" i="20"/>
  <c r="J50" i="20"/>
  <c r="J51" i="20"/>
  <c r="J52" i="20"/>
  <c r="J53" i="20"/>
  <c r="N43" i="20"/>
  <c r="N44" i="20"/>
  <c r="N45" i="20"/>
  <c r="N46" i="20"/>
  <c r="N47" i="20"/>
  <c r="N48" i="20"/>
  <c r="N49" i="20"/>
  <c r="N50" i="20"/>
  <c r="N51" i="20"/>
  <c r="N52" i="20"/>
  <c r="N53" i="20"/>
  <c r="C43" i="20"/>
  <c r="C44" i="20"/>
  <c r="C45" i="20"/>
  <c r="C46" i="20"/>
  <c r="C47" i="20"/>
  <c r="C48" i="20"/>
  <c r="C49" i="20"/>
  <c r="C50" i="20"/>
  <c r="C51" i="20"/>
  <c r="C52" i="20"/>
  <c r="G36" i="20"/>
  <c r="N36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C36" i="20"/>
  <c r="D36" i="20"/>
  <c r="E36" i="20"/>
  <c r="F36" i="20"/>
  <c r="H36" i="20"/>
  <c r="I36" i="20"/>
  <c r="J36" i="20"/>
  <c r="K36" i="20"/>
  <c r="M36" i="20"/>
  <c r="O36" i="20"/>
  <c r="C37" i="20"/>
  <c r="E37" i="20"/>
  <c r="F37" i="20"/>
  <c r="G37" i="20"/>
  <c r="H37" i="20"/>
  <c r="I37" i="20"/>
  <c r="J37" i="20"/>
  <c r="K37" i="20"/>
  <c r="L37" i="20"/>
  <c r="M37" i="20"/>
  <c r="N37" i="20"/>
  <c r="D44" i="20"/>
  <c r="D45" i="20"/>
  <c r="D46" i="20"/>
  <c r="D47" i="20"/>
  <c r="D48" i="20"/>
  <c r="D49" i="20"/>
  <c r="D50" i="20"/>
  <c r="D51" i="20"/>
  <c r="D52" i="20"/>
  <c r="D53" i="20"/>
  <c r="E28" i="20"/>
  <c r="E43" i="20"/>
  <c r="E44" i="20"/>
  <c r="E45" i="20"/>
  <c r="E46" i="20"/>
  <c r="E47" i="20"/>
  <c r="E48" i="20"/>
  <c r="E49" i="20"/>
  <c r="E50" i="20"/>
  <c r="E51" i="20"/>
  <c r="E52" i="20"/>
  <c r="E53" i="20"/>
  <c r="F28" i="20"/>
  <c r="G28" i="20"/>
  <c r="G43" i="20"/>
  <c r="G44" i="20"/>
  <c r="G45" i="20"/>
  <c r="G46" i="20"/>
  <c r="G47" i="20"/>
  <c r="G48" i="20"/>
  <c r="G49" i="20"/>
  <c r="G50" i="20"/>
  <c r="G51" i="20"/>
  <c r="G52" i="20"/>
  <c r="G53" i="20"/>
  <c r="H28" i="20"/>
  <c r="H43" i="20"/>
  <c r="H44" i="20"/>
  <c r="H45" i="20"/>
  <c r="H46" i="20"/>
  <c r="H47" i="20"/>
  <c r="H48" i="20"/>
  <c r="H49" i="20"/>
  <c r="H50" i="20"/>
  <c r="H51" i="20"/>
  <c r="H52" i="20"/>
  <c r="H53" i="20"/>
  <c r="I28" i="20"/>
  <c r="I43" i="20"/>
  <c r="I44" i="20"/>
  <c r="I45" i="20"/>
  <c r="I46" i="20"/>
  <c r="I47" i="20"/>
  <c r="I48" i="20"/>
  <c r="I49" i="20"/>
  <c r="I50" i="20"/>
  <c r="I51" i="20"/>
  <c r="I52" i="20"/>
  <c r="I53" i="20"/>
  <c r="J28" i="20"/>
  <c r="K28" i="20"/>
  <c r="K43" i="20"/>
  <c r="K44" i="20"/>
  <c r="K45" i="20"/>
  <c r="K46" i="20"/>
  <c r="K47" i="20"/>
  <c r="K48" i="20"/>
  <c r="K49" i="20"/>
  <c r="K50" i="20"/>
  <c r="K51" i="20"/>
  <c r="K52" i="20"/>
  <c r="K53" i="20"/>
  <c r="L28" i="20"/>
  <c r="M28" i="20"/>
  <c r="M43" i="20"/>
  <c r="M44" i="20"/>
  <c r="M45" i="20"/>
  <c r="M46" i="20"/>
  <c r="M47" i="20"/>
  <c r="M48" i="20"/>
  <c r="M49" i="20"/>
  <c r="M50" i="20"/>
  <c r="M51" i="20"/>
  <c r="M52" i="20"/>
  <c r="M53" i="20"/>
  <c r="N28" i="20"/>
  <c r="O25" i="20"/>
  <c r="O37" i="20"/>
  <c r="O24" i="20"/>
  <c r="O23" i="20"/>
  <c r="O35" i="20"/>
  <c r="O22" i="20"/>
  <c r="O34" i="20"/>
  <c r="O21" i="20"/>
  <c r="O33" i="20"/>
  <c r="O20" i="20"/>
  <c r="O19" i="20"/>
  <c r="O31" i="20"/>
  <c r="O18" i="20"/>
  <c r="O30" i="20"/>
  <c r="O17" i="20"/>
  <c r="O29" i="20"/>
  <c r="O16" i="20"/>
  <c r="O28" i="20"/>
  <c r="O4" i="20"/>
  <c r="O5" i="20"/>
  <c r="O6" i="20"/>
  <c r="O7" i="20"/>
  <c r="O8" i="20"/>
  <c r="O9" i="20"/>
  <c r="O10" i="20"/>
  <c r="O11" i="20"/>
  <c r="O12" i="20"/>
  <c r="O3" i="20"/>
  <c r="AB54" i="20"/>
  <c r="AB53" i="20"/>
  <c r="AB52" i="20"/>
  <c r="AB51" i="20"/>
  <c r="AB50" i="20"/>
  <c r="AB49" i="20"/>
  <c r="AB48" i="20"/>
  <c r="AB47" i="20"/>
  <c r="AB46" i="20"/>
  <c r="AB45" i="20"/>
  <c r="V54" i="20"/>
  <c r="V53" i="20"/>
  <c r="V49" i="20"/>
  <c r="V45" i="20"/>
  <c r="V52" i="20"/>
  <c r="V48" i="20"/>
  <c r="V51" i="20"/>
  <c r="V47" i="20"/>
  <c r="V50" i="20"/>
  <c r="V4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AB55" i="20"/>
  <c r="V55" i="20"/>
  <c r="AB56" i="20"/>
  <c r="V56" i="20"/>
  <c r="AB57" i="20"/>
  <c r="V57" i="20"/>
  <c r="AB58" i="20"/>
  <c r="V58" i="20"/>
  <c r="AB59" i="20"/>
  <c r="V59" i="20"/>
  <c r="AB60" i="20"/>
  <c r="V60" i="20"/>
  <c r="AB61" i="20"/>
  <c r="V61" i="20"/>
  <c r="AB62" i="20"/>
  <c r="V62" i="20"/>
  <c r="AB63" i="20"/>
  <c r="V63" i="20"/>
  <c r="AB64" i="20"/>
  <c r="V64" i="20"/>
  <c r="AB65" i="20"/>
  <c r="V65" i="20"/>
  <c r="AB66" i="20"/>
  <c r="V66" i="20"/>
  <c r="B111" i="17"/>
  <c r="AB67" i="20"/>
  <c r="V67" i="20"/>
  <c r="AJ23" i="19"/>
  <c r="AJ22" i="19"/>
  <c r="B104" i="19"/>
  <c r="AJ21" i="19"/>
  <c r="AB68" i="20"/>
  <c r="V68" i="20"/>
  <c r="C81" i="19"/>
  <c r="AB69" i="20"/>
  <c r="V69" i="20"/>
  <c r="E38" i="17"/>
  <c r="AB70" i="20"/>
  <c r="V70" i="20"/>
  <c r="B38" i="3"/>
  <c r="B37" i="3"/>
  <c r="D20" i="13"/>
  <c r="C20" i="13"/>
  <c r="AB71" i="20"/>
  <c r="V71" i="20"/>
  <c r="C5" i="17"/>
  <c r="C6" i="17"/>
  <c r="C7" i="17"/>
  <c r="C8" i="17"/>
  <c r="C9" i="17"/>
  <c r="C10" i="17"/>
  <c r="C11" i="17"/>
  <c r="C12" i="17"/>
  <c r="C13" i="17"/>
  <c r="C14" i="17"/>
  <c r="C15" i="17"/>
  <c r="C4" i="17"/>
  <c r="B5" i="17"/>
  <c r="B6" i="17"/>
  <c r="B7" i="17"/>
  <c r="B8" i="17"/>
  <c r="B9" i="17"/>
  <c r="B10" i="17"/>
  <c r="B11" i="17"/>
  <c r="B12" i="17"/>
  <c r="B13" i="17"/>
  <c r="B14" i="17"/>
  <c r="B15" i="17"/>
  <c r="B4" i="17"/>
  <c r="C5" i="19"/>
  <c r="C6" i="19"/>
  <c r="C7" i="19"/>
  <c r="C8" i="19"/>
  <c r="C9" i="19"/>
  <c r="C10" i="19"/>
  <c r="C11" i="19"/>
  <c r="C12" i="19"/>
  <c r="C13" i="19"/>
  <c r="C14" i="19"/>
  <c r="C15" i="19"/>
  <c r="C4" i="19"/>
  <c r="B5" i="19"/>
  <c r="B6" i="19"/>
  <c r="B7" i="19"/>
  <c r="B8" i="19"/>
  <c r="B9" i="19"/>
  <c r="B10" i="19"/>
  <c r="B11" i="19"/>
  <c r="B12" i="19"/>
  <c r="B13" i="19"/>
  <c r="B14" i="19"/>
  <c r="B15" i="19"/>
  <c r="B4" i="19"/>
  <c r="AB72" i="20"/>
  <c r="AB73" i="20"/>
  <c r="V73" i="20"/>
  <c r="V72" i="20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C23" i="3"/>
  <c r="C24" i="3"/>
  <c r="C12" i="3"/>
  <c r="B80" i="3"/>
  <c r="C25" i="3"/>
  <c r="D25" i="3"/>
  <c r="B25" i="3"/>
  <c r="L28" i="3"/>
  <c r="C13" i="3"/>
  <c r="D16" i="12"/>
  <c r="C3" i="5"/>
  <c r="E3" i="5"/>
  <c r="F3" i="5"/>
  <c r="G3" i="5"/>
  <c r="H3" i="5"/>
  <c r="I3" i="5"/>
  <c r="F3" i="3"/>
  <c r="G3" i="3"/>
  <c r="D7" i="3"/>
  <c r="C7" i="3"/>
  <c r="E3" i="3"/>
  <c r="H7" i="3"/>
  <c r="D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C3" i="3"/>
  <c r="B3" i="3"/>
  <c r="D5" i="3"/>
  <c r="B5" i="3"/>
  <c r="B26" i="3"/>
  <c r="B46" i="19"/>
  <c r="O108" i="19"/>
  <c r="AH16" i="19"/>
  <c r="AG16" i="19"/>
  <c r="AH13" i="19"/>
  <c r="U15" i="19"/>
  <c r="U111" i="19"/>
  <c r="T15" i="19"/>
  <c r="S15" i="19"/>
  <c r="R15" i="19"/>
  <c r="Q15" i="19"/>
  <c r="Q111" i="19"/>
  <c r="U14" i="19"/>
  <c r="T14" i="19"/>
  <c r="T110" i="19"/>
  <c r="S14" i="19"/>
  <c r="R14" i="19"/>
  <c r="Q14" i="19"/>
  <c r="O14" i="19"/>
  <c r="O110" i="19"/>
  <c r="N14" i="19"/>
  <c r="M14" i="19"/>
  <c r="M110" i="19"/>
  <c r="K14" i="19"/>
  <c r="K110" i="19"/>
  <c r="I14" i="19"/>
  <c r="H14" i="19"/>
  <c r="H110" i="19"/>
  <c r="G14" i="19"/>
  <c r="E14" i="19"/>
  <c r="C110" i="19"/>
  <c r="AI13" i="19"/>
  <c r="U13" i="19"/>
  <c r="U109" i="19"/>
  <c r="T13" i="19"/>
  <c r="S13" i="19"/>
  <c r="R13" i="19"/>
  <c r="Q13" i="19"/>
  <c r="Q109" i="19"/>
  <c r="O13" i="19"/>
  <c r="N13" i="19"/>
  <c r="M13" i="19"/>
  <c r="L13" i="19"/>
  <c r="K13" i="19"/>
  <c r="I13" i="19"/>
  <c r="H13" i="19"/>
  <c r="G13" i="19"/>
  <c r="G109" i="19"/>
  <c r="F13" i="19"/>
  <c r="E13" i="19"/>
  <c r="AI12" i="19"/>
  <c r="AI16" i="19"/>
  <c r="AH12" i="19"/>
  <c r="U12" i="19"/>
  <c r="T12" i="19"/>
  <c r="T108" i="19"/>
  <c r="S12" i="19"/>
  <c r="R12" i="19"/>
  <c r="R108" i="19"/>
  <c r="Q12" i="19"/>
  <c r="N12" i="19"/>
  <c r="M12" i="19"/>
  <c r="M108" i="19"/>
  <c r="L12" i="19"/>
  <c r="K12" i="19"/>
  <c r="I12" i="19"/>
  <c r="H12" i="19"/>
  <c r="H108" i="19"/>
  <c r="G12" i="19"/>
  <c r="F12" i="19"/>
  <c r="E12" i="19"/>
  <c r="C108" i="19"/>
  <c r="U11" i="19"/>
  <c r="T11" i="19"/>
  <c r="S11" i="19"/>
  <c r="R11" i="19"/>
  <c r="Q11" i="19"/>
  <c r="O11" i="19"/>
  <c r="N11" i="19"/>
  <c r="M11" i="19"/>
  <c r="L11" i="19"/>
  <c r="K11" i="19"/>
  <c r="I11" i="19"/>
  <c r="H11" i="19"/>
  <c r="G11" i="19"/>
  <c r="F11" i="19"/>
  <c r="E11" i="19"/>
  <c r="AH10" i="19"/>
  <c r="U10" i="19"/>
  <c r="T10" i="19"/>
  <c r="S10" i="19"/>
  <c r="R10" i="19"/>
  <c r="Q10" i="19"/>
  <c r="O10" i="19"/>
  <c r="N10" i="19"/>
  <c r="M10" i="19"/>
  <c r="L10" i="19"/>
  <c r="K10" i="19"/>
  <c r="I10" i="19"/>
  <c r="H10" i="19"/>
  <c r="G10" i="19"/>
  <c r="F10" i="19"/>
  <c r="E10" i="19"/>
  <c r="U9" i="19"/>
  <c r="T9" i="19"/>
  <c r="S9" i="19"/>
  <c r="R9" i="19"/>
  <c r="Q9" i="19"/>
  <c r="O9" i="19"/>
  <c r="N9" i="19"/>
  <c r="M9" i="19"/>
  <c r="L9" i="19"/>
  <c r="K9" i="19"/>
  <c r="I9" i="19"/>
  <c r="H9" i="19"/>
  <c r="G9" i="19"/>
  <c r="F9" i="19"/>
  <c r="E9" i="19"/>
  <c r="AH8" i="19"/>
  <c r="AA8" i="19"/>
  <c r="T8" i="19"/>
  <c r="T104" i="19"/>
  <c r="S8" i="19"/>
  <c r="R8" i="19"/>
  <c r="Q8" i="19"/>
  <c r="O8" i="19"/>
  <c r="O104" i="19"/>
  <c r="N8" i="19"/>
  <c r="M8" i="19"/>
  <c r="L8" i="19"/>
  <c r="K8" i="19"/>
  <c r="K104" i="19"/>
  <c r="H8" i="19"/>
  <c r="G8" i="19"/>
  <c r="F8" i="19"/>
  <c r="E8" i="19"/>
  <c r="E104" i="19"/>
  <c r="AA7" i="19"/>
  <c r="Z7" i="19"/>
  <c r="U7" i="19"/>
  <c r="T7" i="19"/>
  <c r="S7" i="19"/>
  <c r="R7" i="19"/>
  <c r="Q7" i="19"/>
  <c r="O7" i="19"/>
  <c r="N7" i="19"/>
  <c r="M7" i="19"/>
  <c r="L7" i="19"/>
  <c r="K7" i="19"/>
  <c r="I7" i="19"/>
  <c r="H7" i="19"/>
  <c r="G7" i="19"/>
  <c r="F7" i="19"/>
  <c r="E7" i="19"/>
  <c r="U6" i="19"/>
  <c r="T6" i="19"/>
  <c r="S6" i="19"/>
  <c r="R6" i="19"/>
  <c r="Q6" i="19"/>
  <c r="O6" i="19"/>
  <c r="N6" i="19"/>
  <c r="M6" i="19"/>
  <c r="L6" i="19"/>
  <c r="K6" i="19"/>
  <c r="I6" i="19"/>
  <c r="H6" i="19"/>
  <c r="G6" i="19"/>
  <c r="F6" i="19"/>
  <c r="E6" i="19"/>
  <c r="AH5" i="19"/>
  <c r="U5" i="19"/>
  <c r="T5" i="19"/>
  <c r="S5" i="19"/>
  <c r="R5" i="19"/>
  <c r="Q5" i="19"/>
  <c r="O5" i="19"/>
  <c r="N5" i="19"/>
  <c r="M5" i="19"/>
  <c r="L5" i="19"/>
  <c r="K5" i="19"/>
  <c r="I5" i="19"/>
  <c r="H5" i="19"/>
  <c r="G5" i="19"/>
  <c r="F5" i="19"/>
  <c r="E5" i="19"/>
  <c r="U4" i="19"/>
  <c r="T4" i="19"/>
  <c r="S4" i="19"/>
  <c r="R4" i="19"/>
  <c r="Q4" i="19"/>
  <c r="O4" i="19"/>
  <c r="N4" i="19"/>
  <c r="M4" i="19"/>
  <c r="L4" i="19"/>
  <c r="K4" i="19"/>
  <c r="I4" i="19"/>
  <c r="H4" i="19"/>
  <c r="G4" i="19"/>
  <c r="F4" i="19"/>
  <c r="E4" i="19"/>
  <c r="E12" i="3"/>
  <c r="Q16" i="19"/>
  <c r="Q22" i="19"/>
  <c r="L16" i="19"/>
  <c r="L30" i="19"/>
  <c r="M16" i="19"/>
  <c r="M30" i="19"/>
  <c r="H16" i="19"/>
  <c r="N16" i="19"/>
  <c r="N27" i="19"/>
  <c r="L26" i="19"/>
  <c r="Q26" i="19"/>
  <c r="F16" i="19"/>
  <c r="L109" i="19"/>
  <c r="B71" i="19"/>
  <c r="B42" i="19"/>
  <c r="B73" i="19"/>
  <c r="B44" i="19"/>
  <c r="L29" i="19"/>
  <c r="L20" i="19"/>
  <c r="Q20" i="19"/>
  <c r="C111" i="19"/>
  <c r="C109" i="19"/>
  <c r="B68" i="19"/>
  <c r="B39" i="19"/>
  <c r="B109" i="19"/>
  <c r="B76" i="19"/>
  <c r="B47" i="19"/>
  <c r="N20" i="19"/>
  <c r="Q21" i="19"/>
  <c r="S25" i="19"/>
  <c r="N108" i="19"/>
  <c r="S16" i="19"/>
  <c r="S20" i="19"/>
  <c r="M111" i="19"/>
  <c r="H111" i="19"/>
  <c r="L111" i="19"/>
  <c r="G111" i="19"/>
  <c r="O111" i="19"/>
  <c r="K111" i="19"/>
  <c r="F111" i="19"/>
  <c r="I111" i="19"/>
  <c r="N111" i="19"/>
  <c r="E111" i="19"/>
  <c r="Q28" i="19"/>
  <c r="C46" i="19"/>
  <c r="AH4" i="19"/>
  <c r="AH6" i="19"/>
  <c r="AH7" i="19"/>
  <c r="F104" i="19"/>
  <c r="L104" i="19"/>
  <c r="L23" i="19"/>
  <c r="Q104" i="19"/>
  <c r="Q23" i="19"/>
  <c r="AH9" i="19"/>
  <c r="AH11" i="19"/>
  <c r="F108" i="19"/>
  <c r="K108" i="19"/>
  <c r="Q108" i="19"/>
  <c r="Q27" i="19"/>
  <c r="U108" i="19"/>
  <c r="H109" i="19"/>
  <c r="M109" i="19"/>
  <c r="R109" i="19"/>
  <c r="E110" i="19"/>
  <c r="Q110" i="19"/>
  <c r="Q29" i="19"/>
  <c r="U110" i="19"/>
  <c r="U16" i="19"/>
  <c r="U23" i="19"/>
  <c r="Q19" i="19"/>
  <c r="L110" i="19"/>
  <c r="F110" i="19"/>
  <c r="Q30" i="19"/>
  <c r="L21" i="19"/>
  <c r="S22" i="19"/>
  <c r="I108" i="19"/>
  <c r="G16" i="19"/>
  <c r="U104" i="19"/>
  <c r="I104" i="19"/>
  <c r="G104" i="19"/>
  <c r="M104" i="19"/>
  <c r="R104" i="19"/>
  <c r="L25" i="19"/>
  <c r="Q25" i="19"/>
  <c r="B108" i="19"/>
  <c r="B75" i="19"/>
  <c r="G108" i="19"/>
  <c r="L108" i="19"/>
  <c r="L27" i="19"/>
  <c r="E109" i="19"/>
  <c r="I109" i="19"/>
  <c r="N109" i="19"/>
  <c r="S109" i="19"/>
  <c r="G110" i="19"/>
  <c r="S111" i="19"/>
  <c r="I16" i="19"/>
  <c r="AH15" i="19"/>
  <c r="AH14" i="19"/>
  <c r="L19" i="19"/>
  <c r="S30" i="19"/>
  <c r="Q24" i="19"/>
  <c r="E108" i="19"/>
  <c r="I110" i="19"/>
  <c r="K16" i="19"/>
  <c r="K24" i="19"/>
  <c r="O16" i="19"/>
  <c r="O21" i="19"/>
  <c r="T16" i="19"/>
  <c r="T29" i="19"/>
  <c r="C104" i="19"/>
  <c r="H104" i="19"/>
  <c r="N104" i="19"/>
  <c r="S104" i="19"/>
  <c r="S108" i="19"/>
  <c r="F109" i="19"/>
  <c r="K109" i="19"/>
  <c r="O109" i="19"/>
  <c r="O112" i="19"/>
  <c r="T109" i="19"/>
  <c r="N110" i="19"/>
  <c r="N29" i="19"/>
  <c r="S110" i="19"/>
  <c r="T111" i="19"/>
  <c r="T112" i="19"/>
  <c r="T30" i="19"/>
  <c r="E16" i="19"/>
  <c r="R16" i="19"/>
  <c r="R26" i="19"/>
  <c r="T19" i="19"/>
  <c r="S23" i="19"/>
  <c r="R110" i="19"/>
  <c r="R111" i="19"/>
  <c r="N19" i="19"/>
  <c r="N30" i="19"/>
  <c r="F21" i="19"/>
  <c r="F17" i="19"/>
  <c r="H23" i="19"/>
  <c r="H17" i="19"/>
  <c r="I20" i="19"/>
  <c r="I17" i="19"/>
  <c r="G23" i="19"/>
  <c r="G17" i="19"/>
  <c r="E26" i="19"/>
  <c r="E17" i="19"/>
  <c r="N25" i="19"/>
  <c r="N22" i="19"/>
  <c r="F26" i="19"/>
  <c r="L22" i="19"/>
  <c r="R20" i="19"/>
  <c r="H19" i="19"/>
  <c r="H22" i="19"/>
  <c r="H27" i="19"/>
  <c r="F27" i="19"/>
  <c r="H29" i="19"/>
  <c r="H28" i="19"/>
  <c r="H26" i="19"/>
  <c r="H25" i="19"/>
  <c r="F20" i="19"/>
  <c r="H20" i="19"/>
  <c r="H21" i="19"/>
  <c r="H24" i="19"/>
  <c r="H30" i="19"/>
  <c r="F24" i="19"/>
  <c r="F25" i="19"/>
  <c r="N21" i="19"/>
  <c r="M27" i="19"/>
  <c r="M28" i="19"/>
  <c r="M24" i="19"/>
  <c r="G24" i="19"/>
  <c r="M25" i="19"/>
  <c r="G25" i="19"/>
  <c r="K28" i="19"/>
  <c r="K26" i="19"/>
  <c r="G21" i="19"/>
  <c r="R23" i="19"/>
  <c r="E27" i="19"/>
  <c r="E23" i="19"/>
  <c r="E24" i="19"/>
  <c r="G112" i="19"/>
  <c r="M29" i="19"/>
  <c r="M21" i="19"/>
  <c r="E112" i="19"/>
  <c r="U112" i="19"/>
  <c r="E22" i="19"/>
  <c r="E29" i="19"/>
  <c r="F30" i="19"/>
  <c r="F29" i="19"/>
  <c r="N28" i="19"/>
  <c r="M23" i="19"/>
  <c r="M19" i="19"/>
  <c r="T26" i="19"/>
  <c r="S112" i="19"/>
  <c r="I29" i="19"/>
  <c r="I25" i="19"/>
  <c r="F19" i="19"/>
  <c r="N24" i="19"/>
  <c r="I19" i="19"/>
  <c r="E25" i="19"/>
  <c r="I22" i="19"/>
  <c r="I21" i="19"/>
  <c r="N23" i="19"/>
  <c r="N26" i="19"/>
  <c r="O20" i="19"/>
  <c r="M22" i="19"/>
  <c r="E28" i="19"/>
  <c r="F23" i="19"/>
  <c r="O28" i="19"/>
  <c r="F28" i="19"/>
  <c r="O26" i="19"/>
  <c r="M20" i="19"/>
  <c r="L28" i="19"/>
  <c r="K23" i="19"/>
  <c r="G29" i="19"/>
  <c r="G27" i="19"/>
  <c r="I24" i="19"/>
  <c r="E19" i="19"/>
  <c r="I27" i="19"/>
  <c r="L24" i="19"/>
  <c r="K112" i="19"/>
  <c r="M26" i="19"/>
  <c r="K19" i="19"/>
  <c r="F22" i="19"/>
  <c r="D46" i="19"/>
  <c r="T24" i="19"/>
  <c r="B110" i="19"/>
  <c r="B77" i="19"/>
  <c r="B48" i="19"/>
  <c r="G20" i="19"/>
  <c r="G30" i="19"/>
  <c r="O23" i="19"/>
  <c r="U27" i="19"/>
  <c r="S26" i="19"/>
  <c r="S21" i="19"/>
  <c r="O24" i="19"/>
  <c r="C42" i="19"/>
  <c r="T21" i="19"/>
  <c r="R21" i="19"/>
  <c r="R24" i="19"/>
  <c r="R19" i="19"/>
  <c r="R29" i="19"/>
  <c r="R27" i="19"/>
  <c r="B111" i="19"/>
  <c r="B78" i="19"/>
  <c r="B49" i="19"/>
  <c r="U25" i="19"/>
  <c r="S24" i="19"/>
  <c r="K27" i="19"/>
  <c r="F112" i="19"/>
  <c r="B38" i="19"/>
  <c r="B67" i="19"/>
  <c r="B16" i="19"/>
  <c r="B24" i="19"/>
  <c r="U26" i="19"/>
  <c r="S28" i="19"/>
  <c r="G19" i="19"/>
  <c r="R25" i="19"/>
  <c r="C71" i="19"/>
  <c r="T25" i="19"/>
  <c r="T22" i="19"/>
  <c r="T20" i="19"/>
  <c r="B72" i="19"/>
  <c r="B43" i="19"/>
  <c r="B69" i="19"/>
  <c r="B40" i="19"/>
  <c r="N112" i="19"/>
  <c r="O30" i="19"/>
  <c r="O27" i="19"/>
  <c r="O22" i="19"/>
  <c r="O25" i="19"/>
  <c r="O19" i="19"/>
  <c r="T23" i="19"/>
  <c r="T27" i="19"/>
  <c r="U29" i="19"/>
  <c r="L112" i="19"/>
  <c r="U24" i="19"/>
  <c r="U22" i="19"/>
  <c r="C73" i="19"/>
  <c r="U30" i="19"/>
  <c r="S29" i="19"/>
  <c r="T28" i="19"/>
  <c r="S27" i="19"/>
  <c r="H112" i="19"/>
  <c r="K30" i="19"/>
  <c r="K22" i="19"/>
  <c r="K29" i="19"/>
  <c r="K20" i="19"/>
  <c r="K25" i="19"/>
  <c r="R112" i="19"/>
  <c r="S19" i="19"/>
  <c r="O29" i="19"/>
  <c r="Q31" i="19"/>
  <c r="Q33" i="19"/>
  <c r="Q34" i="19"/>
  <c r="R30" i="19"/>
  <c r="E30" i="19"/>
  <c r="C112" i="19"/>
  <c r="G28" i="19"/>
  <c r="U21" i="19"/>
  <c r="U28" i="19"/>
  <c r="L33" i="19"/>
  <c r="L34" i="19"/>
  <c r="I30" i="19"/>
  <c r="I23" i="19"/>
  <c r="I26" i="19"/>
  <c r="M112" i="19"/>
  <c r="I112" i="19"/>
  <c r="R28" i="19"/>
  <c r="B74" i="19"/>
  <c r="B45" i="19"/>
  <c r="Q112" i="19"/>
  <c r="B70" i="19"/>
  <c r="B41" i="19"/>
  <c r="C16" i="19"/>
  <c r="C19" i="19"/>
  <c r="G26" i="19"/>
  <c r="E21" i="19"/>
  <c r="E20" i="19"/>
  <c r="C47" i="19"/>
  <c r="I28" i="19"/>
  <c r="R22" i="19"/>
  <c r="C39" i="19"/>
  <c r="G22" i="19"/>
  <c r="U19" i="19"/>
  <c r="K21" i="19"/>
  <c r="C75" i="19"/>
  <c r="C76" i="19"/>
  <c r="C68" i="19"/>
  <c r="U20" i="19"/>
  <c r="C44" i="19"/>
  <c r="AA8" i="17"/>
  <c r="Z8" i="17"/>
  <c r="AI13" i="17"/>
  <c r="AI12" i="17"/>
  <c r="H33" i="19"/>
  <c r="H34" i="19"/>
  <c r="N31" i="19"/>
  <c r="H31" i="19"/>
  <c r="I33" i="19"/>
  <c r="I34" i="19"/>
  <c r="F33" i="19"/>
  <c r="F34" i="19"/>
  <c r="B22" i="19"/>
  <c r="B26" i="19"/>
  <c r="B112" i="19"/>
  <c r="B21" i="19"/>
  <c r="B29" i="19"/>
  <c r="L31" i="19"/>
  <c r="K33" i="19"/>
  <c r="K34" i="19"/>
  <c r="N33" i="19"/>
  <c r="N34" i="19"/>
  <c r="M33" i="19"/>
  <c r="M34" i="19"/>
  <c r="I31" i="19"/>
  <c r="M31" i="19"/>
  <c r="F31" i="19"/>
  <c r="E31" i="19"/>
  <c r="T33" i="19"/>
  <c r="T34" i="19"/>
  <c r="D76" i="19"/>
  <c r="D47" i="19"/>
  <c r="C41" i="19"/>
  <c r="K31" i="19"/>
  <c r="D71" i="19"/>
  <c r="B79" i="19"/>
  <c r="B81" i="19"/>
  <c r="C67" i="19"/>
  <c r="C78" i="19"/>
  <c r="C70" i="19"/>
  <c r="B84" i="19"/>
  <c r="C45" i="19"/>
  <c r="O33" i="19"/>
  <c r="O34" i="19"/>
  <c r="O31" i="19"/>
  <c r="D42" i="19"/>
  <c r="D75" i="19"/>
  <c r="C22" i="19"/>
  <c r="C29" i="19"/>
  <c r="C25" i="19"/>
  <c r="C28" i="19"/>
  <c r="C20" i="19"/>
  <c r="C27" i="19"/>
  <c r="C23" i="19"/>
  <c r="C30" i="19"/>
  <c r="D73" i="19"/>
  <c r="E33" i="19"/>
  <c r="E34" i="19"/>
  <c r="C40" i="19"/>
  <c r="B86" i="19"/>
  <c r="C72" i="19"/>
  <c r="B23" i="19"/>
  <c r="B25" i="19"/>
  <c r="B27" i="19"/>
  <c r="B20" i="19"/>
  <c r="B28" i="19"/>
  <c r="B30" i="19"/>
  <c r="C48" i="19"/>
  <c r="E46" i="19"/>
  <c r="T31" i="19"/>
  <c r="D39" i="19"/>
  <c r="S33" i="19"/>
  <c r="S34" i="19"/>
  <c r="S31" i="19"/>
  <c r="R33" i="19"/>
  <c r="R34" i="19"/>
  <c r="R31" i="19"/>
  <c r="C43" i="19"/>
  <c r="B50" i="19"/>
  <c r="B59" i="19"/>
  <c r="C38" i="19"/>
  <c r="D68" i="19"/>
  <c r="U31" i="19"/>
  <c r="U33" i="19"/>
  <c r="U34" i="19"/>
  <c r="C74" i="19"/>
  <c r="B88" i="19"/>
  <c r="D44" i="19"/>
  <c r="C26" i="19"/>
  <c r="C24" i="19"/>
  <c r="B83" i="19"/>
  <c r="C69" i="19"/>
  <c r="G31" i="19"/>
  <c r="G33" i="19"/>
  <c r="G34" i="19"/>
  <c r="B19" i="19"/>
  <c r="B63" i="19"/>
  <c r="C49" i="19"/>
  <c r="C21" i="19"/>
  <c r="B91" i="19"/>
  <c r="C77" i="19"/>
  <c r="AI16" i="17"/>
  <c r="C31" i="19"/>
  <c r="C33" i="19"/>
  <c r="C34" i="19"/>
  <c r="B62" i="19"/>
  <c r="B54" i="19"/>
  <c r="B57" i="19"/>
  <c r="D49" i="19"/>
  <c r="D45" i="19"/>
  <c r="C79" i="19"/>
  <c r="D67" i="19"/>
  <c r="D77" i="19"/>
  <c r="E44" i="19"/>
  <c r="C50" i="19"/>
  <c r="C63" i="19"/>
  <c r="F46" i="19"/>
  <c r="G46" i="19"/>
  <c r="H46" i="19"/>
  <c r="I46" i="19"/>
  <c r="J46" i="19"/>
  <c r="K46" i="19"/>
  <c r="L46" i="19"/>
  <c r="M46" i="19"/>
  <c r="N46" i="19"/>
  <c r="E73" i="19"/>
  <c r="B31" i="19"/>
  <c r="B33" i="19"/>
  <c r="B34" i="19"/>
  <c r="B60" i="19"/>
  <c r="B53" i="19"/>
  <c r="B56" i="19"/>
  <c r="B58" i="19"/>
  <c r="B61" i="19"/>
  <c r="E39" i="19"/>
  <c r="C54" i="19"/>
  <c r="D40" i="19"/>
  <c r="E75" i="19"/>
  <c r="D78" i="19"/>
  <c r="B87" i="19"/>
  <c r="B89" i="19"/>
  <c r="B82" i="19"/>
  <c r="B85" i="19"/>
  <c r="B90" i="19"/>
  <c r="B55" i="19"/>
  <c r="E76" i="19"/>
  <c r="D74" i="19"/>
  <c r="E42" i="19"/>
  <c r="E47" i="19"/>
  <c r="D69" i="19"/>
  <c r="D43" i="19"/>
  <c r="E68" i="19"/>
  <c r="B52" i="19"/>
  <c r="D48" i="19"/>
  <c r="D72" i="19"/>
  <c r="D70" i="19"/>
  <c r="B92" i="19"/>
  <c r="E71" i="19"/>
  <c r="D41" i="19"/>
  <c r="L4" i="17"/>
  <c r="M4" i="17"/>
  <c r="N4" i="17"/>
  <c r="O4" i="17"/>
  <c r="L5" i="17"/>
  <c r="M5" i="17"/>
  <c r="N5" i="17"/>
  <c r="O5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1" i="17"/>
  <c r="M11" i="17"/>
  <c r="N11" i="17"/>
  <c r="O11" i="17"/>
  <c r="L12" i="17"/>
  <c r="M12" i="17"/>
  <c r="N12" i="17"/>
  <c r="L13" i="17"/>
  <c r="M13" i="17"/>
  <c r="N13" i="17"/>
  <c r="O13" i="17"/>
  <c r="M14" i="17"/>
  <c r="N14" i="17"/>
  <c r="O14" i="17"/>
  <c r="K5" i="17"/>
  <c r="K6" i="17"/>
  <c r="K7" i="17"/>
  <c r="K8" i="17"/>
  <c r="K9" i="17"/>
  <c r="K10" i="17"/>
  <c r="K11" i="17"/>
  <c r="K12" i="17"/>
  <c r="K13" i="17"/>
  <c r="K14" i="17"/>
  <c r="K4" i="17"/>
  <c r="F4" i="17"/>
  <c r="G4" i="17"/>
  <c r="H4" i="17"/>
  <c r="I4" i="17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F9" i="17"/>
  <c r="G9" i="17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G14" i="17"/>
  <c r="H14" i="17"/>
  <c r="I14" i="17"/>
  <c r="E5" i="17"/>
  <c r="E6" i="17"/>
  <c r="E7" i="17"/>
  <c r="E8" i="17"/>
  <c r="E9" i="17"/>
  <c r="E10" i="17"/>
  <c r="E11" i="17"/>
  <c r="E12" i="17"/>
  <c r="E13" i="17"/>
  <c r="E14" i="17"/>
  <c r="E4" i="17"/>
  <c r="G38" i="17"/>
  <c r="O111" i="17"/>
  <c r="AJ23" i="17"/>
  <c r="AJ22" i="17"/>
  <c r="I104" i="17"/>
  <c r="AJ21" i="17"/>
  <c r="AG16" i="17"/>
  <c r="AH13" i="17"/>
  <c r="U15" i="17"/>
  <c r="T15" i="17"/>
  <c r="S15" i="17"/>
  <c r="S111" i="17"/>
  <c r="R15" i="17"/>
  <c r="Q15" i="17"/>
  <c r="K111" i="17"/>
  <c r="F111" i="17"/>
  <c r="U14" i="17"/>
  <c r="T14" i="17"/>
  <c r="S14" i="17"/>
  <c r="R14" i="17"/>
  <c r="Q14" i="17"/>
  <c r="U13" i="17"/>
  <c r="T13" i="17"/>
  <c r="S13" i="17"/>
  <c r="R13" i="17"/>
  <c r="Q13" i="17"/>
  <c r="U12" i="17"/>
  <c r="T12" i="17"/>
  <c r="S12" i="17"/>
  <c r="R12" i="17"/>
  <c r="Q12" i="17"/>
  <c r="AH11" i="17"/>
  <c r="U11" i="17"/>
  <c r="T11" i="17"/>
  <c r="S11" i="17"/>
  <c r="R11" i="17"/>
  <c r="Q11" i="17"/>
  <c r="U10" i="17"/>
  <c r="T10" i="17"/>
  <c r="S10" i="17"/>
  <c r="R10" i="17"/>
  <c r="Q10" i="17"/>
  <c r="AH9" i="17"/>
  <c r="U9" i="17"/>
  <c r="T9" i="17"/>
  <c r="S9" i="17"/>
  <c r="R9" i="17"/>
  <c r="Q9" i="17"/>
  <c r="T8" i="17"/>
  <c r="S8" i="17"/>
  <c r="R8" i="17"/>
  <c r="Q8" i="17"/>
  <c r="AA7" i="17"/>
  <c r="Z7" i="17"/>
  <c r="U7" i="17"/>
  <c r="T7" i="17"/>
  <c r="S7" i="17"/>
  <c r="R7" i="17"/>
  <c r="Q7" i="17"/>
  <c r="U6" i="17"/>
  <c r="T6" i="17"/>
  <c r="S6" i="17"/>
  <c r="R6" i="17"/>
  <c r="Q6" i="17"/>
  <c r="AH5" i="17"/>
  <c r="U5" i="17"/>
  <c r="T5" i="17"/>
  <c r="S5" i="17"/>
  <c r="R5" i="17"/>
  <c r="Q5" i="17"/>
  <c r="U4" i="17"/>
  <c r="T4" i="17"/>
  <c r="S4" i="17"/>
  <c r="R4" i="17"/>
  <c r="Q4" i="17"/>
  <c r="C86" i="19"/>
  <c r="C62" i="19"/>
  <c r="C55" i="19"/>
  <c r="B93" i="19"/>
  <c r="C83" i="19"/>
  <c r="C88" i="19"/>
  <c r="C91" i="19"/>
  <c r="C84" i="19"/>
  <c r="C92" i="19"/>
  <c r="C52" i="19"/>
  <c r="C59" i="19"/>
  <c r="C57" i="19"/>
  <c r="E45" i="19"/>
  <c r="F71" i="19"/>
  <c r="G71" i="19"/>
  <c r="H71" i="19"/>
  <c r="I71" i="19"/>
  <c r="J71" i="19"/>
  <c r="K71" i="19"/>
  <c r="L71" i="19"/>
  <c r="M71" i="19"/>
  <c r="N71" i="19"/>
  <c r="E72" i="19"/>
  <c r="B64" i="19"/>
  <c r="E43" i="19"/>
  <c r="E74" i="19"/>
  <c r="F75" i="19"/>
  <c r="G75" i="19"/>
  <c r="H75" i="19"/>
  <c r="I75" i="19"/>
  <c r="J75" i="19"/>
  <c r="K75" i="19"/>
  <c r="L75" i="19"/>
  <c r="M75" i="19"/>
  <c r="N75" i="19"/>
  <c r="F39" i="19"/>
  <c r="G39" i="19"/>
  <c r="H39" i="19"/>
  <c r="I39" i="19"/>
  <c r="J39" i="19"/>
  <c r="K39" i="19"/>
  <c r="L39" i="19"/>
  <c r="M39" i="19"/>
  <c r="N39" i="19"/>
  <c r="F44" i="19"/>
  <c r="G44" i="19"/>
  <c r="H44" i="19"/>
  <c r="I44" i="19"/>
  <c r="J44" i="19"/>
  <c r="K44" i="19"/>
  <c r="L44" i="19"/>
  <c r="M44" i="19"/>
  <c r="N44" i="19"/>
  <c r="E67" i="19"/>
  <c r="D79" i="19"/>
  <c r="D91" i="19"/>
  <c r="E41" i="19"/>
  <c r="F47" i="19"/>
  <c r="G47" i="19"/>
  <c r="H47" i="19"/>
  <c r="I47" i="19"/>
  <c r="J47" i="19"/>
  <c r="K47" i="19"/>
  <c r="L47" i="19"/>
  <c r="M47" i="19"/>
  <c r="N47" i="19"/>
  <c r="F73" i="19"/>
  <c r="G73" i="19"/>
  <c r="H73" i="19"/>
  <c r="I73" i="19"/>
  <c r="J73" i="19"/>
  <c r="K73" i="19"/>
  <c r="L73" i="19"/>
  <c r="M73" i="19"/>
  <c r="N73" i="19"/>
  <c r="D50" i="19"/>
  <c r="D62" i="19"/>
  <c r="E38" i="19"/>
  <c r="F38" i="19"/>
  <c r="H38" i="19"/>
  <c r="I38" i="19"/>
  <c r="E70" i="19"/>
  <c r="E48" i="19"/>
  <c r="F68" i="19"/>
  <c r="G68" i="19"/>
  <c r="H68" i="19"/>
  <c r="I68" i="19"/>
  <c r="J68" i="19"/>
  <c r="K68" i="19"/>
  <c r="L68" i="19"/>
  <c r="M68" i="19"/>
  <c r="N68" i="19"/>
  <c r="E69" i="19"/>
  <c r="F42" i="19"/>
  <c r="G42" i="19"/>
  <c r="H42" i="19"/>
  <c r="I42" i="19"/>
  <c r="J42" i="19"/>
  <c r="K42" i="19"/>
  <c r="L42" i="19"/>
  <c r="M42" i="19"/>
  <c r="N42" i="19"/>
  <c r="F76" i="19"/>
  <c r="G76" i="19"/>
  <c r="H76" i="19"/>
  <c r="I76" i="19"/>
  <c r="J76" i="19"/>
  <c r="K76" i="19"/>
  <c r="L76" i="19"/>
  <c r="M76" i="19"/>
  <c r="N76" i="19"/>
  <c r="E78" i="19"/>
  <c r="E40" i="19"/>
  <c r="C60" i="19"/>
  <c r="C53" i="19"/>
  <c r="C58" i="19"/>
  <c r="C61" i="19"/>
  <c r="C56" i="19"/>
  <c r="E77" i="19"/>
  <c r="C90" i="19"/>
  <c r="C89" i="19"/>
  <c r="C85" i="19"/>
  <c r="C87" i="19"/>
  <c r="C82" i="19"/>
  <c r="E49" i="19"/>
  <c r="AH6" i="17"/>
  <c r="B40" i="17"/>
  <c r="AH7" i="17"/>
  <c r="T111" i="17"/>
  <c r="AH4" i="17"/>
  <c r="B67" i="17"/>
  <c r="C67" i="17"/>
  <c r="D67" i="17"/>
  <c r="AH8" i="17"/>
  <c r="B71" i="17"/>
  <c r="AH10" i="17"/>
  <c r="B44" i="17"/>
  <c r="AH12" i="17"/>
  <c r="B75" i="17"/>
  <c r="AH14" i="17"/>
  <c r="B48" i="17"/>
  <c r="U108" i="17"/>
  <c r="E104" i="17"/>
  <c r="H108" i="17"/>
  <c r="M110" i="17"/>
  <c r="H110" i="17"/>
  <c r="N104" i="17"/>
  <c r="G110" i="17"/>
  <c r="N109" i="17"/>
  <c r="M108" i="17"/>
  <c r="S104" i="17"/>
  <c r="R108" i="17"/>
  <c r="AH15" i="17"/>
  <c r="B78" i="17"/>
  <c r="L108" i="17"/>
  <c r="E109" i="17"/>
  <c r="F104" i="17"/>
  <c r="O104" i="17"/>
  <c r="T104" i="17"/>
  <c r="K109" i="17"/>
  <c r="T109" i="17"/>
  <c r="K104" i="17"/>
  <c r="AH16" i="17"/>
  <c r="F16" i="17"/>
  <c r="O16" i="17"/>
  <c r="B73" i="17"/>
  <c r="C73" i="17"/>
  <c r="M16" i="17"/>
  <c r="H16" i="17"/>
  <c r="R16" i="17"/>
  <c r="R26" i="17"/>
  <c r="B74" i="17"/>
  <c r="B45" i="17"/>
  <c r="E108" i="17"/>
  <c r="N108" i="17"/>
  <c r="B47" i="17"/>
  <c r="B76" i="17"/>
  <c r="T16" i="17"/>
  <c r="T22" i="17"/>
  <c r="K108" i="17"/>
  <c r="C109" i="17"/>
  <c r="G109" i="17"/>
  <c r="U109" i="17"/>
  <c r="M111" i="17"/>
  <c r="N16" i="17"/>
  <c r="O109" i="17"/>
  <c r="B39" i="17"/>
  <c r="B68" i="17"/>
  <c r="B70" i="17"/>
  <c r="B41" i="17"/>
  <c r="B72" i="17"/>
  <c r="B43" i="17"/>
  <c r="R25" i="17"/>
  <c r="C44" i="17"/>
  <c r="L110" i="17"/>
  <c r="U110" i="17"/>
  <c r="E111" i="17"/>
  <c r="N111" i="17"/>
  <c r="C110" i="17"/>
  <c r="Q110" i="17"/>
  <c r="I111" i="17"/>
  <c r="I108" i="17"/>
  <c r="S108" i="17"/>
  <c r="K16" i="17"/>
  <c r="B108" i="17"/>
  <c r="B46" i="17"/>
  <c r="F108" i="17"/>
  <c r="O108" i="17"/>
  <c r="T108" i="17"/>
  <c r="L109" i="17"/>
  <c r="Q109" i="17"/>
  <c r="H111" i="17"/>
  <c r="R111" i="17"/>
  <c r="E16" i="17"/>
  <c r="B109" i="17"/>
  <c r="C16" i="17"/>
  <c r="C25" i="17"/>
  <c r="G16" i="17"/>
  <c r="L16" i="17"/>
  <c r="Q16" i="17"/>
  <c r="Q27" i="17"/>
  <c r="U16" i="17"/>
  <c r="U28" i="17"/>
  <c r="B77" i="17"/>
  <c r="B110" i="17"/>
  <c r="I16" i="17"/>
  <c r="S16" i="17"/>
  <c r="S26" i="17"/>
  <c r="F109" i="17"/>
  <c r="R110" i="17"/>
  <c r="C104" i="17"/>
  <c r="G104" i="17"/>
  <c r="L104" i="17"/>
  <c r="Q104" i="17"/>
  <c r="U104" i="17"/>
  <c r="H109" i="17"/>
  <c r="M109" i="17"/>
  <c r="R109" i="17"/>
  <c r="E110" i="17"/>
  <c r="I110" i="17"/>
  <c r="N110" i="17"/>
  <c r="S110" i="17"/>
  <c r="C108" i="17"/>
  <c r="G108" i="17"/>
  <c r="Q108" i="17"/>
  <c r="I109" i="17"/>
  <c r="S109" i="17"/>
  <c r="H104" i="17"/>
  <c r="M104" i="17"/>
  <c r="R104" i="17"/>
  <c r="F110" i="17"/>
  <c r="K110" i="17"/>
  <c r="O110" i="17"/>
  <c r="T110" i="17"/>
  <c r="C111" i="17"/>
  <c r="G111" i="17"/>
  <c r="L111" i="17"/>
  <c r="Q111" i="17"/>
  <c r="U111" i="17"/>
  <c r="AI33" i="15"/>
  <c r="AI34" i="15"/>
  <c r="AI32" i="15"/>
  <c r="I17" i="17"/>
  <c r="L22" i="17"/>
  <c r="N24" i="17"/>
  <c r="K24" i="17"/>
  <c r="O19" i="17"/>
  <c r="M29" i="17"/>
  <c r="J38" i="19"/>
  <c r="K38" i="19"/>
  <c r="L38" i="19"/>
  <c r="M38" i="19"/>
  <c r="N38" i="19"/>
  <c r="C93" i="19"/>
  <c r="D54" i="19"/>
  <c r="D55" i="19"/>
  <c r="C64" i="19"/>
  <c r="D52" i="19"/>
  <c r="D63" i="19"/>
  <c r="T27" i="17"/>
  <c r="F77" i="19"/>
  <c r="G77" i="19"/>
  <c r="H77" i="19"/>
  <c r="I77" i="19"/>
  <c r="J77" i="19"/>
  <c r="K77" i="19"/>
  <c r="L77" i="19"/>
  <c r="M77" i="19"/>
  <c r="N77" i="19"/>
  <c r="F40" i="19"/>
  <c r="G40" i="19"/>
  <c r="H40" i="19"/>
  <c r="I40" i="19"/>
  <c r="J40" i="19"/>
  <c r="K40" i="19"/>
  <c r="L40" i="19"/>
  <c r="M40" i="19"/>
  <c r="N40" i="19"/>
  <c r="F69" i="19"/>
  <c r="G69" i="19"/>
  <c r="H69" i="19"/>
  <c r="I69" i="19"/>
  <c r="J69" i="19"/>
  <c r="K69" i="19"/>
  <c r="L69" i="19"/>
  <c r="M69" i="19"/>
  <c r="N69" i="19"/>
  <c r="F48" i="19"/>
  <c r="G48" i="19"/>
  <c r="H48" i="19"/>
  <c r="I48" i="19"/>
  <c r="J48" i="19"/>
  <c r="K48" i="19"/>
  <c r="L48" i="19"/>
  <c r="M48" i="19"/>
  <c r="N48" i="19"/>
  <c r="F74" i="19"/>
  <c r="G74" i="19"/>
  <c r="H74" i="19"/>
  <c r="I74" i="19"/>
  <c r="J74" i="19"/>
  <c r="K74" i="19"/>
  <c r="L74" i="19"/>
  <c r="M74" i="19"/>
  <c r="N74" i="19"/>
  <c r="F70" i="19"/>
  <c r="G70" i="19"/>
  <c r="H70" i="19"/>
  <c r="I70" i="19"/>
  <c r="J70" i="19"/>
  <c r="K70" i="19"/>
  <c r="L70" i="19"/>
  <c r="M70" i="19"/>
  <c r="N70" i="19"/>
  <c r="E50" i="19"/>
  <c r="E54" i="19"/>
  <c r="D87" i="19"/>
  <c r="D89" i="19"/>
  <c r="D82" i="19"/>
  <c r="D90" i="19"/>
  <c r="D85" i="19"/>
  <c r="D88" i="19"/>
  <c r="F72" i="19"/>
  <c r="G72" i="19"/>
  <c r="H72" i="19"/>
  <c r="I72" i="19"/>
  <c r="J72" i="19"/>
  <c r="K72" i="19"/>
  <c r="L72" i="19"/>
  <c r="M72" i="19"/>
  <c r="N72" i="19"/>
  <c r="E59" i="19"/>
  <c r="F45" i="19"/>
  <c r="G45" i="19"/>
  <c r="H45" i="19"/>
  <c r="I45" i="19"/>
  <c r="J45" i="19"/>
  <c r="K45" i="19"/>
  <c r="L45" i="19"/>
  <c r="M45" i="19"/>
  <c r="N45" i="19"/>
  <c r="F78" i="19"/>
  <c r="G78" i="19"/>
  <c r="H78" i="19"/>
  <c r="I78" i="19"/>
  <c r="J78" i="19"/>
  <c r="K78" i="19"/>
  <c r="L78" i="19"/>
  <c r="M78" i="19"/>
  <c r="N78" i="19"/>
  <c r="D92" i="19"/>
  <c r="D84" i="19"/>
  <c r="D60" i="19"/>
  <c r="D58" i="19"/>
  <c r="D53" i="19"/>
  <c r="D56" i="19"/>
  <c r="D61" i="19"/>
  <c r="E79" i="19"/>
  <c r="E84" i="19"/>
  <c r="F67" i="19"/>
  <c r="G67" i="19"/>
  <c r="H67" i="19"/>
  <c r="I67" i="19"/>
  <c r="J67" i="19"/>
  <c r="K67" i="19"/>
  <c r="L67" i="19"/>
  <c r="M67" i="19"/>
  <c r="N67" i="19"/>
  <c r="F43" i="19"/>
  <c r="G43" i="19"/>
  <c r="H43" i="19"/>
  <c r="I43" i="19"/>
  <c r="J43" i="19"/>
  <c r="K43" i="19"/>
  <c r="L43" i="19"/>
  <c r="M43" i="19"/>
  <c r="N43" i="19"/>
  <c r="D86" i="19"/>
  <c r="D59" i="19"/>
  <c r="F49" i="19"/>
  <c r="G49" i="19"/>
  <c r="H49" i="19"/>
  <c r="I49" i="19"/>
  <c r="J49" i="19"/>
  <c r="K49" i="19"/>
  <c r="L49" i="19"/>
  <c r="M49" i="19"/>
  <c r="N49" i="19"/>
  <c r="D83" i="19"/>
  <c r="F41" i="19"/>
  <c r="G41" i="19"/>
  <c r="H41" i="19"/>
  <c r="I41" i="19"/>
  <c r="J41" i="19"/>
  <c r="K41" i="19"/>
  <c r="L41" i="19"/>
  <c r="M41" i="19"/>
  <c r="N41" i="19"/>
  <c r="D81" i="19"/>
  <c r="D57" i="19"/>
  <c r="B69" i="17"/>
  <c r="C69" i="17"/>
  <c r="U26" i="17"/>
  <c r="B16" i="17"/>
  <c r="B28" i="17"/>
  <c r="B49" i="17"/>
  <c r="C49" i="17"/>
  <c r="B38" i="17"/>
  <c r="C38" i="17"/>
  <c r="D38" i="17"/>
  <c r="B42" i="17"/>
  <c r="C42" i="17"/>
  <c r="D42" i="17"/>
  <c r="B104" i="17"/>
  <c r="B112" i="17"/>
  <c r="C30" i="17"/>
  <c r="R23" i="17"/>
  <c r="R28" i="17"/>
  <c r="R29" i="17"/>
  <c r="R30" i="17"/>
  <c r="R21" i="17"/>
  <c r="E24" i="17"/>
  <c r="E17" i="17"/>
  <c r="G21" i="17"/>
  <c r="G17" i="17"/>
  <c r="H21" i="17"/>
  <c r="H17" i="17"/>
  <c r="I30" i="17"/>
  <c r="F25" i="17"/>
  <c r="F17" i="17"/>
  <c r="Q26" i="17"/>
  <c r="Q30" i="17"/>
  <c r="K29" i="17"/>
  <c r="I112" i="17"/>
  <c r="M112" i="17"/>
  <c r="L30" i="17"/>
  <c r="K30" i="17"/>
  <c r="N20" i="17"/>
  <c r="N22" i="17"/>
  <c r="N29" i="17"/>
  <c r="O22" i="17"/>
  <c r="O28" i="17"/>
  <c r="O24" i="17"/>
  <c r="F23" i="17"/>
  <c r="F27" i="17"/>
  <c r="F28" i="17"/>
  <c r="F29" i="17"/>
  <c r="F26" i="17"/>
  <c r="F24" i="17"/>
  <c r="F22" i="17"/>
  <c r="F20" i="17"/>
  <c r="F21" i="17"/>
  <c r="O25" i="17"/>
  <c r="L26" i="17"/>
  <c r="N112" i="17"/>
  <c r="O23" i="17"/>
  <c r="O27" i="17"/>
  <c r="O26" i="17"/>
  <c r="O29" i="17"/>
  <c r="O112" i="17"/>
  <c r="L23" i="17"/>
  <c r="M28" i="17"/>
  <c r="O20" i="17"/>
  <c r="K20" i="17"/>
  <c r="G30" i="17"/>
  <c r="F30" i="17"/>
  <c r="E29" i="17"/>
  <c r="E22" i="17"/>
  <c r="G24" i="17"/>
  <c r="K21" i="17"/>
  <c r="G23" i="17"/>
  <c r="L29" i="17"/>
  <c r="N26" i="17"/>
  <c r="E20" i="17"/>
  <c r="L19" i="17"/>
  <c r="S27" i="17"/>
  <c r="O21" i="17"/>
  <c r="F19" i="17"/>
  <c r="H112" i="17"/>
  <c r="U19" i="17"/>
  <c r="T112" i="17"/>
  <c r="E26" i="17"/>
  <c r="S112" i="17"/>
  <c r="U21" i="17"/>
  <c r="E23" i="17"/>
  <c r="E30" i="17"/>
  <c r="K22" i="17"/>
  <c r="K28" i="17"/>
  <c r="U22" i="17"/>
  <c r="S21" i="17"/>
  <c r="S29" i="17"/>
  <c r="I29" i="17"/>
  <c r="F112" i="17"/>
  <c r="I20" i="17"/>
  <c r="L28" i="17"/>
  <c r="G25" i="17"/>
  <c r="I27" i="17"/>
  <c r="L21" i="17"/>
  <c r="K26" i="17"/>
  <c r="K27" i="17"/>
  <c r="E27" i="17"/>
  <c r="I21" i="17"/>
  <c r="U30" i="17"/>
  <c r="U23" i="17"/>
  <c r="U112" i="17"/>
  <c r="I28" i="17"/>
  <c r="G28" i="17"/>
  <c r="K112" i="17"/>
  <c r="I22" i="17"/>
  <c r="E112" i="17"/>
  <c r="O30" i="17"/>
  <c r="C43" i="17"/>
  <c r="C68" i="17"/>
  <c r="T25" i="17"/>
  <c r="T23" i="17"/>
  <c r="T19" i="17"/>
  <c r="H24" i="17"/>
  <c r="H22" i="17"/>
  <c r="H27" i="17"/>
  <c r="M22" i="17"/>
  <c r="M24" i="17"/>
  <c r="M20" i="17"/>
  <c r="H20" i="17"/>
  <c r="Q22" i="17"/>
  <c r="Q20" i="17"/>
  <c r="C26" i="17"/>
  <c r="C20" i="17"/>
  <c r="C22" i="17"/>
  <c r="C75" i="17"/>
  <c r="T28" i="17"/>
  <c r="G27" i="17"/>
  <c r="C78" i="17"/>
  <c r="Q29" i="17"/>
  <c r="H28" i="17"/>
  <c r="M25" i="17"/>
  <c r="T24" i="17"/>
  <c r="C41" i="17"/>
  <c r="C39" i="17"/>
  <c r="N28" i="17"/>
  <c r="N21" i="17"/>
  <c r="N19" i="17"/>
  <c r="N25" i="17"/>
  <c r="M30" i="17"/>
  <c r="C28" i="17"/>
  <c r="Q25" i="17"/>
  <c r="M21" i="17"/>
  <c r="N27" i="17"/>
  <c r="Q21" i="17"/>
  <c r="R24" i="17"/>
  <c r="R27" i="17"/>
  <c r="R22" i="17"/>
  <c r="C29" i="17"/>
  <c r="C48" i="17"/>
  <c r="C40" i="17"/>
  <c r="C76" i="17"/>
  <c r="C74" i="17"/>
  <c r="T20" i="17"/>
  <c r="E67" i="17"/>
  <c r="Q112" i="17"/>
  <c r="C112" i="17"/>
  <c r="T30" i="17"/>
  <c r="H29" i="17"/>
  <c r="G20" i="17"/>
  <c r="G29" i="17"/>
  <c r="G26" i="17"/>
  <c r="G22" i="17"/>
  <c r="B30" i="17"/>
  <c r="C72" i="17"/>
  <c r="C47" i="17"/>
  <c r="M26" i="17"/>
  <c r="H19" i="17"/>
  <c r="M19" i="17"/>
  <c r="C24" i="17"/>
  <c r="M23" i="17"/>
  <c r="T29" i="17"/>
  <c r="L112" i="17"/>
  <c r="S19" i="17"/>
  <c r="S25" i="17"/>
  <c r="S30" i="17"/>
  <c r="S23" i="17"/>
  <c r="M27" i="17"/>
  <c r="S20" i="17"/>
  <c r="Q19" i="17"/>
  <c r="G19" i="17"/>
  <c r="C19" i="17"/>
  <c r="H30" i="17"/>
  <c r="Q28" i="17"/>
  <c r="C46" i="17"/>
  <c r="S24" i="17"/>
  <c r="C27" i="17"/>
  <c r="H23" i="17"/>
  <c r="R112" i="17"/>
  <c r="Q23" i="17"/>
  <c r="C23" i="17"/>
  <c r="G112" i="17"/>
  <c r="I23" i="17"/>
  <c r="I25" i="17"/>
  <c r="I19" i="17"/>
  <c r="C77" i="17"/>
  <c r="S28" i="17"/>
  <c r="C71" i="17"/>
  <c r="U20" i="17"/>
  <c r="U27" i="17"/>
  <c r="U24" i="17"/>
  <c r="L27" i="17"/>
  <c r="L24" i="17"/>
  <c r="L20" i="17"/>
  <c r="E28" i="17"/>
  <c r="E25" i="17"/>
  <c r="E19" i="17"/>
  <c r="E21" i="17"/>
  <c r="U25" i="17"/>
  <c r="I24" i="17"/>
  <c r="K25" i="17"/>
  <c r="K19" i="17"/>
  <c r="K23" i="17"/>
  <c r="H26" i="17"/>
  <c r="N23" i="17"/>
  <c r="N30" i="17"/>
  <c r="U29" i="17"/>
  <c r="T26" i="17"/>
  <c r="D44" i="17"/>
  <c r="H25" i="17"/>
  <c r="C70" i="17"/>
  <c r="D73" i="17"/>
  <c r="L25" i="17"/>
  <c r="S22" i="17"/>
  <c r="C45" i="17"/>
  <c r="C21" i="17"/>
  <c r="R19" i="17"/>
  <c r="Q24" i="17"/>
  <c r="T21" i="17"/>
  <c r="R20" i="17"/>
  <c r="I26" i="17"/>
  <c r="AI31" i="15"/>
  <c r="I50" i="19"/>
  <c r="B29" i="17"/>
  <c r="B19" i="17"/>
  <c r="B27" i="17"/>
  <c r="B25" i="17"/>
  <c r="D93" i="19"/>
  <c r="D64" i="19"/>
  <c r="E55" i="19"/>
  <c r="E81" i="19"/>
  <c r="F79" i="19"/>
  <c r="F81" i="19"/>
  <c r="E52" i="19"/>
  <c r="E62" i="19"/>
  <c r="E89" i="19"/>
  <c r="E82" i="19"/>
  <c r="E85" i="19"/>
  <c r="E87" i="19"/>
  <c r="E90" i="19"/>
  <c r="F50" i="19"/>
  <c r="F54" i="19"/>
  <c r="E60" i="19"/>
  <c r="E61" i="19"/>
  <c r="E56" i="19"/>
  <c r="E53" i="19"/>
  <c r="E58" i="19"/>
  <c r="E88" i="19"/>
  <c r="E63" i="19"/>
  <c r="E57" i="19"/>
  <c r="E92" i="19"/>
  <c r="E86" i="19"/>
  <c r="E83" i="19"/>
  <c r="E91" i="19"/>
  <c r="B79" i="17"/>
  <c r="B88" i="17"/>
  <c r="B22" i="17"/>
  <c r="B21" i="17"/>
  <c r="B20" i="17"/>
  <c r="B50" i="17"/>
  <c r="B61" i="17"/>
  <c r="B24" i="17"/>
  <c r="B52" i="17"/>
  <c r="B26" i="17"/>
  <c r="B23" i="17"/>
  <c r="O31" i="17"/>
  <c r="F33" i="17"/>
  <c r="F34" i="17"/>
  <c r="O33" i="17"/>
  <c r="O34" i="17"/>
  <c r="F31" i="17"/>
  <c r="L33" i="17"/>
  <c r="L34" i="17"/>
  <c r="U31" i="17"/>
  <c r="K31" i="17"/>
  <c r="K33" i="17"/>
  <c r="K34" i="17"/>
  <c r="C50" i="17"/>
  <c r="C62" i="17"/>
  <c r="F67" i="17"/>
  <c r="G67" i="17"/>
  <c r="H67" i="17"/>
  <c r="I67" i="17"/>
  <c r="J67" i="17"/>
  <c r="K67" i="17"/>
  <c r="L67" i="17"/>
  <c r="M67" i="17"/>
  <c r="N67" i="17"/>
  <c r="D48" i="17"/>
  <c r="D41" i="17"/>
  <c r="E73" i="17"/>
  <c r="D71" i="17"/>
  <c r="D46" i="17"/>
  <c r="G33" i="17"/>
  <c r="G34" i="17"/>
  <c r="G31" i="17"/>
  <c r="H33" i="17"/>
  <c r="H34" i="17"/>
  <c r="H31" i="17"/>
  <c r="D74" i="17"/>
  <c r="U33" i="17"/>
  <c r="U34" i="17"/>
  <c r="D39" i="17"/>
  <c r="D77" i="17"/>
  <c r="C33" i="17"/>
  <c r="C34" i="17"/>
  <c r="C31" i="17"/>
  <c r="M31" i="17"/>
  <c r="M33" i="17"/>
  <c r="M34" i="17"/>
  <c r="D68" i="17"/>
  <c r="C79" i="17"/>
  <c r="C85" i="17"/>
  <c r="E31" i="17"/>
  <c r="E33" i="17"/>
  <c r="E34" i="17"/>
  <c r="Q33" i="17"/>
  <c r="Q34" i="17"/>
  <c r="Q31" i="17"/>
  <c r="S31" i="17"/>
  <c r="S33" i="17"/>
  <c r="S34" i="17"/>
  <c r="D72" i="17"/>
  <c r="D76" i="17"/>
  <c r="D40" i="17"/>
  <c r="N31" i="17"/>
  <c r="N33" i="17"/>
  <c r="N34" i="17"/>
  <c r="D78" i="17"/>
  <c r="D69" i="17"/>
  <c r="D49" i="17"/>
  <c r="D43" i="17"/>
  <c r="L31" i="17"/>
  <c r="R33" i="17"/>
  <c r="R34" i="17"/>
  <c r="R31" i="17"/>
  <c r="E42" i="17"/>
  <c r="F42" i="17"/>
  <c r="G42" i="17"/>
  <c r="H42" i="17"/>
  <c r="I42" i="17"/>
  <c r="J42" i="17"/>
  <c r="K42" i="17"/>
  <c r="L42" i="17"/>
  <c r="M42" i="17"/>
  <c r="N42" i="17"/>
  <c r="D45" i="17"/>
  <c r="D70" i="17"/>
  <c r="E44" i="17"/>
  <c r="F44" i="17"/>
  <c r="G44" i="17"/>
  <c r="H44" i="17"/>
  <c r="I44" i="17"/>
  <c r="J44" i="17"/>
  <c r="K44" i="17"/>
  <c r="L44" i="17"/>
  <c r="M44" i="17"/>
  <c r="N44" i="17"/>
  <c r="I31" i="17"/>
  <c r="I33" i="17"/>
  <c r="I34" i="17"/>
  <c r="B58" i="17"/>
  <c r="B56" i="17"/>
  <c r="D47" i="17"/>
  <c r="B54" i="17"/>
  <c r="B55" i="17"/>
  <c r="D75" i="17"/>
  <c r="B83" i="17"/>
  <c r="T31" i="17"/>
  <c r="T33" i="17"/>
  <c r="T34" i="17"/>
  <c r="B63" i="17"/>
  <c r="B57" i="17"/>
  <c r="AG7" i="15"/>
  <c r="AF7" i="15"/>
  <c r="C84" i="17"/>
  <c r="B62" i="17"/>
  <c r="B31" i="17"/>
  <c r="F55" i="19"/>
  <c r="F57" i="19"/>
  <c r="F63" i="19"/>
  <c r="F62" i="19"/>
  <c r="E93" i="19"/>
  <c r="F91" i="19"/>
  <c r="F86" i="19"/>
  <c r="F88" i="19"/>
  <c r="F84" i="19"/>
  <c r="F83" i="19"/>
  <c r="F92" i="19"/>
  <c r="F52" i="19"/>
  <c r="F60" i="19"/>
  <c r="F61" i="19"/>
  <c r="F58" i="19"/>
  <c r="F53" i="19"/>
  <c r="F56" i="19"/>
  <c r="G79" i="19"/>
  <c r="G84" i="19"/>
  <c r="E64" i="19"/>
  <c r="G50" i="19"/>
  <c r="F59" i="19"/>
  <c r="F82" i="19"/>
  <c r="F89" i="19"/>
  <c r="F90" i="19"/>
  <c r="F87" i="19"/>
  <c r="F85" i="19"/>
  <c r="B90" i="17"/>
  <c r="B87" i="17"/>
  <c r="B89" i="17"/>
  <c r="B92" i="17"/>
  <c r="B86" i="17"/>
  <c r="B81" i="17"/>
  <c r="B53" i="17"/>
  <c r="B64" i="17"/>
  <c r="B59" i="17"/>
  <c r="B60" i="17"/>
  <c r="B82" i="17"/>
  <c r="B91" i="17"/>
  <c r="B84" i="17"/>
  <c r="B85" i="17"/>
  <c r="C57" i="17"/>
  <c r="B33" i="17"/>
  <c r="B34" i="17"/>
  <c r="C61" i="17"/>
  <c r="C89" i="17"/>
  <c r="C59" i="17"/>
  <c r="C63" i="17"/>
  <c r="C54" i="17"/>
  <c r="C53" i="17"/>
  <c r="C60" i="17"/>
  <c r="C55" i="17"/>
  <c r="C83" i="17"/>
  <c r="C90" i="17"/>
  <c r="C52" i="17"/>
  <c r="C82" i="17"/>
  <c r="C92" i="17"/>
  <c r="C86" i="17"/>
  <c r="C88" i="17"/>
  <c r="E43" i="17"/>
  <c r="F43" i="17"/>
  <c r="G43" i="17"/>
  <c r="H43" i="17"/>
  <c r="I43" i="17"/>
  <c r="J43" i="17"/>
  <c r="K43" i="17"/>
  <c r="L43" i="17"/>
  <c r="M43" i="17"/>
  <c r="N43" i="17"/>
  <c r="E68" i="17"/>
  <c r="D79" i="17"/>
  <c r="D82" i="17"/>
  <c r="E46" i="17"/>
  <c r="F46" i="17"/>
  <c r="G46" i="17"/>
  <c r="H46" i="17"/>
  <c r="I46" i="17"/>
  <c r="J46" i="17"/>
  <c r="K46" i="17"/>
  <c r="L46" i="17"/>
  <c r="M46" i="17"/>
  <c r="N46" i="17"/>
  <c r="F73" i="17"/>
  <c r="G73" i="17"/>
  <c r="H73" i="17"/>
  <c r="I73" i="17"/>
  <c r="J73" i="17"/>
  <c r="K73" i="17"/>
  <c r="L73" i="17"/>
  <c r="M73" i="17"/>
  <c r="N73" i="17"/>
  <c r="E76" i="17"/>
  <c r="E77" i="17"/>
  <c r="E69" i="17"/>
  <c r="E72" i="17"/>
  <c r="E48" i="17"/>
  <c r="F48" i="17"/>
  <c r="G48" i="17"/>
  <c r="H48" i="17"/>
  <c r="I48" i="17"/>
  <c r="J48" i="17"/>
  <c r="K48" i="17"/>
  <c r="L48" i="17"/>
  <c r="M48" i="17"/>
  <c r="N48" i="17"/>
  <c r="E47" i="17"/>
  <c r="F47" i="17"/>
  <c r="G47" i="17"/>
  <c r="H47" i="17"/>
  <c r="I47" i="17"/>
  <c r="J47" i="17"/>
  <c r="K47" i="17"/>
  <c r="L47" i="17"/>
  <c r="M47" i="17"/>
  <c r="N47" i="17"/>
  <c r="D84" i="17"/>
  <c r="E70" i="17"/>
  <c r="E75" i="17"/>
  <c r="E49" i="17"/>
  <c r="F49" i="17"/>
  <c r="G49" i="17"/>
  <c r="H49" i="17"/>
  <c r="I49" i="17"/>
  <c r="J49" i="17"/>
  <c r="K49" i="17"/>
  <c r="L49" i="17"/>
  <c r="M49" i="17"/>
  <c r="N49" i="17"/>
  <c r="D92" i="17"/>
  <c r="E78" i="17"/>
  <c r="C81" i="17"/>
  <c r="C87" i="17"/>
  <c r="C91" i="17"/>
  <c r="E39" i="17"/>
  <c r="F39" i="17"/>
  <c r="G39" i="17"/>
  <c r="H39" i="17"/>
  <c r="I39" i="17"/>
  <c r="J39" i="17"/>
  <c r="K39" i="17"/>
  <c r="L39" i="17"/>
  <c r="M39" i="17"/>
  <c r="N39" i="17"/>
  <c r="E74" i="17"/>
  <c r="D85" i="17"/>
  <c r="E71" i="17"/>
  <c r="E41" i="17"/>
  <c r="F41" i="17"/>
  <c r="G41" i="17"/>
  <c r="H41" i="17"/>
  <c r="I41" i="17"/>
  <c r="J41" i="17"/>
  <c r="K41" i="17"/>
  <c r="L41" i="17"/>
  <c r="M41" i="17"/>
  <c r="N41" i="17"/>
  <c r="C56" i="17"/>
  <c r="C58" i="17"/>
  <c r="E45" i="17"/>
  <c r="F45" i="17"/>
  <c r="G45" i="17"/>
  <c r="H45" i="17"/>
  <c r="I45" i="17"/>
  <c r="J45" i="17"/>
  <c r="K45" i="17"/>
  <c r="L45" i="17"/>
  <c r="M45" i="17"/>
  <c r="N45" i="17"/>
  <c r="E40" i="17"/>
  <c r="F40" i="17"/>
  <c r="G40" i="17"/>
  <c r="H40" i="17"/>
  <c r="I40" i="17"/>
  <c r="J40" i="17"/>
  <c r="K40" i="17"/>
  <c r="L40" i="17"/>
  <c r="M40" i="17"/>
  <c r="N40" i="17"/>
  <c r="D50" i="17"/>
  <c r="D61" i="17"/>
  <c r="F38" i="17"/>
  <c r="C4" i="15"/>
  <c r="C5" i="15"/>
  <c r="C6" i="15"/>
  <c r="C7" i="15"/>
  <c r="C8" i="15"/>
  <c r="C43" i="15"/>
  <c r="C9" i="15"/>
  <c r="C10" i="15"/>
  <c r="C11" i="15"/>
  <c r="C12" i="15"/>
  <c r="C47" i="15"/>
  <c r="C13" i="15"/>
  <c r="C48" i="15"/>
  <c r="C14" i="15"/>
  <c r="C49" i="15"/>
  <c r="C15" i="15"/>
  <c r="C50" i="15"/>
  <c r="X4" i="15"/>
  <c r="X5" i="15"/>
  <c r="X6" i="15"/>
  <c r="X7" i="15"/>
  <c r="X8" i="15"/>
  <c r="X43" i="15"/>
  <c r="X9" i="15"/>
  <c r="X10" i="15"/>
  <c r="X11" i="15"/>
  <c r="X12" i="15"/>
  <c r="X47" i="15"/>
  <c r="X13" i="15"/>
  <c r="X48" i="15"/>
  <c r="X14" i="15"/>
  <c r="X49" i="15"/>
  <c r="X15" i="15"/>
  <c r="X50" i="15"/>
  <c r="Y4" i="15"/>
  <c r="Y5" i="15"/>
  <c r="Y6" i="15"/>
  <c r="Y7" i="15"/>
  <c r="Y8" i="15"/>
  <c r="Y43" i="15"/>
  <c r="Y9" i="15"/>
  <c r="Y10" i="15"/>
  <c r="Y11" i="15"/>
  <c r="Y12" i="15"/>
  <c r="Y47" i="15"/>
  <c r="Y13" i="15"/>
  <c r="Y48" i="15"/>
  <c r="Y14" i="15"/>
  <c r="Y49" i="15"/>
  <c r="Y15" i="15"/>
  <c r="Y50" i="15"/>
  <c r="Z4" i="15"/>
  <c r="Z5" i="15"/>
  <c r="Z6" i="15"/>
  <c r="Z7" i="15"/>
  <c r="Z8" i="15"/>
  <c r="Z43" i="15"/>
  <c r="Z9" i="15"/>
  <c r="Z10" i="15"/>
  <c r="Z11" i="15"/>
  <c r="Z12" i="15"/>
  <c r="Z47" i="15"/>
  <c r="Z13" i="15"/>
  <c r="Z48" i="15"/>
  <c r="Z14" i="15"/>
  <c r="Z49" i="15"/>
  <c r="Z15" i="15"/>
  <c r="Z50" i="15"/>
  <c r="AA4" i="15"/>
  <c r="AA5" i="15"/>
  <c r="AA6" i="15"/>
  <c r="AA7" i="15"/>
  <c r="AA8" i="15"/>
  <c r="AA43" i="15"/>
  <c r="AA9" i="15"/>
  <c r="AA10" i="15"/>
  <c r="AA11" i="15"/>
  <c r="AA12" i="15"/>
  <c r="AA47" i="15"/>
  <c r="AA13" i="15"/>
  <c r="AA48" i="15"/>
  <c r="AA14" i="15"/>
  <c r="AA49" i="15"/>
  <c r="AA15" i="15"/>
  <c r="AA50" i="15"/>
  <c r="W4" i="15"/>
  <c r="W5" i="15"/>
  <c r="W6" i="15"/>
  <c r="W7" i="15"/>
  <c r="W8" i="15"/>
  <c r="W43" i="15"/>
  <c r="W9" i="15"/>
  <c r="W10" i="15"/>
  <c r="W11" i="15"/>
  <c r="W12" i="15"/>
  <c r="W47" i="15"/>
  <c r="W13" i="15"/>
  <c r="W48" i="15"/>
  <c r="W14" i="15"/>
  <c r="W49" i="15"/>
  <c r="W15" i="15"/>
  <c r="W50" i="15"/>
  <c r="R4" i="15"/>
  <c r="R5" i="15"/>
  <c r="R6" i="15"/>
  <c r="R7" i="15"/>
  <c r="R8" i="15"/>
  <c r="R43" i="15"/>
  <c r="R9" i="15"/>
  <c r="R10" i="15"/>
  <c r="R11" i="15"/>
  <c r="R12" i="15"/>
  <c r="R47" i="15"/>
  <c r="R13" i="15"/>
  <c r="R48" i="15"/>
  <c r="R14" i="15"/>
  <c r="R49" i="15"/>
  <c r="R15" i="15"/>
  <c r="R50" i="15"/>
  <c r="S4" i="15"/>
  <c r="S5" i="15"/>
  <c r="S6" i="15"/>
  <c r="S7" i="15"/>
  <c r="S8" i="15"/>
  <c r="S43" i="15"/>
  <c r="S9" i="15"/>
  <c r="S10" i="15"/>
  <c r="S11" i="15"/>
  <c r="S12" i="15"/>
  <c r="S47" i="15"/>
  <c r="S13" i="15"/>
  <c r="S48" i="15"/>
  <c r="S14" i="15"/>
  <c r="S49" i="15"/>
  <c r="S15" i="15"/>
  <c r="S50" i="15"/>
  <c r="T4" i="15"/>
  <c r="T5" i="15"/>
  <c r="T6" i="15"/>
  <c r="T7" i="15"/>
  <c r="T8" i="15"/>
  <c r="T43" i="15"/>
  <c r="T9" i="15"/>
  <c r="T10" i="15"/>
  <c r="T11" i="15"/>
  <c r="T12" i="15"/>
  <c r="T47" i="15"/>
  <c r="T13" i="15"/>
  <c r="T48" i="15"/>
  <c r="T14" i="15"/>
  <c r="T49" i="15"/>
  <c r="T15" i="15"/>
  <c r="T50" i="15"/>
  <c r="U4" i="15"/>
  <c r="U5" i="15"/>
  <c r="U6" i="15"/>
  <c r="U7" i="15"/>
  <c r="U8" i="15"/>
  <c r="U43" i="15"/>
  <c r="U9" i="15"/>
  <c r="U10" i="15"/>
  <c r="U11" i="15"/>
  <c r="U12" i="15"/>
  <c r="U47" i="15"/>
  <c r="U13" i="15"/>
  <c r="U48" i="15"/>
  <c r="U14" i="15"/>
  <c r="U49" i="15"/>
  <c r="U15" i="15"/>
  <c r="U50" i="15"/>
  <c r="Q4" i="15"/>
  <c r="Q5" i="15"/>
  <c r="Q6" i="15"/>
  <c r="Q7" i="15"/>
  <c r="Q8" i="15"/>
  <c r="Q43" i="15"/>
  <c r="Q9" i="15"/>
  <c r="Q10" i="15"/>
  <c r="Q11" i="15"/>
  <c r="Q12" i="15"/>
  <c r="Q47" i="15"/>
  <c r="Q13" i="15"/>
  <c r="Q48" i="15"/>
  <c r="Q14" i="15"/>
  <c r="Q49" i="15"/>
  <c r="Q15" i="15"/>
  <c r="Q50" i="15"/>
  <c r="L4" i="15"/>
  <c r="L5" i="15"/>
  <c r="L6" i="15"/>
  <c r="L7" i="15"/>
  <c r="L8" i="15"/>
  <c r="L43" i="15"/>
  <c r="L9" i="15"/>
  <c r="L10" i="15"/>
  <c r="L11" i="15"/>
  <c r="L12" i="15"/>
  <c r="L47" i="15"/>
  <c r="L13" i="15"/>
  <c r="L48" i="15"/>
  <c r="L14" i="15"/>
  <c r="L49" i="15"/>
  <c r="L15" i="15"/>
  <c r="L50" i="15"/>
  <c r="M4" i="15"/>
  <c r="M5" i="15"/>
  <c r="M6" i="15"/>
  <c r="M7" i="15"/>
  <c r="M8" i="15"/>
  <c r="M43" i="15"/>
  <c r="M9" i="15"/>
  <c r="M10" i="15"/>
  <c r="M11" i="15"/>
  <c r="M12" i="15"/>
  <c r="M47" i="15"/>
  <c r="M13" i="15"/>
  <c r="M48" i="15"/>
  <c r="M14" i="15"/>
  <c r="M49" i="15"/>
  <c r="M15" i="15"/>
  <c r="M50" i="15"/>
  <c r="N4" i="15"/>
  <c r="N5" i="15"/>
  <c r="N6" i="15"/>
  <c r="N7" i="15"/>
  <c r="N8" i="15"/>
  <c r="N43" i="15"/>
  <c r="N9" i="15"/>
  <c r="N10" i="15"/>
  <c r="N11" i="15"/>
  <c r="N12" i="15"/>
  <c r="N47" i="15"/>
  <c r="N13" i="15"/>
  <c r="N48" i="15"/>
  <c r="N14" i="15"/>
  <c r="N49" i="15"/>
  <c r="N15" i="15"/>
  <c r="N50" i="15"/>
  <c r="O4" i="15"/>
  <c r="O5" i="15"/>
  <c r="O6" i="15"/>
  <c r="O7" i="15"/>
  <c r="O8" i="15"/>
  <c r="O43" i="15"/>
  <c r="O9" i="15"/>
  <c r="O10" i="15"/>
  <c r="O11" i="15"/>
  <c r="O12" i="15"/>
  <c r="O47" i="15"/>
  <c r="O13" i="15"/>
  <c r="O48" i="15"/>
  <c r="O14" i="15"/>
  <c r="O49" i="15"/>
  <c r="O15" i="15"/>
  <c r="O50" i="15"/>
  <c r="K4" i="15"/>
  <c r="K5" i="15"/>
  <c r="K6" i="15"/>
  <c r="K7" i="15"/>
  <c r="K8" i="15"/>
  <c r="K43" i="15"/>
  <c r="K9" i="15"/>
  <c r="K10" i="15"/>
  <c r="K11" i="15"/>
  <c r="K12" i="15"/>
  <c r="K47" i="15"/>
  <c r="K13" i="15"/>
  <c r="K48" i="15"/>
  <c r="K14" i="15"/>
  <c r="K49" i="15"/>
  <c r="K15" i="15"/>
  <c r="K50" i="15"/>
  <c r="E4" i="15"/>
  <c r="E5" i="15"/>
  <c r="E6" i="15"/>
  <c r="E7" i="15"/>
  <c r="E8" i="15"/>
  <c r="E43" i="15"/>
  <c r="E9" i="15"/>
  <c r="E10" i="15"/>
  <c r="E11" i="15"/>
  <c r="E12" i="15"/>
  <c r="E47" i="15"/>
  <c r="E13" i="15"/>
  <c r="E48" i="15"/>
  <c r="E14" i="15"/>
  <c r="E49" i="15"/>
  <c r="E15" i="15"/>
  <c r="E50" i="15"/>
  <c r="F4" i="15"/>
  <c r="F5" i="15"/>
  <c r="F6" i="15"/>
  <c r="F7" i="15"/>
  <c r="F8" i="15"/>
  <c r="F43" i="15"/>
  <c r="F9" i="15"/>
  <c r="F10" i="15"/>
  <c r="F11" i="15"/>
  <c r="F12" i="15"/>
  <c r="F47" i="15"/>
  <c r="F13" i="15"/>
  <c r="F48" i="15"/>
  <c r="F14" i="15"/>
  <c r="F49" i="15"/>
  <c r="F15" i="15"/>
  <c r="F50" i="15"/>
  <c r="G4" i="15"/>
  <c r="G5" i="15"/>
  <c r="G6" i="15"/>
  <c r="G7" i="15"/>
  <c r="G8" i="15"/>
  <c r="G43" i="15"/>
  <c r="G9" i="15"/>
  <c r="G10" i="15"/>
  <c r="G11" i="15"/>
  <c r="G12" i="15"/>
  <c r="G47" i="15"/>
  <c r="G13" i="15"/>
  <c r="G48" i="15"/>
  <c r="G14" i="15"/>
  <c r="G49" i="15"/>
  <c r="G15" i="15"/>
  <c r="G50" i="15"/>
  <c r="H4" i="15"/>
  <c r="H5" i="15"/>
  <c r="H6" i="15"/>
  <c r="H7" i="15"/>
  <c r="H8" i="15"/>
  <c r="H43" i="15"/>
  <c r="H9" i="15"/>
  <c r="H10" i="15"/>
  <c r="H11" i="15"/>
  <c r="H12" i="15"/>
  <c r="H47" i="15"/>
  <c r="H13" i="15"/>
  <c r="H48" i="15"/>
  <c r="H14" i="15"/>
  <c r="H49" i="15"/>
  <c r="H15" i="15"/>
  <c r="H50" i="15"/>
  <c r="I4" i="15"/>
  <c r="I5" i="15"/>
  <c r="I6" i="15"/>
  <c r="I7" i="15"/>
  <c r="I8" i="15"/>
  <c r="I43" i="15"/>
  <c r="I9" i="15"/>
  <c r="I10" i="15"/>
  <c r="I11" i="15"/>
  <c r="I12" i="15"/>
  <c r="I47" i="15"/>
  <c r="I13" i="15"/>
  <c r="I48" i="15"/>
  <c r="I14" i="15"/>
  <c r="I49" i="15"/>
  <c r="I15" i="15"/>
  <c r="I50" i="15"/>
  <c r="AM16" i="15"/>
  <c r="AN6" i="15"/>
  <c r="B6" i="15"/>
  <c r="G32" i="13"/>
  <c r="F32" i="13"/>
  <c r="G30" i="13"/>
  <c r="F30" i="13"/>
  <c r="F31" i="13"/>
  <c r="E30" i="13"/>
  <c r="E32" i="13"/>
  <c r="D30" i="13"/>
  <c r="D32" i="13"/>
  <c r="D33" i="13"/>
  <c r="C32" i="13"/>
  <c r="C30" i="13"/>
  <c r="G28" i="13"/>
  <c r="F28" i="13"/>
  <c r="F29" i="13"/>
  <c r="E28" i="13"/>
  <c r="D28" i="13"/>
  <c r="C28" i="13"/>
  <c r="G24" i="13"/>
  <c r="F24" i="13"/>
  <c r="G22" i="13"/>
  <c r="F22" i="13"/>
  <c r="C22" i="13"/>
  <c r="D22" i="13"/>
  <c r="E22" i="13"/>
  <c r="F23" i="13"/>
  <c r="C24" i="13"/>
  <c r="D24" i="13"/>
  <c r="E24" i="13"/>
  <c r="E20" i="13"/>
  <c r="E21" i="13"/>
  <c r="G20" i="13"/>
  <c r="F20" i="13"/>
  <c r="F21" i="13"/>
  <c r="D41" i="12"/>
  <c r="E41" i="12"/>
  <c r="F41" i="12"/>
  <c r="G41" i="12"/>
  <c r="F5" i="12"/>
  <c r="F6" i="12"/>
  <c r="F7" i="12"/>
  <c r="F8" i="12"/>
  <c r="G5" i="12"/>
  <c r="G6" i="12"/>
  <c r="G7" i="12"/>
  <c r="G8" i="12"/>
  <c r="F9" i="12"/>
  <c r="G9" i="12"/>
  <c r="F10" i="12"/>
  <c r="G10" i="12"/>
  <c r="F11" i="12"/>
  <c r="G11" i="12"/>
  <c r="F12" i="12"/>
  <c r="G12" i="12"/>
  <c r="F13" i="12"/>
  <c r="G13" i="12"/>
  <c r="F14" i="12"/>
  <c r="G14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F21" i="12"/>
  <c r="G21" i="12"/>
  <c r="F22" i="12"/>
  <c r="G22" i="12"/>
  <c r="F23" i="12"/>
  <c r="G23" i="12"/>
  <c r="F24" i="12"/>
  <c r="G24" i="12"/>
  <c r="F25" i="12"/>
  <c r="G25" i="12"/>
  <c r="F26" i="12"/>
  <c r="G26" i="12"/>
  <c r="F27" i="12"/>
  <c r="G27" i="12"/>
  <c r="F28" i="12"/>
  <c r="G28" i="12"/>
  <c r="F29" i="12"/>
  <c r="G29" i="12"/>
  <c r="F30" i="12"/>
  <c r="G30" i="12"/>
  <c r="F31" i="12"/>
  <c r="G31" i="12"/>
  <c r="F32" i="12"/>
  <c r="G32" i="12"/>
  <c r="F33" i="12"/>
  <c r="G33" i="12"/>
  <c r="F34" i="12"/>
  <c r="G34" i="12"/>
  <c r="F35" i="12"/>
  <c r="G35" i="12"/>
  <c r="F36" i="12"/>
  <c r="G36" i="12"/>
  <c r="F37" i="12"/>
  <c r="G37" i="12"/>
  <c r="F38" i="12"/>
  <c r="G38" i="12"/>
  <c r="F39" i="12"/>
  <c r="G39" i="12"/>
  <c r="F40" i="12"/>
  <c r="G40" i="12"/>
  <c r="D39" i="12"/>
  <c r="E39" i="12"/>
  <c r="D40" i="12"/>
  <c r="E40" i="12"/>
  <c r="D13" i="3"/>
  <c r="B13" i="3"/>
  <c r="D12" i="3"/>
  <c r="D23" i="3"/>
  <c r="E23" i="3"/>
  <c r="AL12" i="3"/>
  <c r="AM12" i="3"/>
  <c r="AN12" i="3"/>
  <c r="AP2" i="3"/>
  <c r="AH12" i="3"/>
  <c r="AI12" i="3"/>
  <c r="AJ12" i="3"/>
  <c r="W12" i="3"/>
  <c r="X12" i="3"/>
  <c r="Y12" i="3"/>
  <c r="Z12" i="3"/>
  <c r="AB12" i="3"/>
  <c r="AC12" i="3"/>
  <c r="AD12" i="3"/>
  <c r="AE12" i="3"/>
  <c r="R12" i="3"/>
  <c r="S12" i="3"/>
  <c r="T12" i="3"/>
  <c r="U12" i="3"/>
  <c r="Q12" i="3"/>
  <c r="L12" i="3"/>
  <c r="M12" i="3"/>
  <c r="N12" i="3"/>
  <c r="O12" i="3"/>
  <c r="H12" i="3"/>
  <c r="I12" i="3"/>
  <c r="J12" i="3"/>
  <c r="K12" i="3"/>
  <c r="F2" i="3"/>
  <c r="G2" i="3"/>
  <c r="G19" i="3"/>
  <c r="E2" i="3"/>
  <c r="E4" i="3"/>
  <c r="I28" i="3"/>
  <c r="K7" i="3"/>
  <c r="O28" i="3"/>
  <c r="S16" i="3"/>
  <c r="AA16" i="3"/>
  <c r="AE7" i="3"/>
  <c r="AI28" i="3"/>
  <c r="AK16" i="3"/>
  <c r="G28" i="3"/>
  <c r="ES2" i="3"/>
  <c r="AK12" i="3"/>
  <c r="F19" i="3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F4" i="12"/>
  <c r="G4" i="12"/>
  <c r="E4" i="12"/>
  <c r="D4" i="12"/>
  <c r="P12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E67" i="3"/>
  <c r="H28" i="3"/>
  <c r="P28" i="3"/>
  <c r="T28" i="3"/>
  <c r="AF28" i="3"/>
  <c r="AJ28" i="3"/>
  <c r="V12" i="3"/>
  <c r="AA12" i="3"/>
  <c r="AF12" i="3"/>
  <c r="AG12" i="3"/>
  <c r="W16" i="3"/>
  <c r="AB16" i="3"/>
  <c r="W7" i="3"/>
  <c r="AJ7" i="3"/>
  <c r="AF7" i="3"/>
  <c r="T7" i="3"/>
  <c r="P7" i="3"/>
  <c r="EU2" i="3"/>
  <c r="AF16" i="3"/>
  <c r="T16" i="3"/>
  <c r="AN16" i="3"/>
  <c r="B93" i="17"/>
  <c r="F93" i="19"/>
  <c r="D24" i="3"/>
  <c r="G63" i="19"/>
  <c r="G52" i="19"/>
  <c r="G92" i="19"/>
  <c r="G81" i="19"/>
  <c r="G83" i="19"/>
  <c r="G91" i="19"/>
  <c r="H50" i="19"/>
  <c r="H62" i="19"/>
  <c r="G62" i="19"/>
  <c r="G60" i="19"/>
  <c r="G61" i="19"/>
  <c r="G56" i="19"/>
  <c r="G58" i="19"/>
  <c r="G53" i="19"/>
  <c r="G57" i="19"/>
  <c r="G55" i="19"/>
  <c r="H79" i="19"/>
  <c r="H86" i="19"/>
  <c r="G86" i="19"/>
  <c r="G90" i="19"/>
  <c r="G87" i="19"/>
  <c r="G89" i="19"/>
  <c r="G82" i="19"/>
  <c r="G85" i="19"/>
  <c r="G88" i="19"/>
  <c r="G59" i="19"/>
  <c r="G54" i="19"/>
  <c r="F64" i="19"/>
  <c r="EV2" i="3"/>
  <c r="D88" i="17"/>
  <c r="D89" i="17"/>
  <c r="AL7" i="3"/>
  <c r="V28" i="3"/>
  <c r="C64" i="17"/>
  <c r="D83" i="17"/>
  <c r="D90" i="17"/>
  <c r="D91" i="17"/>
  <c r="D55" i="17"/>
  <c r="D60" i="17"/>
  <c r="D52" i="17"/>
  <c r="D86" i="17"/>
  <c r="F72" i="17"/>
  <c r="G72" i="17"/>
  <c r="H72" i="17"/>
  <c r="I72" i="17"/>
  <c r="J72" i="17"/>
  <c r="K72" i="17"/>
  <c r="L72" i="17"/>
  <c r="M72" i="17"/>
  <c r="N72" i="17"/>
  <c r="D56" i="17"/>
  <c r="D58" i="17"/>
  <c r="D53" i="17"/>
  <c r="F78" i="17"/>
  <c r="G78" i="17"/>
  <c r="H78" i="17"/>
  <c r="I78" i="17"/>
  <c r="J78" i="17"/>
  <c r="K78" i="17"/>
  <c r="L78" i="17"/>
  <c r="M78" i="17"/>
  <c r="N78" i="17"/>
  <c r="F70" i="17"/>
  <c r="G70" i="17"/>
  <c r="H70" i="17"/>
  <c r="I70" i="17"/>
  <c r="J70" i="17"/>
  <c r="K70" i="17"/>
  <c r="L70" i="17"/>
  <c r="M70" i="17"/>
  <c r="N70" i="17"/>
  <c r="F69" i="17"/>
  <c r="G69" i="17"/>
  <c r="H69" i="17"/>
  <c r="I69" i="17"/>
  <c r="J69" i="17"/>
  <c r="K69" i="17"/>
  <c r="L69" i="17"/>
  <c r="M69" i="17"/>
  <c r="N69" i="17"/>
  <c r="D59" i="17"/>
  <c r="F74" i="17"/>
  <c r="G74" i="17"/>
  <c r="H74" i="17"/>
  <c r="I74" i="17"/>
  <c r="J74" i="17"/>
  <c r="K74" i="17"/>
  <c r="L74" i="17"/>
  <c r="M74" i="17"/>
  <c r="N74" i="17"/>
  <c r="D62" i="17"/>
  <c r="F76" i="17"/>
  <c r="G76" i="17"/>
  <c r="H76" i="17"/>
  <c r="I76" i="17"/>
  <c r="J76" i="17"/>
  <c r="K76" i="17"/>
  <c r="L76" i="17"/>
  <c r="M76" i="17"/>
  <c r="N76" i="17"/>
  <c r="F68" i="17"/>
  <c r="G68" i="17"/>
  <c r="H68" i="17"/>
  <c r="I68" i="17"/>
  <c r="J68" i="17"/>
  <c r="K68" i="17"/>
  <c r="L68" i="17"/>
  <c r="M68" i="17"/>
  <c r="N68" i="17"/>
  <c r="E79" i="17"/>
  <c r="E88" i="17"/>
  <c r="F75" i="17"/>
  <c r="G75" i="17"/>
  <c r="H75" i="17"/>
  <c r="I75" i="17"/>
  <c r="J75" i="17"/>
  <c r="K75" i="17"/>
  <c r="L75" i="17"/>
  <c r="M75" i="17"/>
  <c r="N75" i="17"/>
  <c r="E50" i="17"/>
  <c r="E63" i="17"/>
  <c r="D54" i="17"/>
  <c r="F71" i="17"/>
  <c r="G71" i="17"/>
  <c r="H71" i="17"/>
  <c r="I71" i="17"/>
  <c r="J71" i="17"/>
  <c r="K71" i="17"/>
  <c r="L71" i="17"/>
  <c r="M71" i="17"/>
  <c r="N71" i="17"/>
  <c r="C93" i="17"/>
  <c r="D63" i="17"/>
  <c r="F77" i="17"/>
  <c r="G77" i="17"/>
  <c r="H77" i="17"/>
  <c r="I77" i="17"/>
  <c r="J77" i="17"/>
  <c r="K77" i="17"/>
  <c r="L77" i="17"/>
  <c r="M77" i="17"/>
  <c r="N77" i="17"/>
  <c r="E91" i="17"/>
  <c r="D81" i="17"/>
  <c r="D87" i="17"/>
  <c r="D57" i="17"/>
  <c r="G16" i="3"/>
  <c r="AM7" i="3"/>
  <c r="O7" i="3"/>
  <c r="AM16" i="3"/>
  <c r="AL28" i="3"/>
  <c r="AE28" i="3"/>
  <c r="S28" i="3"/>
  <c r="AH28" i="3"/>
  <c r="AC16" i="3"/>
  <c r="Z28" i="3"/>
  <c r="V16" i="3"/>
  <c r="R28" i="3"/>
  <c r="N7" i="3"/>
  <c r="J16" i="3"/>
  <c r="E5" i="3"/>
  <c r="E6" i="3"/>
  <c r="I20" i="13"/>
  <c r="C37" i="3"/>
  <c r="R7" i="3"/>
  <c r="AI16" i="3"/>
  <c r="AA28" i="3"/>
  <c r="AN28" i="3"/>
  <c r="AJ16" i="3"/>
  <c r="AB28" i="3"/>
  <c r="X16" i="3"/>
  <c r="P16" i="3"/>
  <c r="L16" i="3"/>
  <c r="G23" i="13"/>
  <c r="O16" i="3"/>
  <c r="AA7" i="3"/>
  <c r="ET2" i="3"/>
  <c r="F28" i="3"/>
  <c r="AM28" i="3"/>
  <c r="AI7" i="3"/>
  <c r="AE16" i="3"/>
  <c r="W28" i="3"/>
  <c r="S7" i="3"/>
  <c r="K28" i="3"/>
  <c r="E25" i="13"/>
  <c r="I51" i="15"/>
  <c r="Q51" i="15"/>
  <c r="R51" i="15"/>
  <c r="Z51" i="15"/>
  <c r="Y51" i="15"/>
  <c r="D25" i="13"/>
  <c r="E29" i="13"/>
  <c r="D31" i="13"/>
  <c r="E33" i="13"/>
  <c r="V7" i="3"/>
  <c r="H16" i="3"/>
  <c r="X7" i="3"/>
  <c r="AN7" i="3"/>
  <c r="AD7" i="3"/>
  <c r="N16" i="3"/>
  <c r="AO12" i="3"/>
  <c r="AD28" i="3"/>
  <c r="X28" i="3"/>
  <c r="N28" i="3"/>
  <c r="K16" i="3"/>
  <c r="L7" i="3"/>
  <c r="AB7" i="3"/>
  <c r="AH7" i="3"/>
  <c r="E19" i="3"/>
  <c r="E20" i="3"/>
  <c r="G12" i="3"/>
  <c r="E31" i="13"/>
  <c r="G21" i="13"/>
  <c r="E23" i="13"/>
  <c r="F25" i="13"/>
  <c r="H51" i="15"/>
  <c r="G51" i="15"/>
  <c r="F51" i="15"/>
  <c r="E51" i="15"/>
  <c r="K51" i="15"/>
  <c r="O51" i="15"/>
  <c r="N51" i="15"/>
  <c r="M51" i="15"/>
  <c r="L51" i="15"/>
  <c r="U51" i="15"/>
  <c r="T51" i="15"/>
  <c r="S51" i="15"/>
  <c r="W51" i="15"/>
  <c r="AA51" i="15"/>
  <c r="X51" i="15"/>
  <c r="C51" i="15"/>
  <c r="G16" i="15"/>
  <c r="G24" i="15"/>
  <c r="AA16" i="15"/>
  <c r="AA19" i="15"/>
  <c r="B57" i="15"/>
  <c r="B86" i="15"/>
  <c r="AN9" i="15"/>
  <c r="B9" i="15"/>
  <c r="AN15" i="15"/>
  <c r="B15" i="15"/>
  <c r="B50" i="15"/>
  <c r="AN7" i="15"/>
  <c r="B7" i="15"/>
  <c r="C57" i="15"/>
  <c r="D57" i="15"/>
  <c r="AN13" i="15"/>
  <c r="B13" i="15"/>
  <c r="B48" i="15"/>
  <c r="AN5" i="15"/>
  <c r="B5" i="15"/>
  <c r="AN11" i="15"/>
  <c r="B11" i="15"/>
  <c r="I16" i="15"/>
  <c r="I23" i="15"/>
  <c r="E16" i="15"/>
  <c r="E23" i="15"/>
  <c r="O16" i="15"/>
  <c r="O21" i="15"/>
  <c r="M16" i="15"/>
  <c r="M29" i="15"/>
  <c r="Q16" i="15"/>
  <c r="Q26" i="15"/>
  <c r="Y16" i="15"/>
  <c r="Y27" i="15"/>
  <c r="O25" i="15"/>
  <c r="C16" i="15"/>
  <c r="C19" i="15"/>
  <c r="O24" i="15"/>
  <c r="T16" i="15"/>
  <c r="T24" i="15"/>
  <c r="R16" i="15"/>
  <c r="R29" i="15"/>
  <c r="AQ2" i="3"/>
  <c r="AP12" i="3"/>
  <c r="F4" i="3"/>
  <c r="F12" i="3"/>
  <c r="AP3" i="3"/>
  <c r="AO7" i="3"/>
  <c r="AO16" i="3"/>
  <c r="AO28" i="3"/>
  <c r="AL16" i="3"/>
  <c r="AK28" i="3"/>
  <c r="AK7" i="3"/>
  <c r="AG7" i="3"/>
  <c r="AG16" i="3"/>
  <c r="AG28" i="3"/>
  <c r="AH16" i="3"/>
  <c r="AD16" i="3"/>
  <c r="AC28" i="3"/>
  <c r="AC7" i="3"/>
  <c r="Y16" i="3"/>
  <c r="Y7" i="3"/>
  <c r="Z7" i="3"/>
  <c r="Z16" i="3"/>
  <c r="Y28" i="3"/>
  <c r="U28" i="3"/>
  <c r="U16" i="3"/>
  <c r="U7" i="3"/>
  <c r="Q16" i="3"/>
  <c r="Q7" i="3"/>
  <c r="R16" i="3"/>
  <c r="Q28" i="3"/>
  <c r="M28" i="3"/>
  <c r="M16" i="3"/>
  <c r="M7" i="3"/>
  <c r="J28" i="3"/>
  <c r="I16" i="3"/>
  <c r="I7" i="3"/>
  <c r="J7" i="3"/>
  <c r="D37" i="3"/>
  <c r="C35" i="3"/>
  <c r="E13" i="3"/>
  <c r="X16" i="15"/>
  <c r="X28" i="15"/>
  <c r="H16" i="15"/>
  <c r="H28" i="15"/>
  <c r="D23" i="13"/>
  <c r="I28" i="13"/>
  <c r="C38" i="3"/>
  <c r="D29" i="13"/>
  <c r="F33" i="13"/>
  <c r="G25" i="13"/>
  <c r="G33" i="13"/>
  <c r="D21" i="13"/>
  <c r="AA22" i="15"/>
  <c r="G29" i="13"/>
  <c r="G31" i="13"/>
  <c r="U16" i="15"/>
  <c r="U28" i="15"/>
  <c r="N16" i="15"/>
  <c r="N22" i="15"/>
  <c r="W16" i="15"/>
  <c r="W22" i="15"/>
  <c r="AA24" i="15"/>
  <c r="AN12" i="15"/>
  <c r="B12" i="15"/>
  <c r="B47" i="15"/>
  <c r="AN8" i="15"/>
  <c r="B8" i="15"/>
  <c r="B43" i="15"/>
  <c r="AN4" i="15"/>
  <c r="B4" i="15"/>
  <c r="F16" i="15"/>
  <c r="F24" i="15"/>
  <c r="K16" i="15"/>
  <c r="K24" i="15"/>
  <c r="S16" i="15"/>
  <c r="S28" i="15"/>
  <c r="AN16" i="15"/>
  <c r="AN14" i="15"/>
  <c r="B14" i="15"/>
  <c r="B49" i="15"/>
  <c r="AN10" i="15"/>
  <c r="B10" i="15"/>
  <c r="O23" i="15"/>
  <c r="O27" i="15"/>
  <c r="O18" i="15"/>
  <c r="L16" i="15"/>
  <c r="L22" i="15"/>
  <c r="Z16" i="15"/>
  <c r="Z26" i="15"/>
  <c r="F16" i="3"/>
  <c r="O29" i="15"/>
  <c r="R18" i="15"/>
  <c r="H38" i="17"/>
  <c r="I38" i="17"/>
  <c r="J38" i="17"/>
  <c r="K38" i="17"/>
  <c r="L38" i="17"/>
  <c r="M38" i="17"/>
  <c r="N38" i="17"/>
  <c r="O38" i="17"/>
  <c r="AA29" i="15"/>
  <c r="O28" i="15"/>
  <c r="H88" i="19"/>
  <c r="H92" i="19"/>
  <c r="H91" i="19"/>
  <c r="H83" i="19"/>
  <c r="H81" i="19"/>
  <c r="G93" i="19"/>
  <c r="H63" i="19"/>
  <c r="H54" i="19"/>
  <c r="H59" i="19"/>
  <c r="H57" i="19"/>
  <c r="H55" i="19"/>
  <c r="I62" i="19"/>
  <c r="G64" i="19"/>
  <c r="I79" i="19"/>
  <c r="I91" i="19"/>
  <c r="H60" i="19"/>
  <c r="H58" i="19"/>
  <c r="H56" i="19"/>
  <c r="H53" i="19"/>
  <c r="H61" i="19"/>
  <c r="H85" i="19"/>
  <c r="H90" i="19"/>
  <c r="H89" i="19"/>
  <c r="H87" i="19"/>
  <c r="H82" i="19"/>
  <c r="H84" i="19"/>
  <c r="H52" i="19"/>
  <c r="E22" i="15"/>
  <c r="E25" i="15"/>
  <c r="Y18" i="15"/>
  <c r="E85" i="17"/>
  <c r="E90" i="17"/>
  <c r="E89" i="17"/>
  <c r="E82" i="17"/>
  <c r="D64" i="17"/>
  <c r="E61" i="17"/>
  <c r="E53" i="17"/>
  <c r="E81" i="17"/>
  <c r="E87" i="17"/>
  <c r="E60" i="17"/>
  <c r="E83" i="17"/>
  <c r="E84" i="17"/>
  <c r="E92" i="17"/>
  <c r="E58" i="17"/>
  <c r="E56" i="17"/>
  <c r="F79" i="17"/>
  <c r="F89" i="17"/>
  <c r="E57" i="17"/>
  <c r="E62" i="17"/>
  <c r="F50" i="17"/>
  <c r="F63" i="17"/>
  <c r="E55" i="17"/>
  <c r="D93" i="17"/>
  <c r="E52" i="17"/>
  <c r="E54" i="17"/>
  <c r="E59" i="17"/>
  <c r="E86" i="17"/>
  <c r="G28" i="15"/>
  <c r="G25" i="15"/>
  <c r="B51" i="15"/>
  <c r="S26" i="15"/>
  <c r="R27" i="15"/>
  <c r="Y23" i="15"/>
  <c r="AA28" i="15"/>
  <c r="E20" i="15"/>
  <c r="AA26" i="15"/>
  <c r="AA27" i="15"/>
  <c r="Y28" i="15"/>
  <c r="E29" i="15"/>
  <c r="C21" i="15"/>
  <c r="C24" i="15"/>
  <c r="C18" i="15"/>
  <c r="AA25" i="15"/>
  <c r="AA23" i="15"/>
  <c r="G21" i="15"/>
  <c r="T29" i="15"/>
  <c r="AA20" i="15"/>
  <c r="AA18" i="15"/>
  <c r="AA21" i="15"/>
  <c r="R23" i="15"/>
  <c r="O22" i="15"/>
  <c r="O19" i="15"/>
  <c r="O26" i="15"/>
  <c r="X26" i="15"/>
  <c r="O20" i="15"/>
  <c r="G18" i="15"/>
  <c r="G23" i="15"/>
  <c r="M27" i="15"/>
  <c r="F18" i="15"/>
  <c r="G29" i="15"/>
  <c r="R22" i="15"/>
  <c r="R19" i="15"/>
  <c r="X18" i="15"/>
  <c r="G26" i="15"/>
  <c r="Q18" i="15"/>
  <c r="G22" i="15"/>
  <c r="G19" i="15"/>
  <c r="R26" i="15"/>
  <c r="X22" i="15"/>
  <c r="G27" i="15"/>
  <c r="G20" i="15"/>
  <c r="C86" i="15"/>
  <c r="D86" i="15"/>
  <c r="T22" i="15"/>
  <c r="T19" i="15"/>
  <c r="M28" i="15"/>
  <c r="M23" i="15"/>
  <c r="M26" i="15"/>
  <c r="R28" i="15"/>
  <c r="K18" i="15"/>
  <c r="S22" i="15"/>
  <c r="M25" i="15"/>
  <c r="Q27" i="15"/>
  <c r="U26" i="15"/>
  <c r="Q21" i="15"/>
  <c r="Q20" i="15"/>
  <c r="I20" i="15"/>
  <c r="S20" i="15"/>
  <c r="Q23" i="15"/>
  <c r="I18" i="15"/>
  <c r="M20" i="15"/>
  <c r="H22" i="15"/>
  <c r="M18" i="15"/>
  <c r="M21" i="15"/>
  <c r="M19" i="15"/>
  <c r="Q29" i="15"/>
  <c r="I19" i="15"/>
  <c r="Q24" i="15"/>
  <c r="M24" i="15"/>
  <c r="M22" i="15"/>
  <c r="R20" i="15"/>
  <c r="B61" i="15"/>
  <c r="C61" i="15"/>
  <c r="D61" i="15"/>
  <c r="E61" i="15"/>
  <c r="B90" i="15"/>
  <c r="B63" i="15"/>
  <c r="B92" i="15"/>
  <c r="B60" i="15"/>
  <c r="C60" i="15"/>
  <c r="D60" i="15"/>
  <c r="E60" i="15"/>
  <c r="B89" i="15"/>
  <c r="B56" i="15"/>
  <c r="C56" i="15"/>
  <c r="D56" i="15"/>
  <c r="E56" i="15"/>
  <c r="B85" i="15"/>
  <c r="B58" i="15"/>
  <c r="C58" i="15"/>
  <c r="B87" i="15"/>
  <c r="B55" i="15"/>
  <c r="C55" i="15"/>
  <c r="D55" i="15"/>
  <c r="E55" i="15"/>
  <c r="B84" i="15"/>
  <c r="B62" i="15"/>
  <c r="C62" i="15"/>
  <c r="B91" i="15"/>
  <c r="B64" i="15"/>
  <c r="C64" i="15"/>
  <c r="D64" i="15"/>
  <c r="E64" i="15"/>
  <c r="B93" i="15"/>
  <c r="B66" i="15"/>
  <c r="C66" i="15"/>
  <c r="D66" i="15"/>
  <c r="E66" i="15"/>
  <c r="B95" i="15"/>
  <c r="B65" i="15"/>
  <c r="C65" i="15"/>
  <c r="D65" i="15"/>
  <c r="E65" i="15"/>
  <c r="B94" i="15"/>
  <c r="B59" i="15"/>
  <c r="C59" i="15"/>
  <c r="D59" i="15"/>
  <c r="E59" i="15"/>
  <c r="B88" i="15"/>
  <c r="C63" i="15"/>
  <c r="L26" i="15"/>
  <c r="L20" i="15"/>
  <c r="I24" i="15"/>
  <c r="Y19" i="15"/>
  <c r="I22" i="15"/>
  <c r="C25" i="15"/>
  <c r="T26" i="15"/>
  <c r="E26" i="15"/>
  <c r="Y21" i="15"/>
  <c r="E27" i="15"/>
  <c r="Y20" i="15"/>
  <c r="Q28" i="15"/>
  <c r="L28" i="15"/>
  <c r="K22" i="15"/>
  <c r="F26" i="15"/>
  <c r="I28" i="15"/>
  <c r="Y26" i="15"/>
  <c r="Q22" i="15"/>
  <c r="Q19" i="15"/>
  <c r="K20" i="15"/>
  <c r="F28" i="15"/>
  <c r="I26" i="15"/>
  <c r="C29" i="15"/>
  <c r="W20" i="15"/>
  <c r="T27" i="15"/>
  <c r="N20" i="15"/>
  <c r="E28" i="15"/>
  <c r="U20" i="15"/>
  <c r="C23" i="15"/>
  <c r="E19" i="15"/>
  <c r="Y29" i="15"/>
  <c r="I21" i="15"/>
  <c r="Y25" i="15"/>
  <c r="F22" i="15"/>
  <c r="Y22" i="15"/>
  <c r="F20" i="15"/>
  <c r="C20" i="15"/>
  <c r="I25" i="15"/>
  <c r="I27" i="15"/>
  <c r="Y24" i="15"/>
  <c r="T21" i="15"/>
  <c r="Q25" i="15"/>
  <c r="K26" i="15"/>
  <c r="I29" i="15"/>
  <c r="L18" i="15"/>
  <c r="K28" i="15"/>
  <c r="E21" i="15"/>
  <c r="T18" i="15"/>
  <c r="T23" i="15"/>
  <c r="E18" i="15"/>
  <c r="E24" i="15"/>
  <c r="C26" i="15"/>
  <c r="R25" i="15"/>
  <c r="E57" i="15"/>
  <c r="Z20" i="15"/>
  <c r="L24" i="15"/>
  <c r="H26" i="15"/>
  <c r="C27" i="15"/>
  <c r="C22" i="15"/>
  <c r="H20" i="15"/>
  <c r="X20" i="15"/>
  <c r="R24" i="15"/>
  <c r="T28" i="15"/>
  <c r="T25" i="15"/>
  <c r="Z18" i="15"/>
  <c r="H24" i="15"/>
  <c r="X24" i="15"/>
  <c r="H18" i="15"/>
  <c r="C28" i="15"/>
  <c r="T20" i="15"/>
  <c r="R21" i="15"/>
  <c r="AP7" i="3"/>
  <c r="AQ3" i="3"/>
  <c r="AP16" i="3"/>
  <c r="AP28" i="3"/>
  <c r="Z28" i="15"/>
  <c r="W28" i="15"/>
  <c r="U22" i="15"/>
  <c r="N28" i="15"/>
  <c r="Z21" i="15"/>
  <c r="Z25" i="15"/>
  <c r="Z29" i="15"/>
  <c r="Z27" i="15"/>
  <c r="Z19" i="15"/>
  <c r="Z23" i="15"/>
  <c r="S21" i="15"/>
  <c r="S25" i="15"/>
  <c r="S29" i="15"/>
  <c r="S19" i="15"/>
  <c r="S27" i="15"/>
  <c r="S23" i="15"/>
  <c r="B16" i="15"/>
  <c r="B18" i="15"/>
  <c r="W21" i="15"/>
  <c r="W25" i="15"/>
  <c r="W29" i="15"/>
  <c r="W23" i="15"/>
  <c r="W27" i="15"/>
  <c r="W19" i="15"/>
  <c r="N21" i="15"/>
  <c r="N25" i="15"/>
  <c r="N29" i="15"/>
  <c r="N23" i="15"/>
  <c r="N27" i="15"/>
  <c r="N19" i="15"/>
  <c r="U21" i="15"/>
  <c r="U25" i="15"/>
  <c r="U29" i="15"/>
  <c r="U23" i="15"/>
  <c r="U19" i="15"/>
  <c r="U27" i="15"/>
  <c r="W26" i="15"/>
  <c r="D38" i="3"/>
  <c r="C36" i="3"/>
  <c r="N26" i="15"/>
  <c r="E37" i="3"/>
  <c r="D35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AR2" i="3"/>
  <c r="AQ12" i="3"/>
  <c r="Z24" i="15"/>
  <c r="S18" i="15"/>
  <c r="L21" i="15"/>
  <c r="L25" i="15"/>
  <c r="L29" i="15"/>
  <c r="L27" i="15"/>
  <c r="L19" i="15"/>
  <c r="L23" i="15"/>
  <c r="Z22" i="15"/>
  <c r="S24" i="15"/>
  <c r="K21" i="15"/>
  <c r="K25" i="15"/>
  <c r="K29" i="15"/>
  <c r="K19" i="15"/>
  <c r="K27" i="15"/>
  <c r="K23" i="15"/>
  <c r="F21" i="15"/>
  <c r="F25" i="15"/>
  <c r="F29" i="15"/>
  <c r="F19" i="15"/>
  <c r="F27" i="15"/>
  <c r="F23" i="15"/>
  <c r="B26" i="15"/>
  <c r="W24" i="15"/>
  <c r="U18" i="15"/>
  <c r="N24" i="15"/>
  <c r="U24" i="15"/>
  <c r="W18" i="15"/>
  <c r="H21" i="15"/>
  <c r="H25" i="15"/>
  <c r="H29" i="15"/>
  <c r="H23" i="15"/>
  <c r="H19" i="15"/>
  <c r="H27" i="15"/>
  <c r="X21" i="15"/>
  <c r="X25" i="15"/>
  <c r="X29" i="15"/>
  <c r="X23" i="15"/>
  <c r="X19" i="15"/>
  <c r="X27" i="15"/>
  <c r="N18" i="15"/>
  <c r="F13" i="3"/>
  <c r="E14" i="3"/>
  <c r="G4" i="3"/>
  <c r="F5" i="3"/>
  <c r="F6" i="3"/>
  <c r="D14" i="3"/>
  <c r="D26" i="3"/>
  <c r="E28" i="3"/>
  <c r="E16" i="3"/>
  <c r="F9" i="3"/>
  <c r="W32" i="15"/>
  <c r="W33" i="15"/>
  <c r="H93" i="19"/>
  <c r="I55" i="19"/>
  <c r="H64" i="19"/>
  <c r="I90" i="19"/>
  <c r="I87" i="19"/>
  <c r="I89" i="19"/>
  <c r="I85" i="19"/>
  <c r="I82" i="19"/>
  <c r="I60" i="19"/>
  <c r="I56" i="19"/>
  <c r="I61" i="19"/>
  <c r="I53" i="19"/>
  <c r="I58" i="19"/>
  <c r="I63" i="19"/>
  <c r="I92" i="19"/>
  <c r="I84" i="19"/>
  <c r="J79" i="19"/>
  <c r="J86" i="19"/>
  <c r="I86" i="19"/>
  <c r="I57" i="19"/>
  <c r="I81" i="19"/>
  <c r="I59" i="19"/>
  <c r="J50" i="19"/>
  <c r="J57" i="19"/>
  <c r="I83" i="19"/>
  <c r="I52" i="19"/>
  <c r="I88" i="19"/>
  <c r="I54" i="19"/>
  <c r="F84" i="17"/>
  <c r="F86" i="17"/>
  <c r="F92" i="17"/>
  <c r="F83" i="17"/>
  <c r="F91" i="17"/>
  <c r="F60" i="17"/>
  <c r="F85" i="17"/>
  <c r="F82" i="17"/>
  <c r="F90" i="17"/>
  <c r="F88" i="17"/>
  <c r="F56" i="17"/>
  <c r="F58" i="17"/>
  <c r="G79" i="17"/>
  <c r="G91" i="17"/>
  <c r="F53" i="17"/>
  <c r="E93" i="17"/>
  <c r="G50" i="17"/>
  <c r="G63" i="17"/>
  <c r="F61" i="17"/>
  <c r="F59" i="17"/>
  <c r="F52" i="17"/>
  <c r="F55" i="17"/>
  <c r="E64" i="17"/>
  <c r="F62" i="17"/>
  <c r="F57" i="17"/>
  <c r="F54" i="17"/>
  <c r="F81" i="17"/>
  <c r="F87" i="17"/>
  <c r="S32" i="15"/>
  <c r="S33" i="15"/>
  <c r="R32" i="15"/>
  <c r="R33" i="15"/>
  <c r="Y32" i="15"/>
  <c r="Y33" i="15"/>
  <c r="O32" i="15"/>
  <c r="O33" i="15"/>
  <c r="K32" i="15"/>
  <c r="K33" i="15"/>
  <c r="X32" i="15"/>
  <c r="X33" i="15"/>
  <c r="F32" i="15"/>
  <c r="F33" i="15"/>
  <c r="N32" i="15"/>
  <c r="N33" i="15"/>
  <c r="U32" i="15"/>
  <c r="U33" i="15"/>
  <c r="E32" i="15"/>
  <c r="E33" i="15"/>
  <c r="C32" i="15"/>
  <c r="C33" i="15"/>
  <c r="L32" i="15"/>
  <c r="L33" i="15"/>
  <c r="Q32" i="15"/>
  <c r="Q33" i="15"/>
  <c r="Z32" i="15"/>
  <c r="Z33" i="15"/>
  <c r="I32" i="15"/>
  <c r="I33" i="15"/>
  <c r="H32" i="15"/>
  <c r="H33" i="15"/>
  <c r="T32" i="15"/>
  <c r="T33" i="15"/>
  <c r="M32" i="15"/>
  <c r="M33" i="15"/>
  <c r="G32" i="15"/>
  <c r="G33" i="15"/>
  <c r="AA32" i="15"/>
  <c r="AA33" i="15"/>
  <c r="AA30" i="15"/>
  <c r="O30" i="15"/>
  <c r="E30" i="15"/>
  <c r="G30" i="15"/>
  <c r="B67" i="15"/>
  <c r="B76" i="15"/>
  <c r="C94" i="15"/>
  <c r="D94" i="15"/>
  <c r="C93" i="15"/>
  <c r="D93" i="15"/>
  <c r="C85" i="15"/>
  <c r="D85" i="15"/>
  <c r="C92" i="15"/>
  <c r="D92" i="15"/>
  <c r="C88" i="15"/>
  <c r="D88" i="15"/>
  <c r="C95" i="15"/>
  <c r="D95" i="15"/>
  <c r="C91" i="15"/>
  <c r="D91" i="15"/>
  <c r="C87" i="15"/>
  <c r="D87" i="15"/>
  <c r="C89" i="15"/>
  <c r="D89" i="15"/>
  <c r="C90" i="15"/>
  <c r="D90" i="15"/>
  <c r="I30" i="15"/>
  <c r="Q30" i="15"/>
  <c r="M30" i="15"/>
  <c r="T30" i="15"/>
  <c r="Y30" i="15"/>
  <c r="E86" i="15"/>
  <c r="C84" i="15"/>
  <c r="B96" i="15"/>
  <c r="B107" i="15"/>
  <c r="B73" i="15"/>
  <c r="D58" i="15"/>
  <c r="C67" i="15"/>
  <c r="C77" i="15"/>
  <c r="D62" i="15"/>
  <c r="E62" i="15"/>
  <c r="F62" i="15"/>
  <c r="B72" i="15"/>
  <c r="B22" i="15"/>
  <c r="D63" i="15"/>
  <c r="E63" i="15"/>
  <c r="F63" i="15"/>
  <c r="B78" i="15"/>
  <c r="F59" i="15"/>
  <c r="F57" i="15"/>
  <c r="K30" i="15"/>
  <c r="F60" i="15"/>
  <c r="F56" i="15"/>
  <c r="F64" i="15"/>
  <c r="F66" i="15"/>
  <c r="F65" i="15"/>
  <c r="F61" i="15"/>
  <c r="L30" i="15"/>
  <c r="F55" i="15"/>
  <c r="R30" i="15"/>
  <c r="C30" i="15"/>
  <c r="H30" i="15"/>
  <c r="W30" i="15"/>
  <c r="U30" i="15"/>
  <c r="F30" i="15"/>
  <c r="Z30" i="15"/>
  <c r="X30" i="15"/>
  <c r="AR3" i="3"/>
  <c r="AQ28" i="3"/>
  <c r="AQ7" i="3"/>
  <c r="AQ16" i="3"/>
  <c r="G13" i="3"/>
  <c r="F14" i="3"/>
  <c r="F15" i="3"/>
  <c r="F17" i="3"/>
  <c r="AS2" i="3"/>
  <c r="AR12" i="3"/>
  <c r="H4" i="3"/>
  <c r="G5" i="3"/>
  <c r="E35" i="3"/>
  <c r="F37" i="3"/>
  <c r="G37" i="3"/>
  <c r="S30" i="15"/>
  <c r="N30" i="15"/>
  <c r="B4" i="12" a="1"/>
  <c r="E38" i="3"/>
  <c r="D36" i="3"/>
  <c r="B21" i="15"/>
  <c r="B29" i="15"/>
  <c r="B23" i="15"/>
  <c r="B25" i="15"/>
  <c r="B19" i="15"/>
  <c r="B27" i="15"/>
  <c r="B20" i="15"/>
  <c r="B24" i="15"/>
  <c r="B28" i="15"/>
  <c r="J63" i="19"/>
  <c r="J52" i="19"/>
  <c r="C26" i="3"/>
  <c r="C5" i="3"/>
  <c r="C14" i="3"/>
  <c r="D15" i="3"/>
  <c r="D16" i="3"/>
  <c r="D28" i="3"/>
  <c r="E9" i="3"/>
  <c r="E15" i="3"/>
  <c r="E17" i="3"/>
  <c r="G6" i="3"/>
  <c r="G9" i="3"/>
  <c r="J54" i="19"/>
  <c r="J92" i="19"/>
  <c r="J82" i="19"/>
  <c r="J90" i="19"/>
  <c r="J87" i="19"/>
  <c r="J85" i="19"/>
  <c r="J89" i="19"/>
  <c r="I64" i="19"/>
  <c r="K50" i="19"/>
  <c r="K57" i="19"/>
  <c r="I93" i="19"/>
  <c r="J59" i="19"/>
  <c r="J88" i="19"/>
  <c r="J81" i="19"/>
  <c r="J84" i="19"/>
  <c r="J91" i="19"/>
  <c r="J60" i="19"/>
  <c r="J56" i="19"/>
  <c r="J58" i="19"/>
  <c r="J61" i="19"/>
  <c r="J53" i="19"/>
  <c r="J83" i="19"/>
  <c r="J62" i="19"/>
  <c r="K79" i="19"/>
  <c r="K91" i="19"/>
  <c r="J55" i="19"/>
  <c r="B32" i="15"/>
  <c r="B33" i="15"/>
  <c r="G92" i="17"/>
  <c r="G85" i="17"/>
  <c r="G54" i="17"/>
  <c r="G55" i="17"/>
  <c r="G53" i="17"/>
  <c r="G86" i="17"/>
  <c r="G83" i="17"/>
  <c r="G89" i="17"/>
  <c r="F93" i="17"/>
  <c r="G90" i="17"/>
  <c r="G88" i="17"/>
  <c r="G82" i="17"/>
  <c r="G52" i="17"/>
  <c r="G57" i="17"/>
  <c r="G61" i="17"/>
  <c r="H50" i="17"/>
  <c r="H55" i="17"/>
  <c r="H79" i="17"/>
  <c r="H90" i="17"/>
  <c r="F64" i="17"/>
  <c r="G58" i="17"/>
  <c r="G56" i="17"/>
  <c r="G59" i="17"/>
  <c r="G81" i="17"/>
  <c r="G87" i="17"/>
  <c r="G62" i="17"/>
  <c r="G60" i="17"/>
  <c r="G84" i="17"/>
  <c r="B69" i="15"/>
  <c r="B75" i="15"/>
  <c r="B77" i="15"/>
  <c r="B80" i="15"/>
  <c r="B74" i="15"/>
  <c r="B102" i="15"/>
  <c r="B103" i="15"/>
  <c r="B104" i="15"/>
  <c r="B101" i="15"/>
  <c r="B109" i="15"/>
  <c r="B106" i="15"/>
  <c r="B98" i="15"/>
  <c r="B100" i="15"/>
  <c r="B105" i="15"/>
  <c r="B108" i="15"/>
  <c r="B71" i="15"/>
  <c r="B79" i="15"/>
  <c r="B70" i="15"/>
  <c r="B99" i="15"/>
  <c r="E93" i="15"/>
  <c r="E90" i="15"/>
  <c r="E87" i="15"/>
  <c r="E95" i="15"/>
  <c r="E92" i="15"/>
  <c r="F86" i="15"/>
  <c r="E85" i="15"/>
  <c r="E94" i="15"/>
  <c r="E89" i="15"/>
  <c r="E91" i="15"/>
  <c r="E88" i="15"/>
  <c r="C72" i="15"/>
  <c r="D84" i="15"/>
  <c r="C96" i="15"/>
  <c r="H37" i="3"/>
  <c r="I37" i="3"/>
  <c r="J37" i="3"/>
  <c r="K37" i="3"/>
  <c r="L37" i="3"/>
  <c r="M37" i="3"/>
  <c r="N37" i="3"/>
  <c r="O37" i="3"/>
  <c r="P37" i="3"/>
  <c r="C78" i="15"/>
  <c r="C74" i="15"/>
  <c r="C70" i="15"/>
  <c r="C79" i="15"/>
  <c r="C75" i="15"/>
  <c r="C80" i="15"/>
  <c r="C73" i="15"/>
  <c r="C69" i="15"/>
  <c r="C71" i="15"/>
  <c r="D67" i="15"/>
  <c r="E58" i="15"/>
  <c r="C76" i="15"/>
  <c r="B30" i="15"/>
  <c r="G59" i="15"/>
  <c r="G62" i="15"/>
  <c r="G66" i="15"/>
  <c r="G56" i="15"/>
  <c r="G55" i="15"/>
  <c r="G57" i="15"/>
  <c r="G63" i="15"/>
  <c r="G61" i="15"/>
  <c r="G65" i="15"/>
  <c r="G64" i="15"/>
  <c r="G60" i="15"/>
  <c r="B4" i="12"/>
  <c r="J4" i="12" a="1"/>
  <c r="B8" i="12"/>
  <c r="B12" i="12"/>
  <c r="B16" i="12"/>
  <c r="B20" i="12"/>
  <c r="B24" i="12"/>
  <c r="B28" i="12"/>
  <c r="B32" i="12"/>
  <c r="B36" i="12"/>
  <c r="B40" i="12"/>
  <c r="B5" i="12"/>
  <c r="B9" i="12"/>
  <c r="B13" i="12"/>
  <c r="B17" i="12"/>
  <c r="B21" i="12"/>
  <c r="B25" i="12"/>
  <c r="B29" i="12"/>
  <c r="B33" i="12"/>
  <c r="B37" i="12"/>
  <c r="B7" i="12"/>
  <c r="B15" i="12"/>
  <c r="B23" i="12"/>
  <c r="B31" i="12"/>
  <c r="B39" i="12"/>
  <c r="B10" i="12"/>
  <c r="B18" i="12"/>
  <c r="B26" i="12"/>
  <c r="B34" i="12"/>
  <c r="B11" i="12"/>
  <c r="B19" i="12"/>
  <c r="B27" i="12"/>
  <c r="B35" i="12"/>
  <c r="B41" i="12"/>
  <c r="B30" i="12"/>
  <c r="B6" i="12"/>
  <c r="B38" i="12"/>
  <c r="B14" i="12"/>
  <c r="B22" i="12"/>
  <c r="I4" i="3"/>
  <c r="H5" i="3"/>
  <c r="H6" i="3"/>
  <c r="H9" i="3"/>
  <c r="H13" i="3"/>
  <c r="G14" i="3"/>
  <c r="G15" i="3"/>
  <c r="G17" i="3"/>
  <c r="F35" i="3"/>
  <c r="E33" i="3"/>
  <c r="E40" i="3"/>
  <c r="AT2" i="3"/>
  <c r="AS12" i="3"/>
  <c r="AR28" i="3"/>
  <c r="AS3" i="3"/>
  <c r="AR16" i="3"/>
  <c r="AR7" i="3"/>
  <c r="F38" i="3"/>
  <c r="E36" i="3"/>
  <c r="E34" i="3"/>
  <c r="D27" i="3"/>
  <c r="D29" i="3"/>
  <c r="D30" i="3"/>
  <c r="C6" i="3"/>
  <c r="C9" i="3"/>
  <c r="D6" i="3"/>
  <c r="D9" i="3"/>
  <c r="J4" i="12"/>
  <c r="M4" i="12"/>
  <c r="N4" i="12"/>
  <c r="O4" i="12"/>
  <c r="K4" i="12"/>
  <c r="L4" i="12"/>
  <c r="D17" i="3"/>
  <c r="C28" i="3"/>
  <c r="C16" i="3"/>
  <c r="B14" i="3"/>
  <c r="C15" i="3"/>
  <c r="K92" i="19"/>
  <c r="K81" i="19"/>
  <c r="K86" i="19"/>
  <c r="J64" i="19"/>
  <c r="K62" i="19"/>
  <c r="K55" i="19"/>
  <c r="K52" i="19"/>
  <c r="K84" i="19"/>
  <c r="L79" i="19"/>
  <c r="L88" i="19"/>
  <c r="K63" i="19"/>
  <c r="J93" i="19"/>
  <c r="O46" i="19"/>
  <c r="K60" i="19"/>
  <c r="K61" i="19"/>
  <c r="K58" i="19"/>
  <c r="K56" i="19"/>
  <c r="K53" i="19"/>
  <c r="K59" i="19"/>
  <c r="K85" i="19"/>
  <c r="K87" i="19"/>
  <c r="K90" i="19"/>
  <c r="K82" i="19"/>
  <c r="K89" i="19"/>
  <c r="K54" i="19"/>
  <c r="K83" i="19"/>
  <c r="L50" i="19"/>
  <c r="L63" i="19"/>
  <c r="K88" i="19"/>
  <c r="H83" i="17"/>
  <c r="H54" i="17"/>
  <c r="H60" i="17"/>
  <c r="H53" i="17"/>
  <c r="H63" i="17"/>
  <c r="H86" i="17"/>
  <c r="H57" i="17"/>
  <c r="H59" i="17"/>
  <c r="H62" i="17"/>
  <c r="H61" i="17"/>
  <c r="H52" i="17"/>
  <c r="H92" i="17"/>
  <c r="G64" i="17"/>
  <c r="I79" i="17"/>
  <c r="I88" i="17"/>
  <c r="H81" i="17"/>
  <c r="H87" i="17"/>
  <c r="H88" i="17"/>
  <c r="I50" i="17"/>
  <c r="G93" i="17"/>
  <c r="H84" i="17"/>
  <c r="H89" i="17"/>
  <c r="H91" i="17"/>
  <c r="H82" i="17"/>
  <c r="H58" i="17"/>
  <c r="H56" i="17"/>
  <c r="H85" i="17"/>
  <c r="B81" i="15"/>
  <c r="B110" i="15"/>
  <c r="F95" i="15"/>
  <c r="C100" i="15"/>
  <c r="C107" i="15"/>
  <c r="C106" i="15"/>
  <c r="C102" i="15"/>
  <c r="C105" i="15"/>
  <c r="C103" i="15"/>
  <c r="C109" i="15"/>
  <c r="C108" i="15"/>
  <c r="C99" i="15"/>
  <c r="C101" i="15"/>
  <c r="C104" i="15"/>
  <c r="F88" i="15"/>
  <c r="F89" i="15"/>
  <c r="F91" i="15"/>
  <c r="F94" i="15"/>
  <c r="G86" i="15"/>
  <c r="F90" i="15"/>
  <c r="C98" i="15"/>
  <c r="F85" i="15"/>
  <c r="F92" i="15"/>
  <c r="F87" i="15"/>
  <c r="F93" i="15"/>
  <c r="E84" i="15"/>
  <c r="D96" i="15"/>
  <c r="D98" i="15"/>
  <c r="D69" i="15"/>
  <c r="D75" i="15"/>
  <c r="D70" i="15"/>
  <c r="D79" i="15"/>
  <c r="D80" i="15"/>
  <c r="D78" i="15"/>
  <c r="D74" i="15"/>
  <c r="D71" i="15"/>
  <c r="D73" i="15"/>
  <c r="D76" i="15"/>
  <c r="D77" i="15"/>
  <c r="D72" i="15"/>
  <c r="C81" i="15"/>
  <c r="E67" i="15"/>
  <c r="E72" i="15"/>
  <c r="F58" i="15"/>
  <c r="H59" i="15"/>
  <c r="H60" i="15"/>
  <c r="H65" i="15"/>
  <c r="H63" i="15"/>
  <c r="H55" i="15"/>
  <c r="H66" i="15"/>
  <c r="H62" i="15"/>
  <c r="H56" i="15"/>
  <c r="H64" i="15"/>
  <c r="H61" i="15"/>
  <c r="H57" i="15"/>
  <c r="AU2" i="3"/>
  <c r="AT12" i="3"/>
  <c r="G35" i="3"/>
  <c r="J4" i="3"/>
  <c r="I5" i="3"/>
  <c r="I6" i="3"/>
  <c r="I9" i="3"/>
  <c r="AS16" i="3"/>
  <c r="AS28" i="3"/>
  <c r="AT3" i="3"/>
  <c r="AS7" i="3"/>
  <c r="G38" i="3"/>
  <c r="F36" i="3"/>
  <c r="F34" i="3"/>
  <c r="F33" i="3"/>
  <c r="F40" i="3"/>
  <c r="H14" i="3"/>
  <c r="H15" i="3"/>
  <c r="H17" i="3"/>
  <c r="I13" i="3"/>
  <c r="C27" i="3"/>
  <c r="C29" i="3"/>
  <c r="C30" i="3"/>
  <c r="Q4" i="12"/>
  <c r="C17" i="3"/>
  <c r="Q8" i="12"/>
  <c r="K93" i="19"/>
  <c r="L52" i="19"/>
  <c r="L62" i="19"/>
  <c r="L54" i="19"/>
  <c r="L59" i="19"/>
  <c r="L85" i="19"/>
  <c r="L89" i="19"/>
  <c r="L90" i="19"/>
  <c r="L87" i="19"/>
  <c r="L82" i="19"/>
  <c r="O76" i="19"/>
  <c r="L84" i="19"/>
  <c r="O44" i="19"/>
  <c r="O47" i="19"/>
  <c r="P46" i="19"/>
  <c r="L81" i="19"/>
  <c r="K64" i="19"/>
  <c r="O68" i="19"/>
  <c r="M50" i="19"/>
  <c r="M52" i="19"/>
  <c r="L92" i="19"/>
  <c r="O39" i="19"/>
  <c r="O71" i="19"/>
  <c r="L83" i="19"/>
  <c r="O73" i="19"/>
  <c r="O75" i="19"/>
  <c r="L60" i="19"/>
  <c r="L58" i="19"/>
  <c r="L61" i="19"/>
  <c r="L56" i="19"/>
  <c r="L53" i="19"/>
  <c r="L55" i="19"/>
  <c r="M79" i="19"/>
  <c r="M84" i="19"/>
  <c r="O42" i="19"/>
  <c r="L86" i="19"/>
  <c r="L57" i="19"/>
  <c r="L91" i="19"/>
  <c r="I84" i="17"/>
  <c r="I89" i="17"/>
  <c r="I90" i="17"/>
  <c r="I83" i="17"/>
  <c r="I85" i="17"/>
  <c r="H64" i="17"/>
  <c r="I58" i="17"/>
  <c r="I56" i="17"/>
  <c r="I63" i="17"/>
  <c r="H93" i="17"/>
  <c r="I59" i="17"/>
  <c r="I57" i="17"/>
  <c r="I81" i="17"/>
  <c r="I87" i="17"/>
  <c r="J50" i="17"/>
  <c r="J62" i="17"/>
  <c r="I55" i="17"/>
  <c r="I61" i="17"/>
  <c r="I52" i="17"/>
  <c r="I60" i="17"/>
  <c r="I91" i="17"/>
  <c r="I62" i="17"/>
  <c r="I54" i="17"/>
  <c r="I92" i="17"/>
  <c r="I86" i="17"/>
  <c r="J79" i="17"/>
  <c r="J85" i="17"/>
  <c r="I53" i="17"/>
  <c r="I82" i="17"/>
  <c r="C110" i="15"/>
  <c r="G89" i="15"/>
  <c r="G85" i="15"/>
  <c r="G94" i="15"/>
  <c r="G93" i="15"/>
  <c r="G92" i="15"/>
  <c r="H86" i="15"/>
  <c r="G91" i="15"/>
  <c r="G88" i="15"/>
  <c r="G87" i="15"/>
  <c r="G90" i="15"/>
  <c r="D100" i="15"/>
  <c r="D105" i="15"/>
  <c r="D104" i="15"/>
  <c r="D107" i="15"/>
  <c r="D101" i="15"/>
  <c r="D106" i="15"/>
  <c r="D99" i="15"/>
  <c r="D103" i="15"/>
  <c r="D102" i="15"/>
  <c r="D109" i="15"/>
  <c r="D108" i="15"/>
  <c r="G95" i="15"/>
  <c r="F84" i="15"/>
  <c r="E96" i="15"/>
  <c r="G58" i="15"/>
  <c r="F67" i="15"/>
  <c r="E73" i="15"/>
  <c r="E74" i="15"/>
  <c r="E78" i="15"/>
  <c r="E79" i="15"/>
  <c r="E75" i="15"/>
  <c r="E77" i="15"/>
  <c r="E71" i="15"/>
  <c r="E70" i="15"/>
  <c r="E80" i="15"/>
  <c r="E69" i="15"/>
  <c r="E76" i="15"/>
  <c r="D81" i="15"/>
  <c r="I56" i="15"/>
  <c r="I59" i="15"/>
  <c r="I62" i="15"/>
  <c r="I64" i="15"/>
  <c r="I55" i="15"/>
  <c r="I63" i="15"/>
  <c r="I66" i="15"/>
  <c r="I65" i="15"/>
  <c r="I57" i="15"/>
  <c r="I61" i="15"/>
  <c r="I60" i="15"/>
  <c r="J13" i="3"/>
  <c r="I14" i="3"/>
  <c r="I15" i="3"/>
  <c r="I17" i="3"/>
  <c r="G33" i="3"/>
  <c r="G40" i="3"/>
  <c r="K4" i="3"/>
  <c r="J5" i="3"/>
  <c r="J6" i="3"/>
  <c r="J9" i="3"/>
  <c r="AV2" i="3"/>
  <c r="AU12" i="3"/>
  <c r="H38" i="3"/>
  <c r="G36" i="3"/>
  <c r="G34" i="3"/>
  <c r="AU3" i="3"/>
  <c r="AT16" i="3"/>
  <c r="AT28" i="3"/>
  <c r="AT7" i="3"/>
  <c r="H35" i="3"/>
  <c r="Q15" i="12"/>
  <c r="Q6" i="12"/>
  <c r="Q37" i="12"/>
  <c r="Q22" i="12"/>
  <c r="Q40" i="12"/>
  <c r="Q24" i="12"/>
  <c r="Q38" i="12"/>
  <c r="Q21" i="12"/>
  <c r="Q31" i="12"/>
  <c r="Q10" i="12"/>
  <c r="Q17" i="12"/>
  <c r="Q36" i="12"/>
  <c r="Q20" i="12"/>
  <c r="Q27" i="12"/>
  <c r="Q18" i="12"/>
  <c r="Q29" i="12"/>
  <c r="Q13" i="12"/>
  <c r="Q32" i="12"/>
  <c r="Q16" i="12"/>
  <c r="Q39" i="12"/>
  <c r="Q23" i="12"/>
  <c r="Q7" i="12"/>
  <c r="Q30" i="12"/>
  <c r="Q14" i="12"/>
  <c r="Q33" i="12"/>
  <c r="Q11" i="12"/>
  <c r="Q34" i="12"/>
  <c r="Q41" i="12"/>
  <c r="Q25" i="12"/>
  <c r="Q9" i="12"/>
  <c r="Q28" i="12"/>
  <c r="Q12" i="12"/>
  <c r="Q35" i="12"/>
  <c r="Q19" i="12"/>
  <c r="Q5" i="12"/>
  <c r="Q26" i="12"/>
  <c r="M55" i="19"/>
  <c r="M62" i="19"/>
  <c r="L64" i="19"/>
  <c r="M63" i="19"/>
  <c r="M87" i="19"/>
  <c r="M85" i="19"/>
  <c r="M82" i="19"/>
  <c r="M90" i="19"/>
  <c r="M89" i="19"/>
  <c r="P75" i="19"/>
  <c r="O77" i="19"/>
  <c r="O69" i="19"/>
  <c r="O40" i="19"/>
  <c r="P76" i="19"/>
  <c r="O72" i="19"/>
  <c r="O70" i="19"/>
  <c r="P42" i="19"/>
  <c r="M81" i="19"/>
  <c r="O78" i="19"/>
  <c r="M91" i="19"/>
  <c r="O41" i="19"/>
  <c r="M83" i="19"/>
  <c r="Q46" i="19"/>
  <c r="P44" i="19"/>
  <c r="M86" i="19"/>
  <c r="O74" i="19"/>
  <c r="M92" i="19"/>
  <c r="N50" i="19"/>
  <c r="N59" i="19"/>
  <c r="O38" i="19"/>
  <c r="P68" i="19"/>
  <c r="O45" i="19"/>
  <c r="L93" i="19"/>
  <c r="O43" i="19"/>
  <c r="N79" i="19"/>
  <c r="N84" i="19"/>
  <c r="O67" i="19"/>
  <c r="M88" i="19"/>
  <c r="P73" i="19"/>
  <c r="P71" i="19"/>
  <c r="P39" i="19"/>
  <c r="M60" i="19"/>
  <c r="M53" i="19"/>
  <c r="M61" i="19"/>
  <c r="M58" i="19"/>
  <c r="M56" i="19"/>
  <c r="O49" i="19"/>
  <c r="M59" i="19"/>
  <c r="M54" i="19"/>
  <c r="P47" i="19"/>
  <c r="M57" i="19"/>
  <c r="O48" i="19"/>
  <c r="J89" i="17"/>
  <c r="J63" i="17"/>
  <c r="J88" i="17"/>
  <c r="J84" i="17"/>
  <c r="J59" i="17"/>
  <c r="J90" i="17"/>
  <c r="J55" i="17"/>
  <c r="J82" i="17"/>
  <c r="J57" i="17"/>
  <c r="J60" i="17"/>
  <c r="J52" i="17"/>
  <c r="J92" i="17"/>
  <c r="J83" i="17"/>
  <c r="I93" i="17"/>
  <c r="I64" i="17"/>
  <c r="J81" i="17"/>
  <c r="J87" i="17"/>
  <c r="J58" i="17"/>
  <c r="J56" i="17"/>
  <c r="J61" i="17"/>
  <c r="J86" i="17"/>
  <c r="J54" i="17"/>
  <c r="J91" i="17"/>
  <c r="J53" i="17"/>
  <c r="K79" i="17"/>
  <c r="K85" i="17"/>
  <c r="K50" i="17"/>
  <c r="K63" i="17"/>
  <c r="E100" i="15"/>
  <c r="E103" i="15"/>
  <c r="E108" i="15"/>
  <c r="E104" i="15"/>
  <c r="E99" i="15"/>
  <c r="E101" i="15"/>
  <c r="E102" i="15"/>
  <c r="E105" i="15"/>
  <c r="E106" i="15"/>
  <c r="E109" i="15"/>
  <c r="E107" i="15"/>
  <c r="I86" i="15"/>
  <c r="E98" i="15"/>
  <c r="H88" i="15"/>
  <c r="H85" i="15"/>
  <c r="D110" i="15"/>
  <c r="H87" i="15"/>
  <c r="H91" i="15"/>
  <c r="H92" i="15"/>
  <c r="H94" i="15"/>
  <c r="H90" i="15"/>
  <c r="H93" i="15"/>
  <c r="H95" i="15"/>
  <c r="H89" i="15"/>
  <c r="G84" i="15"/>
  <c r="F96" i="15"/>
  <c r="E81" i="15"/>
  <c r="F76" i="15"/>
  <c r="F78" i="15"/>
  <c r="F75" i="15"/>
  <c r="F71" i="15"/>
  <c r="F74" i="15"/>
  <c r="F69" i="15"/>
  <c r="F77" i="15"/>
  <c r="F70" i="15"/>
  <c r="F79" i="15"/>
  <c r="F72" i="15"/>
  <c r="F80" i="15"/>
  <c r="F73" i="15"/>
  <c r="H58" i="15"/>
  <c r="G67" i="15"/>
  <c r="J61" i="15"/>
  <c r="J63" i="15"/>
  <c r="J60" i="15"/>
  <c r="J65" i="15"/>
  <c r="J62" i="15"/>
  <c r="J56" i="15"/>
  <c r="J57" i="15"/>
  <c r="J66" i="15"/>
  <c r="J55" i="15"/>
  <c r="J64" i="15"/>
  <c r="J59" i="15"/>
  <c r="AW2" i="3"/>
  <c r="AV12" i="3"/>
  <c r="L4" i="3"/>
  <c r="K5" i="3"/>
  <c r="K6" i="3"/>
  <c r="K9" i="3"/>
  <c r="I35" i="3"/>
  <c r="AV3" i="3"/>
  <c r="AU16" i="3"/>
  <c r="AU7" i="3"/>
  <c r="K13" i="3"/>
  <c r="J14" i="3"/>
  <c r="J15" i="3"/>
  <c r="J17" i="3"/>
  <c r="I38" i="3"/>
  <c r="H36" i="3"/>
  <c r="H34" i="3"/>
  <c r="H33" i="3"/>
  <c r="H40" i="3"/>
  <c r="E24" i="3" a="1"/>
  <c r="N91" i="19"/>
  <c r="N83" i="19"/>
  <c r="N81" i="19"/>
  <c r="N92" i="19"/>
  <c r="M64" i="19"/>
  <c r="N62" i="19"/>
  <c r="N57" i="19"/>
  <c r="N52" i="19"/>
  <c r="N63" i="19"/>
  <c r="N55" i="19"/>
  <c r="P74" i="19"/>
  <c r="P70" i="19"/>
  <c r="Q76" i="19"/>
  <c r="P48" i="19"/>
  <c r="P49" i="19"/>
  <c r="P43" i="19"/>
  <c r="O50" i="19"/>
  <c r="O59" i="19"/>
  <c r="P38" i="19"/>
  <c r="N88" i="19"/>
  <c r="P41" i="19"/>
  <c r="M93" i="19"/>
  <c r="P69" i="19"/>
  <c r="Q75" i="19"/>
  <c r="Q71" i="19"/>
  <c r="P67" i="19"/>
  <c r="O79" i="19"/>
  <c r="O86" i="19"/>
  <c r="Q68" i="19"/>
  <c r="N60" i="19"/>
  <c r="N58" i="19"/>
  <c r="N56" i="19"/>
  <c r="N61" i="19"/>
  <c r="N53" i="19"/>
  <c r="R46" i="19"/>
  <c r="Q42" i="19"/>
  <c r="P72" i="19"/>
  <c r="N54" i="19"/>
  <c r="Q47" i="19"/>
  <c r="P45" i="19"/>
  <c r="Q39" i="19"/>
  <c r="Q73" i="19"/>
  <c r="N87" i="19"/>
  <c r="N90" i="19"/>
  <c r="N82" i="19"/>
  <c r="N89" i="19"/>
  <c r="N85" i="19"/>
  <c r="Q44" i="19"/>
  <c r="P78" i="19"/>
  <c r="N86" i="19"/>
  <c r="P40" i="19"/>
  <c r="P77" i="19"/>
  <c r="K92" i="17"/>
  <c r="K52" i="17"/>
  <c r="J64" i="17"/>
  <c r="K82" i="17"/>
  <c r="K59" i="17"/>
  <c r="K90" i="17"/>
  <c r="O67" i="17"/>
  <c r="K53" i="17"/>
  <c r="K57" i="17"/>
  <c r="K88" i="17"/>
  <c r="K55" i="17"/>
  <c r="K56" i="17"/>
  <c r="K58" i="17"/>
  <c r="K86" i="17"/>
  <c r="K60" i="17"/>
  <c r="K62" i="17"/>
  <c r="K81" i="17"/>
  <c r="K87" i="17"/>
  <c r="K91" i="17"/>
  <c r="L50" i="17"/>
  <c r="L53" i="17"/>
  <c r="L79" i="17"/>
  <c r="L88" i="17"/>
  <c r="K83" i="17"/>
  <c r="J93" i="17"/>
  <c r="K89" i="17"/>
  <c r="K54" i="17"/>
  <c r="K61" i="17"/>
  <c r="K84" i="17"/>
  <c r="I89" i="15"/>
  <c r="I93" i="15"/>
  <c r="I94" i="15"/>
  <c r="I91" i="15"/>
  <c r="J86" i="15"/>
  <c r="F100" i="15"/>
  <c r="F99" i="15"/>
  <c r="F107" i="15"/>
  <c r="F102" i="15"/>
  <c r="F104" i="15"/>
  <c r="F103" i="15"/>
  <c r="F109" i="15"/>
  <c r="F108" i="15"/>
  <c r="F106" i="15"/>
  <c r="F105" i="15"/>
  <c r="F101" i="15"/>
  <c r="I85" i="15"/>
  <c r="F98" i="15"/>
  <c r="I88" i="15"/>
  <c r="I95" i="15"/>
  <c r="I90" i="15"/>
  <c r="I92" i="15"/>
  <c r="I87" i="15"/>
  <c r="E110" i="15"/>
  <c r="H84" i="15"/>
  <c r="G96" i="15"/>
  <c r="G98" i="15"/>
  <c r="G72" i="15"/>
  <c r="G78" i="15"/>
  <c r="G75" i="15"/>
  <c r="G79" i="15"/>
  <c r="G74" i="15"/>
  <c r="G77" i="15"/>
  <c r="G70" i="15"/>
  <c r="G76" i="15"/>
  <c r="G71" i="15"/>
  <c r="G73" i="15"/>
  <c r="G80" i="15"/>
  <c r="G69" i="15"/>
  <c r="F81" i="15"/>
  <c r="H67" i="15"/>
  <c r="H72" i="15"/>
  <c r="I58" i="15"/>
  <c r="K64" i="15"/>
  <c r="K57" i="15"/>
  <c r="K60" i="15"/>
  <c r="K59" i="15"/>
  <c r="K66" i="15"/>
  <c r="K63" i="15"/>
  <c r="K62" i="15"/>
  <c r="K55" i="15"/>
  <c r="K56" i="15"/>
  <c r="K65" i="15"/>
  <c r="K61" i="15"/>
  <c r="J35" i="3"/>
  <c r="I33" i="3"/>
  <c r="I40" i="3"/>
  <c r="J38" i="3"/>
  <c r="I36" i="3"/>
  <c r="I34" i="3"/>
  <c r="AW3" i="3"/>
  <c r="AV16" i="3"/>
  <c r="AV7" i="3"/>
  <c r="M4" i="3"/>
  <c r="L5" i="3"/>
  <c r="L6" i="3"/>
  <c r="L9" i="3"/>
  <c r="AW12" i="3"/>
  <c r="AX2" i="3"/>
  <c r="L13" i="3"/>
  <c r="K14" i="3"/>
  <c r="K15" i="3"/>
  <c r="K17" i="3"/>
  <c r="E24" i="3"/>
  <c r="E25" i="3"/>
  <c r="L24" i="3"/>
  <c r="AF24" i="3"/>
  <c r="AM24" i="3"/>
  <c r="W24" i="3"/>
  <c r="G24" i="3"/>
  <c r="V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Y24" i="3"/>
  <c r="I24" i="3"/>
  <c r="AJ24" i="3"/>
  <c r="Z24" i="3"/>
  <c r="X24" i="3"/>
  <c r="AI24" i="3"/>
  <c r="S24" i="3"/>
  <c r="AL24" i="3"/>
  <c r="R24" i="3"/>
  <c r="AK24" i="3"/>
  <c r="U24" i="3"/>
  <c r="AB24" i="3"/>
  <c r="F24" i="3"/>
  <c r="P24" i="3"/>
  <c r="AE24" i="3"/>
  <c r="O24" i="3"/>
  <c r="AH24" i="3"/>
  <c r="N24" i="3"/>
  <c r="AG24" i="3"/>
  <c r="Q24" i="3"/>
  <c r="T24" i="3"/>
  <c r="AN24" i="3"/>
  <c r="H24" i="3"/>
  <c r="AA24" i="3"/>
  <c r="K24" i="3"/>
  <c r="AD24" i="3"/>
  <c r="J24" i="3"/>
  <c r="AC24" i="3"/>
  <c r="M24" i="3"/>
  <c r="N93" i="19"/>
  <c r="O54" i="19"/>
  <c r="N64" i="19"/>
  <c r="R44" i="19"/>
  <c r="R73" i="19"/>
  <c r="Q72" i="19"/>
  <c r="S46" i="19"/>
  <c r="R68" i="19"/>
  <c r="R71" i="19"/>
  <c r="Q41" i="19"/>
  <c r="O60" i="19"/>
  <c r="O56" i="19"/>
  <c r="O61" i="19"/>
  <c r="O58" i="19"/>
  <c r="O53" i="19"/>
  <c r="O63" i="19"/>
  <c r="R76" i="19"/>
  <c r="Q74" i="19"/>
  <c r="Q77" i="19"/>
  <c r="R39" i="19"/>
  <c r="R47" i="19"/>
  <c r="O82" i="19"/>
  <c r="O89" i="19"/>
  <c r="O87" i="19"/>
  <c r="O90" i="19"/>
  <c r="O85" i="19"/>
  <c r="Q69" i="19"/>
  <c r="O55" i="19"/>
  <c r="O52" i="19"/>
  <c r="Q49" i="19"/>
  <c r="O88" i="19"/>
  <c r="O91" i="19"/>
  <c r="Q78" i="19"/>
  <c r="R42" i="19"/>
  <c r="P79" i="19"/>
  <c r="P91" i="19"/>
  <c r="Q67" i="19"/>
  <c r="O83" i="19"/>
  <c r="Q43" i="19"/>
  <c r="Q48" i="19"/>
  <c r="Q70" i="19"/>
  <c r="Q40" i="19"/>
  <c r="O92" i="19"/>
  <c r="Q45" i="19"/>
  <c r="O81" i="19"/>
  <c r="R75" i="19"/>
  <c r="P50" i="19"/>
  <c r="P52" i="19"/>
  <c r="Q38" i="19"/>
  <c r="O57" i="19"/>
  <c r="O62" i="19"/>
  <c r="O84" i="19"/>
  <c r="L85" i="17"/>
  <c r="L86" i="17"/>
  <c r="L82" i="17"/>
  <c r="L92" i="17"/>
  <c r="L84" i="17"/>
  <c r="L89" i="17"/>
  <c r="K93" i="17"/>
  <c r="K64" i="17"/>
  <c r="M79" i="17"/>
  <c r="M91" i="17"/>
  <c r="L58" i="17"/>
  <c r="L56" i="17"/>
  <c r="O73" i="17"/>
  <c r="L63" i="17"/>
  <c r="L55" i="17"/>
  <c r="L54" i="17"/>
  <c r="O42" i="17"/>
  <c r="L61" i="17"/>
  <c r="L52" i="17"/>
  <c r="L90" i="17"/>
  <c r="L62" i="17"/>
  <c r="O44" i="17"/>
  <c r="P67" i="17"/>
  <c r="L59" i="17"/>
  <c r="L81" i="17"/>
  <c r="L87" i="17"/>
  <c r="M50" i="17"/>
  <c r="M62" i="17"/>
  <c r="L83" i="17"/>
  <c r="L60" i="17"/>
  <c r="L91" i="17"/>
  <c r="L57" i="17"/>
  <c r="F110" i="15"/>
  <c r="J91" i="15"/>
  <c r="J93" i="15"/>
  <c r="J95" i="15"/>
  <c r="G100" i="15"/>
  <c r="G102" i="15"/>
  <c r="G108" i="15"/>
  <c r="G103" i="15"/>
  <c r="G101" i="15"/>
  <c r="G106" i="15"/>
  <c r="G104" i="15"/>
  <c r="G109" i="15"/>
  <c r="G105" i="15"/>
  <c r="G107" i="15"/>
  <c r="G99" i="15"/>
  <c r="J87" i="15"/>
  <c r="J90" i="15"/>
  <c r="J85" i="15"/>
  <c r="J92" i="15"/>
  <c r="J88" i="15"/>
  <c r="K86" i="15"/>
  <c r="J94" i="15"/>
  <c r="J89" i="15"/>
  <c r="G81" i="15"/>
  <c r="I84" i="15"/>
  <c r="H96" i="15"/>
  <c r="H98" i="15"/>
  <c r="J58" i="15"/>
  <c r="I67" i="15"/>
  <c r="H78" i="15"/>
  <c r="H73" i="15"/>
  <c r="H71" i="15"/>
  <c r="H75" i="15"/>
  <c r="H77" i="15"/>
  <c r="H79" i="15"/>
  <c r="H74" i="15"/>
  <c r="H76" i="15"/>
  <c r="H70" i="15"/>
  <c r="H69" i="15"/>
  <c r="H80" i="15"/>
  <c r="L61" i="15"/>
  <c r="L65" i="15"/>
  <c r="L59" i="15"/>
  <c r="L57" i="15"/>
  <c r="L55" i="15"/>
  <c r="L63" i="15"/>
  <c r="L62" i="15"/>
  <c r="L56" i="15"/>
  <c r="L66" i="15"/>
  <c r="L60" i="15"/>
  <c r="L64" i="15"/>
  <c r="AX3" i="3"/>
  <c r="AW16" i="3"/>
  <c r="AW7" i="3"/>
  <c r="K38" i="3"/>
  <c r="J36" i="3"/>
  <c r="J34" i="3"/>
  <c r="N4" i="3"/>
  <c r="M5" i="3"/>
  <c r="M6" i="3"/>
  <c r="M9" i="3"/>
  <c r="K35" i="3"/>
  <c r="AY2" i="3"/>
  <c r="AX12" i="3"/>
  <c r="M13" i="3"/>
  <c r="L14" i="3"/>
  <c r="L15" i="3"/>
  <c r="L17" i="3"/>
  <c r="J33" i="3"/>
  <c r="J40" i="3"/>
  <c r="F25" i="3"/>
  <c r="E26" i="3"/>
  <c r="P84" i="19"/>
  <c r="P81" i="19"/>
  <c r="P88" i="19"/>
  <c r="P86" i="19"/>
  <c r="O64" i="19"/>
  <c r="O93" i="19"/>
  <c r="R40" i="19"/>
  <c r="R48" i="19"/>
  <c r="S42" i="19"/>
  <c r="P60" i="19"/>
  <c r="P56" i="19"/>
  <c r="P61" i="19"/>
  <c r="P53" i="19"/>
  <c r="P58" i="19"/>
  <c r="P59" i="19"/>
  <c r="P54" i="19"/>
  <c r="P62" i="19"/>
  <c r="S47" i="19"/>
  <c r="R77" i="19"/>
  <c r="S76" i="19"/>
  <c r="R41" i="19"/>
  <c r="S68" i="19"/>
  <c r="R72" i="19"/>
  <c r="S75" i="19"/>
  <c r="R45" i="19"/>
  <c r="R70" i="19"/>
  <c r="R43" i="19"/>
  <c r="Q79" i="19"/>
  <c r="R67" i="19"/>
  <c r="R78" i="19"/>
  <c r="R49" i="19"/>
  <c r="R69" i="19"/>
  <c r="P55" i="19"/>
  <c r="S44" i="19"/>
  <c r="Q50" i="19"/>
  <c r="Q52" i="19"/>
  <c r="R38" i="19"/>
  <c r="P57" i="19"/>
  <c r="P82" i="19"/>
  <c r="P87" i="19"/>
  <c r="P90" i="19"/>
  <c r="P85" i="19"/>
  <c r="P89" i="19"/>
  <c r="P92" i="19"/>
  <c r="P63" i="19"/>
  <c r="P83" i="19"/>
  <c r="S39" i="19"/>
  <c r="R74" i="19"/>
  <c r="S71" i="19"/>
  <c r="T46" i="19"/>
  <c r="S73" i="19"/>
  <c r="M54" i="17"/>
  <c r="M63" i="17"/>
  <c r="M55" i="17"/>
  <c r="M86" i="17"/>
  <c r="M89" i="17"/>
  <c r="M88" i="17"/>
  <c r="M90" i="17"/>
  <c r="M85" i="17"/>
  <c r="M83" i="17"/>
  <c r="M82" i="17"/>
  <c r="M84" i="17"/>
  <c r="M92" i="17"/>
  <c r="N50" i="17"/>
  <c r="N60" i="17"/>
  <c r="O43" i="17"/>
  <c r="O47" i="17"/>
  <c r="O46" i="17"/>
  <c r="L64" i="17"/>
  <c r="O48" i="17"/>
  <c r="P42" i="17"/>
  <c r="M53" i="17"/>
  <c r="O70" i="17"/>
  <c r="O41" i="17"/>
  <c r="M52" i="17"/>
  <c r="O78" i="17"/>
  <c r="Q67" i="17"/>
  <c r="M61" i="17"/>
  <c r="M60" i="17"/>
  <c r="O74" i="17"/>
  <c r="P73" i="17"/>
  <c r="M81" i="17"/>
  <c r="M87" i="17"/>
  <c r="O39" i="17"/>
  <c r="O40" i="17"/>
  <c r="O49" i="17"/>
  <c r="O75" i="17"/>
  <c r="O77" i="17"/>
  <c r="O69" i="17"/>
  <c r="O76" i="17"/>
  <c r="O45" i="17"/>
  <c r="O68" i="17"/>
  <c r="N79" i="17"/>
  <c r="O71" i="17"/>
  <c r="M56" i="17"/>
  <c r="M58" i="17"/>
  <c r="L93" i="17"/>
  <c r="M57" i="17"/>
  <c r="P44" i="17"/>
  <c r="M59" i="17"/>
  <c r="O72" i="17"/>
  <c r="K92" i="15"/>
  <c r="K94" i="15"/>
  <c r="K88" i="15"/>
  <c r="G110" i="15"/>
  <c r="K93" i="15"/>
  <c r="K90" i="15"/>
  <c r="K85" i="15"/>
  <c r="K87" i="15"/>
  <c r="H100" i="15"/>
  <c r="H109" i="15"/>
  <c r="H106" i="15"/>
  <c r="H107" i="15"/>
  <c r="H103" i="15"/>
  <c r="H108" i="15"/>
  <c r="H102" i="15"/>
  <c r="H105" i="15"/>
  <c r="H99" i="15"/>
  <c r="H104" i="15"/>
  <c r="H101" i="15"/>
  <c r="K89" i="15"/>
  <c r="L86" i="15"/>
  <c r="K95" i="15"/>
  <c r="K91" i="15"/>
  <c r="J84" i="15"/>
  <c r="I96" i="15"/>
  <c r="I98" i="15"/>
  <c r="I75" i="15"/>
  <c r="I80" i="15"/>
  <c r="I71" i="15"/>
  <c r="I78" i="15"/>
  <c r="I74" i="15"/>
  <c r="I69" i="15"/>
  <c r="I76" i="15"/>
  <c r="I73" i="15"/>
  <c r="I77" i="15"/>
  <c r="I70" i="15"/>
  <c r="I79" i="15"/>
  <c r="I72" i="15"/>
  <c r="J67" i="15"/>
  <c r="K58" i="15"/>
  <c r="H81" i="15"/>
  <c r="M56" i="15"/>
  <c r="M64" i="15"/>
  <c r="M62" i="15"/>
  <c r="M55" i="15"/>
  <c r="M57" i="15"/>
  <c r="M60" i="15"/>
  <c r="M59" i="15"/>
  <c r="M65" i="15"/>
  <c r="M66" i="15"/>
  <c r="M63" i="15"/>
  <c r="M61" i="15"/>
  <c r="L35" i="3"/>
  <c r="L38" i="3"/>
  <c r="K36" i="3"/>
  <c r="K34" i="3"/>
  <c r="N13" i="3"/>
  <c r="M14" i="3"/>
  <c r="M15" i="3"/>
  <c r="M17" i="3"/>
  <c r="K33" i="3"/>
  <c r="K40" i="3"/>
  <c r="AZ2" i="3"/>
  <c r="AY12" i="3"/>
  <c r="O4" i="3"/>
  <c r="N5" i="3"/>
  <c r="N6" i="3"/>
  <c r="N9" i="3"/>
  <c r="AY3" i="3"/>
  <c r="AX7" i="3"/>
  <c r="AX16" i="3"/>
  <c r="E27" i="3"/>
  <c r="F26" i="3"/>
  <c r="F27" i="3"/>
  <c r="G25" i="3"/>
  <c r="P93" i="19"/>
  <c r="Q54" i="19"/>
  <c r="Q63" i="19"/>
  <c r="P64" i="19"/>
  <c r="T73" i="19"/>
  <c r="T39" i="19"/>
  <c r="Q89" i="19"/>
  <c r="Q82" i="19"/>
  <c r="Q90" i="19"/>
  <c r="Q87" i="19"/>
  <c r="Q85" i="19"/>
  <c r="S70" i="19"/>
  <c r="T75" i="19"/>
  <c r="T68" i="19"/>
  <c r="T76" i="19"/>
  <c r="T47" i="19"/>
  <c r="T42" i="19"/>
  <c r="T71" i="19"/>
  <c r="Q60" i="19"/>
  <c r="Q61" i="19"/>
  <c r="Q58" i="19"/>
  <c r="Q56" i="19"/>
  <c r="Q53" i="19"/>
  <c r="S69" i="19"/>
  <c r="S78" i="19"/>
  <c r="Q81" i="19"/>
  <c r="Q84" i="19"/>
  <c r="S48" i="19"/>
  <c r="U46" i="19"/>
  <c r="S74" i="19"/>
  <c r="T44" i="19"/>
  <c r="Q83" i="19"/>
  <c r="Q92" i="19"/>
  <c r="S43" i="19"/>
  <c r="S45" i="19"/>
  <c r="S72" i="19"/>
  <c r="S41" i="19"/>
  <c r="S77" i="19"/>
  <c r="Q62" i="19"/>
  <c r="Q88" i="19"/>
  <c r="R50" i="19"/>
  <c r="R62" i="19"/>
  <c r="S38" i="19"/>
  <c r="S49" i="19"/>
  <c r="R79" i="19"/>
  <c r="R92" i="19"/>
  <c r="S67" i="19"/>
  <c r="Q57" i="19"/>
  <c r="Q59" i="19"/>
  <c r="Q86" i="19"/>
  <c r="Q55" i="19"/>
  <c r="Q91" i="19"/>
  <c r="S40" i="19"/>
  <c r="N53" i="17"/>
  <c r="N59" i="17"/>
  <c r="N54" i="17"/>
  <c r="M93" i="17"/>
  <c r="N62" i="17"/>
  <c r="Q44" i="17"/>
  <c r="N81" i="17"/>
  <c r="N87" i="17"/>
  <c r="N83" i="17"/>
  <c r="N89" i="17"/>
  <c r="N88" i="17"/>
  <c r="R67" i="17"/>
  <c r="M64" i="17"/>
  <c r="N84" i="17"/>
  <c r="P43" i="17"/>
  <c r="P76" i="17"/>
  <c r="P49" i="17"/>
  <c r="P41" i="17"/>
  <c r="P48" i="17"/>
  <c r="P47" i="17"/>
  <c r="N58" i="17"/>
  <c r="N56" i="17"/>
  <c r="N82" i="17"/>
  <c r="Q73" i="17"/>
  <c r="P72" i="17"/>
  <c r="P71" i="17"/>
  <c r="P68" i="17"/>
  <c r="O79" i="17"/>
  <c r="O82" i="17"/>
  <c r="N90" i="17"/>
  <c r="N91" i="17"/>
  <c r="N63" i="17"/>
  <c r="P39" i="17"/>
  <c r="N92" i="17"/>
  <c r="N55" i="17"/>
  <c r="N61" i="17"/>
  <c r="P38" i="17"/>
  <c r="O50" i="17"/>
  <c r="O55" i="17"/>
  <c r="N86" i="17"/>
  <c r="P77" i="17"/>
  <c r="N85" i="17"/>
  <c r="P45" i="17"/>
  <c r="P69" i="17"/>
  <c r="P75" i="17"/>
  <c r="P40" i="17"/>
  <c r="P74" i="17"/>
  <c r="P78" i="17"/>
  <c r="P70" i="17"/>
  <c r="Q42" i="17"/>
  <c r="P46" i="17"/>
  <c r="N57" i="17"/>
  <c r="N52" i="17"/>
  <c r="L95" i="15"/>
  <c r="L93" i="15"/>
  <c r="L94" i="15"/>
  <c r="L91" i="15"/>
  <c r="M86" i="15"/>
  <c r="L87" i="15"/>
  <c r="L90" i="15"/>
  <c r="L89" i="15"/>
  <c r="L85" i="15"/>
  <c r="I100" i="15"/>
  <c r="I104" i="15"/>
  <c r="I106" i="15"/>
  <c r="I102" i="15"/>
  <c r="I108" i="15"/>
  <c r="I105" i="15"/>
  <c r="I109" i="15"/>
  <c r="I103" i="15"/>
  <c r="I107" i="15"/>
  <c r="I101" i="15"/>
  <c r="I99" i="15"/>
  <c r="H110" i="15"/>
  <c r="L88" i="15"/>
  <c r="L92" i="15"/>
  <c r="K84" i="15"/>
  <c r="J96" i="15"/>
  <c r="J98" i="15"/>
  <c r="I81" i="15"/>
  <c r="K67" i="15"/>
  <c r="L58" i="15"/>
  <c r="J76" i="15"/>
  <c r="J75" i="15"/>
  <c r="J79" i="15"/>
  <c r="J74" i="15"/>
  <c r="J71" i="15"/>
  <c r="J69" i="15"/>
  <c r="J78" i="15"/>
  <c r="J77" i="15"/>
  <c r="J72" i="15"/>
  <c r="J70" i="15"/>
  <c r="J80" i="15"/>
  <c r="J73" i="15"/>
  <c r="N65" i="15"/>
  <c r="N62" i="15"/>
  <c r="N59" i="15"/>
  <c r="N55" i="15"/>
  <c r="N61" i="15"/>
  <c r="N60" i="15"/>
  <c r="N64" i="15"/>
  <c r="N63" i="15"/>
  <c r="N66" i="15"/>
  <c r="N57" i="15"/>
  <c r="N56" i="15"/>
  <c r="P4" i="3"/>
  <c r="O5" i="3"/>
  <c r="O6" i="3"/>
  <c r="O9" i="3"/>
  <c r="O13" i="3"/>
  <c r="N14" i="3"/>
  <c r="N15" i="3"/>
  <c r="N17" i="3"/>
  <c r="M35" i="3"/>
  <c r="L33" i="3"/>
  <c r="L40" i="3"/>
  <c r="AY16" i="3"/>
  <c r="AZ3" i="3"/>
  <c r="AY7" i="3"/>
  <c r="AZ12" i="3"/>
  <c r="BA2" i="3"/>
  <c r="M38" i="3"/>
  <c r="L36" i="3"/>
  <c r="L34" i="3"/>
  <c r="F29" i="3"/>
  <c r="F30" i="3"/>
  <c r="E29" i="3"/>
  <c r="E30" i="3"/>
  <c r="H25" i="3"/>
  <c r="G26" i="3"/>
  <c r="G27" i="3"/>
  <c r="R54" i="19"/>
  <c r="R81" i="19"/>
  <c r="R63" i="19"/>
  <c r="Q64" i="19"/>
  <c r="R55" i="19"/>
  <c r="T45" i="19"/>
  <c r="T74" i="19"/>
  <c r="T48" i="19"/>
  <c r="T78" i="19"/>
  <c r="T40" i="19"/>
  <c r="S79" i="19"/>
  <c r="S86" i="19"/>
  <c r="T67" i="19"/>
  <c r="S50" i="19"/>
  <c r="S54" i="19"/>
  <c r="T38" i="19"/>
  <c r="T41" i="19"/>
  <c r="R59" i="19"/>
  <c r="R88" i="19"/>
  <c r="U71" i="19"/>
  <c r="U47" i="19"/>
  <c r="U68" i="19"/>
  <c r="T70" i="19"/>
  <c r="R90" i="19"/>
  <c r="R82" i="19"/>
  <c r="R89" i="19"/>
  <c r="R87" i="19"/>
  <c r="R85" i="19"/>
  <c r="R60" i="19"/>
  <c r="R56" i="19"/>
  <c r="R58" i="19"/>
  <c r="R61" i="19"/>
  <c r="R53" i="19"/>
  <c r="R91" i="19"/>
  <c r="T72" i="19"/>
  <c r="R57" i="19"/>
  <c r="U44" i="19"/>
  <c r="V46" i="19"/>
  <c r="T69" i="19"/>
  <c r="R84" i="19"/>
  <c r="U39" i="19"/>
  <c r="T49" i="19"/>
  <c r="R52" i="19"/>
  <c r="T77" i="19"/>
  <c r="R86" i="19"/>
  <c r="T43" i="19"/>
  <c r="Q93" i="19"/>
  <c r="R83" i="19"/>
  <c r="U42" i="19"/>
  <c r="U76" i="19"/>
  <c r="U75" i="19"/>
  <c r="U73" i="19"/>
  <c r="O89" i="17"/>
  <c r="O84" i="17"/>
  <c r="O88" i="17"/>
  <c r="O92" i="17"/>
  <c r="O83" i="17"/>
  <c r="Q40" i="17"/>
  <c r="O60" i="17"/>
  <c r="O59" i="17"/>
  <c r="O53" i="17"/>
  <c r="O81" i="17"/>
  <c r="O87" i="17"/>
  <c r="O85" i="17"/>
  <c r="Q47" i="17"/>
  <c r="Q41" i="17"/>
  <c r="Q76" i="17"/>
  <c r="N64" i="17"/>
  <c r="R42" i="17"/>
  <c r="O54" i="17"/>
  <c r="Q69" i="17"/>
  <c r="O52" i="17"/>
  <c r="Q68" i="17"/>
  <c r="P79" i="17"/>
  <c r="P92" i="17"/>
  <c r="O86" i="17"/>
  <c r="O61" i="17"/>
  <c r="O90" i="17"/>
  <c r="N93" i="17"/>
  <c r="Q78" i="17"/>
  <c r="Q77" i="17"/>
  <c r="O56" i="17"/>
  <c r="O58" i="17"/>
  <c r="Q72" i="17"/>
  <c r="Q48" i="17"/>
  <c r="O63" i="17"/>
  <c r="Q43" i="17"/>
  <c r="R44" i="17"/>
  <c r="Q46" i="17"/>
  <c r="Q70" i="17"/>
  <c r="P88" i="17"/>
  <c r="Q74" i="17"/>
  <c r="Q75" i="17"/>
  <c r="Q45" i="17"/>
  <c r="O91" i="17"/>
  <c r="P50" i="17"/>
  <c r="P60" i="17"/>
  <c r="Q38" i="17"/>
  <c r="Q39" i="17"/>
  <c r="Q71" i="17"/>
  <c r="R73" i="17"/>
  <c r="O62" i="17"/>
  <c r="Q49" i="17"/>
  <c r="O57" i="17"/>
  <c r="S67" i="17"/>
  <c r="M94" i="15"/>
  <c r="M88" i="15"/>
  <c r="M91" i="15"/>
  <c r="M93" i="15"/>
  <c r="J100" i="15"/>
  <c r="J107" i="15"/>
  <c r="J99" i="15"/>
  <c r="J103" i="15"/>
  <c r="J109" i="15"/>
  <c r="J106" i="15"/>
  <c r="J102" i="15"/>
  <c r="J108" i="15"/>
  <c r="J104" i="15"/>
  <c r="J101" i="15"/>
  <c r="J105" i="15"/>
  <c r="M95" i="15"/>
  <c r="M89" i="15"/>
  <c r="M87" i="15"/>
  <c r="M92" i="15"/>
  <c r="I110" i="15"/>
  <c r="M85" i="15"/>
  <c r="M90" i="15"/>
  <c r="N86" i="15"/>
  <c r="L84" i="15"/>
  <c r="K96" i="15"/>
  <c r="K98" i="15"/>
  <c r="M58" i="15"/>
  <c r="L67" i="15"/>
  <c r="L72" i="15"/>
  <c r="J81" i="15"/>
  <c r="K73" i="15"/>
  <c r="K79" i="15"/>
  <c r="K70" i="15"/>
  <c r="K76" i="15"/>
  <c r="K78" i="15"/>
  <c r="K69" i="15"/>
  <c r="K77" i="15"/>
  <c r="K75" i="15"/>
  <c r="K71" i="15"/>
  <c r="K74" i="15"/>
  <c r="K80" i="15"/>
  <c r="K72" i="15"/>
  <c r="O62" i="15"/>
  <c r="O57" i="15"/>
  <c r="O65" i="15"/>
  <c r="O66" i="15"/>
  <c r="O64" i="15"/>
  <c r="O55" i="15"/>
  <c r="O56" i="15"/>
  <c r="O60" i="15"/>
  <c r="O63" i="15"/>
  <c r="O59" i="15"/>
  <c r="O61" i="15"/>
  <c r="N38" i="3"/>
  <c r="M36" i="3"/>
  <c r="M34" i="3"/>
  <c r="BA3" i="3"/>
  <c r="AZ16" i="3"/>
  <c r="AZ7" i="3"/>
  <c r="N35" i="3"/>
  <c r="Q4" i="3"/>
  <c r="P5" i="3"/>
  <c r="P6" i="3"/>
  <c r="P9" i="3"/>
  <c r="BA12" i="3"/>
  <c r="BB2" i="3"/>
  <c r="M33" i="3"/>
  <c r="M40" i="3"/>
  <c r="P13" i="3"/>
  <c r="O14" i="3"/>
  <c r="O15" i="3"/>
  <c r="O17" i="3"/>
  <c r="S91" i="19"/>
  <c r="S83" i="19"/>
  <c r="G29" i="3"/>
  <c r="G30" i="3"/>
  <c r="H26" i="3"/>
  <c r="H27" i="3"/>
  <c r="H29" i="3"/>
  <c r="H30" i="3"/>
  <c r="I25" i="3"/>
  <c r="S84" i="19"/>
  <c r="R93" i="19"/>
  <c r="S63" i="19"/>
  <c r="S62" i="19"/>
  <c r="S55" i="19"/>
  <c r="S59" i="19"/>
  <c r="S57" i="19"/>
  <c r="V75" i="19"/>
  <c r="V42" i="19"/>
  <c r="U43" i="19"/>
  <c r="U69" i="19"/>
  <c r="U70" i="19"/>
  <c r="U38" i="19"/>
  <c r="T50" i="19"/>
  <c r="T55" i="19"/>
  <c r="S82" i="19"/>
  <c r="S85" i="19"/>
  <c r="S87" i="19"/>
  <c r="S89" i="19"/>
  <c r="S90" i="19"/>
  <c r="U78" i="19"/>
  <c r="U74" i="19"/>
  <c r="R64" i="19"/>
  <c r="V39" i="19"/>
  <c r="V47" i="19"/>
  <c r="S60" i="19"/>
  <c r="S58" i="19"/>
  <c r="S61" i="19"/>
  <c r="S53" i="19"/>
  <c r="S56" i="19"/>
  <c r="S81" i="19"/>
  <c r="S92" i="19"/>
  <c r="S88" i="19"/>
  <c r="V73" i="19"/>
  <c r="V76" i="19"/>
  <c r="W46" i="19"/>
  <c r="U72" i="19"/>
  <c r="V68" i="19"/>
  <c r="V71" i="19"/>
  <c r="S52" i="19"/>
  <c r="U40" i="19"/>
  <c r="U48" i="19"/>
  <c r="T59" i="19"/>
  <c r="U45" i="19"/>
  <c r="U77" i="19"/>
  <c r="U49" i="19"/>
  <c r="V44" i="19"/>
  <c r="U41" i="19"/>
  <c r="U67" i="19"/>
  <c r="T79" i="19"/>
  <c r="T83" i="19"/>
  <c r="P89" i="17"/>
  <c r="P85" i="17"/>
  <c r="P53" i="17"/>
  <c r="P84" i="17"/>
  <c r="P63" i="17"/>
  <c r="P59" i="17"/>
  <c r="P57" i="17"/>
  <c r="P52" i="17"/>
  <c r="R45" i="17"/>
  <c r="R72" i="17"/>
  <c r="R77" i="17"/>
  <c r="P81" i="17"/>
  <c r="P87" i="17"/>
  <c r="R69" i="17"/>
  <c r="R41" i="17"/>
  <c r="S73" i="17"/>
  <c r="R39" i="17"/>
  <c r="P58" i="17"/>
  <c r="P56" i="17"/>
  <c r="R75" i="17"/>
  <c r="R70" i="17"/>
  <c r="S44" i="17"/>
  <c r="P86" i="17"/>
  <c r="P91" i="17"/>
  <c r="P82" i="17"/>
  <c r="P83" i="17"/>
  <c r="P55" i="17"/>
  <c r="R48" i="17"/>
  <c r="R78" i="17"/>
  <c r="R68" i="17"/>
  <c r="Q79" i="17"/>
  <c r="Q91" i="17"/>
  <c r="R76" i="17"/>
  <c r="R47" i="17"/>
  <c r="O93" i="17"/>
  <c r="P54" i="17"/>
  <c r="T67" i="17"/>
  <c r="R49" i="17"/>
  <c r="R71" i="17"/>
  <c r="R38" i="17"/>
  <c r="Q50" i="17"/>
  <c r="Q59" i="17"/>
  <c r="R74" i="17"/>
  <c r="R46" i="17"/>
  <c r="R43" i="17"/>
  <c r="P62" i="17"/>
  <c r="O64" i="17"/>
  <c r="S42" i="17"/>
  <c r="P90" i="17"/>
  <c r="P61" i="17"/>
  <c r="R40" i="17"/>
  <c r="J110" i="15"/>
  <c r="K100" i="15"/>
  <c r="K109" i="15"/>
  <c r="K108" i="15"/>
  <c r="K107" i="15"/>
  <c r="K101" i="15"/>
  <c r="K104" i="15"/>
  <c r="K99" i="15"/>
  <c r="K106" i="15"/>
  <c r="K105" i="15"/>
  <c r="K103" i="15"/>
  <c r="K102" i="15"/>
  <c r="N87" i="15"/>
  <c r="N91" i="15"/>
  <c r="N94" i="15"/>
  <c r="N92" i="15"/>
  <c r="N89" i="15"/>
  <c r="N93" i="15"/>
  <c r="N88" i="15"/>
  <c r="O86" i="15"/>
  <c r="N85" i="15"/>
  <c r="N90" i="15"/>
  <c r="N95" i="15"/>
  <c r="M84" i="15"/>
  <c r="L96" i="15"/>
  <c r="L98" i="15"/>
  <c r="L74" i="15"/>
  <c r="L79" i="15"/>
  <c r="L73" i="15"/>
  <c r="L80" i="15"/>
  <c r="L78" i="15"/>
  <c r="L69" i="15"/>
  <c r="L71" i="15"/>
  <c r="L70" i="15"/>
  <c r="L75" i="15"/>
  <c r="L76" i="15"/>
  <c r="L77" i="15"/>
  <c r="K81" i="15"/>
  <c r="M67" i="15"/>
  <c r="M72" i="15"/>
  <c r="N58" i="15"/>
  <c r="P61" i="15"/>
  <c r="P56" i="15"/>
  <c r="P63" i="15"/>
  <c r="P59" i="15"/>
  <c r="P62" i="15"/>
  <c r="P65" i="15"/>
  <c r="P60" i="15"/>
  <c r="P64" i="15"/>
  <c r="P55" i="15"/>
  <c r="P66" i="15"/>
  <c r="P57" i="15"/>
  <c r="R4" i="3"/>
  <c r="Q5" i="3"/>
  <c r="Q6" i="3"/>
  <c r="Q9" i="3"/>
  <c r="N33" i="3"/>
  <c r="N40" i="3"/>
  <c r="BB3" i="3"/>
  <c r="BA7" i="3"/>
  <c r="BA16" i="3"/>
  <c r="Q13" i="3"/>
  <c r="P14" i="3"/>
  <c r="P15" i="3"/>
  <c r="P17" i="3"/>
  <c r="BC2" i="3"/>
  <c r="BB12" i="3"/>
  <c r="O35" i="3"/>
  <c r="O38" i="3"/>
  <c r="N36" i="3"/>
  <c r="N34" i="3"/>
  <c r="I26" i="3"/>
  <c r="I27" i="3"/>
  <c r="I29" i="3"/>
  <c r="I30" i="3"/>
  <c r="J25" i="3"/>
  <c r="S93" i="19"/>
  <c r="T63" i="19"/>
  <c r="W73" i="19"/>
  <c r="U79" i="19"/>
  <c r="U86" i="19"/>
  <c r="V67" i="19"/>
  <c r="S64" i="19"/>
  <c r="V78" i="19"/>
  <c r="U50" i="19"/>
  <c r="U52" i="19"/>
  <c r="V38" i="19"/>
  <c r="V69" i="19"/>
  <c r="W42" i="19"/>
  <c r="V40" i="19"/>
  <c r="X46" i="19"/>
  <c r="W39" i="19"/>
  <c r="T60" i="19"/>
  <c r="T56" i="19"/>
  <c r="T61" i="19"/>
  <c r="T58" i="19"/>
  <c r="T53" i="19"/>
  <c r="V77" i="19"/>
  <c r="T81" i="19"/>
  <c r="T91" i="19"/>
  <c r="V48" i="19"/>
  <c r="W71" i="19"/>
  <c r="T86" i="19"/>
  <c r="W76" i="19"/>
  <c r="W47" i="19"/>
  <c r="T92" i="19"/>
  <c r="T52" i="19"/>
  <c r="T85" i="19"/>
  <c r="T82" i="19"/>
  <c r="T90" i="19"/>
  <c r="T89" i="19"/>
  <c r="T87" i="19"/>
  <c r="W68" i="19"/>
  <c r="T88" i="19"/>
  <c r="T84" i="19"/>
  <c r="T57" i="19"/>
  <c r="W44" i="19"/>
  <c r="T62" i="19"/>
  <c r="V41" i="19"/>
  <c r="V49" i="19"/>
  <c r="V45" i="19"/>
  <c r="T54" i="19"/>
  <c r="V72" i="19"/>
  <c r="V74" i="19"/>
  <c r="V70" i="19"/>
  <c r="V43" i="19"/>
  <c r="W75" i="19"/>
  <c r="P64" i="17"/>
  <c r="S49" i="17"/>
  <c r="Q61" i="17"/>
  <c r="P93" i="17"/>
  <c r="Q86" i="17"/>
  <c r="S47" i="17"/>
  <c r="S38" i="17"/>
  <c r="R50" i="17"/>
  <c r="R52" i="17"/>
  <c r="S68" i="17"/>
  <c r="R79" i="17"/>
  <c r="R89" i="17"/>
  <c r="S75" i="17"/>
  <c r="S39" i="17"/>
  <c r="S40" i="17"/>
  <c r="T42" i="17"/>
  <c r="Q57" i="17"/>
  <c r="S74" i="17"/>
  <c r="Q52" i="17"/>
  <c r="Q63" i="17"/>
  <c r="S76" i="17"/>
  <c r="Q82" i="17"/>
  <c r="Q62" i="17"/>
  <c r="S70" i="17"/>
  <c r="T73" i="17"/>
  <c r="S69" i="17"/>
  <c r="S77" i="17"/>
  <c r="S45" i="17"/>
  <c r="Q60" i="17"/>
  <c r="Q85" i="17"/>
  <c r="S46" i="17"/>
  <c r="S48" i="17"/>
  <c r="S41" i="17"/>
  <c r="Q54" i="17"/>
  <c r="S43" i="17"/>
  <c r="Q88" i="17"/>
  <c r="S71" i="17"/>
  <c r="U67" i="17"/>
  <c r="Q90" i="17"/>
  <c r="S78" i="17"/>
  <c r="Q84" i="17"/>
  <c r="Q83" i="17"/>
  <c r="Q58" i="17"/>
  <c r="Q56" i="17"/>
  <c r="Q81" i="17"/>
  <c r="Q87" i="17"/>
  <c r="Q92" i="17"/>
  <c r="T44" i="17"/>
  <c r="Q89" i="17"/>
  <c r="Q53" i="17"/>
  <c r="Q55" i="17"/>
  <c r="S72" i="17"/>
  <c r="O89" i="15"/>
  <c r="O90" i="15"/>
  <c r="O85" i="15"/>
  <c r="O94" i="15"/>
  <c r="P86" i="15"/>
  <c r="O93" i="15"/>
  <c r="O92" i="15"/>
  <c r="O91" i="15"/>
  <c r="L100" i="15"/>
  <c r="L102" i="15"/>
  <c r="L107" i="15"/>
  <c r="L103" i="15"/>
  <c r="L106" i="15"/>
  <c r="L108" i="15"/>
  <c r="L101" i="15"/>
  <c r="L99" i="15"/>
  <c r="L109" i="15"/>
  <c r="L104" i="15"/>
  <c r="L105" i="15"/>
  <c r="O88" i="15"/>
  <c r="O87" i="15"/>
  <c r="O95" i="15"/>
  <c r="K110" i="15"/>
  <c r="N84" i="15"/>
  <c r="M96" i="15"/>
  <c r="M98" i="15"/>
  <c r="L81" i="15"/>
  <c r="N67" i="15"/>
  <c r="O58" i="15"/>
  <c r="M76" i="15"/>
  <c r="M75" i="15"/>
  <c r="M77" i="15"/>
  <c r="M71" i="15"/>
  <c r="M70" i="15"/>
  <c r="M73" i="15"/>
  <c r="M74" i="15"/>
  <c r="M79" i="15"/>
  <c r="M80" i="15"/>
  <c r="M69" i="15"/>
  <c r="M78" i="15"/>
  <c r="Q59" i="15"/>
  <c r="Q57" i="15"/>
  <c r="Q64" i="15"/>
  <c r="Q63" i="15"/>
  <c r="Q61" i="15"/>
  <c r="Q56" i="15"/>
  <c r="Q55" i="15"/>
  <c r="Q65" i="15"/>
  <c r="Q62" i="15"/>
  <c r="Q66" i="15"/>
  <c r="Q60" i="15"/>
  <c r="Q37" i="3"/>
  <c r="P35" i="3"/>
  <c r="BC3" i="3"/>
  <c r="BB16" i="3"/>
  <c r="BB7" i="3"/>
  <c r="P38" i="3"/>
  <c r="O36" i="3"/>
  <c r="O34" i="3"/>
  <c r="R13" i="3"/>
  <c r="Q14" i="3"/>
  <c r="Q15" i="3"/>
  <c r="Q17" i="3"/>
  <c r="O33" i="3"/>
  <c r="O40" i="3"/>
  <c r="BD2" i="3"/>
  <c r="BC12" i="3"/>
  <c r="S4" i="3"/>
  <c r="R5" i="3"/>
  <c r="R6" i="3"/>
  <c r="R9" i="3"/>
  <c r="J26" i="3"/>
  <c r="J27" i="3"/>
  <c r="J29" i="3"/>
  <c r="J30" i="3"/>
  <c r="K25" i="3"/>
  <c r="U63" i="19"/>
  <c r="U57" i="19"/>
  <c r="U83" i="19"/>
  <c r="U91" i="19"/>
  <c r="U62" i="19"/>
  <c r="U59" i="19"/>
  <c r="U55" i="19"/>
  <c r="U54" i="19"/>
  <c r="U88" i="19"/>
  <c r="U92" i="19"/>
  <c r="U81" i="19"/>
  <c r="U84" i="19"/>
  <c r="X75" i="19"/>
  <c r="W45" i="19"/>
  <c r="W41" i="19"/>
  <c r="X68" i="19"/>
  <c r="W77" i="19"/>
  <c r="W78" i="19"/>
  <c r="U90" i="19"/>
  <c r="U85" i="19"/>
  <c r="U89" i="19"/>
  <c r="U87" i="19"/>
  <c r="U82" i="19"/>
  <c r="W72" i="19"/>
  <c r="X47" i="19"/>
  <c r="W48" i="19"/>
  <c r="X42" i="19"/>
  <c r="W38" i="19"/>
  <c r="V50" i="19"/>
  <c r="V63" i="19"/>
  <c r="W70" i="19"/>
  <c r="W49" i="19"/>
  <c r="X71" i="19"/>
  <c r="X73" i="19"/>
  <c r="Y46" i="19"/>
  <c r="W43" i="19"/>
  <c r="W74" i="19"/>
  <c r="X44" i="19"/>
  <c r="T64" i="19"/>
  <c r="X76" i="19"/>
  <c r="T93" i="19"/>
  <c r="X39" i="19"/>
  <c r="W40" i="19"/>
  <c r="W69" i="19"/>
  <c r="U60" i="19"/>
  <c r="U61" i="19"/>
  <c r="U56" i="19"/>
  <c r="U58" i="19"/>
  <c r="U53" i="19"/>
  <c r="V79" i="19"/>
  <c r="V92" i="19"/>
  <c r="W67" i="19"/>
  <c r="R53" i="17"/>
  <c r="R60" i="17"/>
  <c r="R55" i="17"/>
  <c r="R59" i="17"/>
  <c r="R62" i="17"/>
  <c r="R84" i="17"/>
  <c r="R90" i="17"/>
  <c r="R88" i="17"/>
  <c r="R57" i="17"/>
  <c r="R54" i="17"/>
  <c r="R86" i="17"/>
  <c r="R82" i="17"/>
  <c r="R83" i="17"/>
  <c r="R92" i="17"/>
  <c r="R85" i="17"/>
  <c r="R91" i="17"/>
  <c r="T45" i="17"/>
  <c r="T69" i="17"/>
  <c r="T70" i="17"/>
  <c r="T76" i="17"/>
  <c r="T74" i="17"/>
  <c r="U42" i="17"/>
  <c r="T68" i="17"/>
  <c r="S79" i="17"/>
  <c r="S91" i="17"/>
  <c r="T46" i="17"/>
  <c r="T40" i="17"/>
  <c r="T75" i="17"/>
  <c r="T47" i="17"/>
  <c r="T78" i="17"/>
  <c r="T41" i="17"/>
  <c r="T72" i="17"/>
  <c r="T71" i="17"/>
  <c r="T48" i="17"/>
  <c r="T77" i="17"/>
  <c r="U73" i="17"/>
  <c r="R56" i="17"/>
  <c r="R58" i="17"/>
  <c r="R61" i="17"/>
  <c r="T49" i="17"/>
  <c r="T43" i="17"/>
  <c r="U44" i="17"/>
  <c r="Q93" i="17"/>
  <c r="V67" i="17"/>
  <c r="Q64" i="17"/>
  <c r="T39" i="17"/>
  <c r="R81" i="17"/>
  <c r="R87" i="17"/>
  <c r="T38" i="17"/>
  <c r="S50" i="17"/>
  <c r="S61" i="17"/>
  <c r="R63" i="17"/>
  <c r="N72" i="15"/>
  <c r="N77" i="15"/>
  <c r="P91" i="15"/>
  <c r="P94" i="15"/>
  <c r="P87" i="15"/>
  <c r="P90" i="15"/>
  <c r="L110" i="15"/>
  <c r="P92" i="15"/>
  <c r="Q86" i="15"/>
  <c r="P85" i="15"/>
  <c r="P93" i="15"/>
  <c r="M100" i="15"/>
  <c r="M101" i="15"/>
  <c r="M108" i="15"/>
  <c r="M103" i="15"/>
  <c r="M102" i="15"/>
  <c r="M99" i="15"/>
  <c r="M109" i="15"/>
  <c r="M105" i="15"/>
  <c r="M106" i="15"/>
  <c r="M107" i="15"/>
  <c r="M104" i="15"/>
  <c r="P95" i="15"/>
  <c r="P88" i="15"/>
  <c r="P89" i="15"/>
  <c r="O84" i="15"/>
  <c r="N96" i="15"/>
  <c r="N98" i="15"/>
  <c r="P58" i="15"/>
  <c r="O67" i="15"/>
  <c r="O72" i="15"/>
  <c r="N74" i="15"/>
  <c r="N78" i="15"/>
  <c r="N70" i="15"/>
  <c r="N76" i="15"/>
  <c r="N80" i="15"/>
  <c r="N69" i="15"/>
  <c r="N71" i="15"/>
  <c r="N75" i="15"/>
  <c r="N79" i="15"/>
  <c r="N73" i="15"/>
  <c r="M81" i="15"/>
  <c r="R57" i="15"/>
  <c r="R55" i="15"/>
  <c r="R63" i="15"/>
  <c r="R59" i="15"/>
  <c r="R61" i="15"/>
  <c r="R66" i="15"/>
  <c r="R65" i="15"/>
  <c r="R64" i="15"/>
  <c r="R60" i="15"/>
  <c r="R62" i="15"/>
  <c r="R56" i="15"/>
  <c r="T4" i="3"/>
  <c r="S5" i="3"/>
  <c r="S6" i="3"/>
  <c r="S9" i="3"/>
  <c r="P33" i="3"/>
  <c r="P40" i="3"/>
  <c r="Q35" i="3"/>
  <c r="R37" i="3"/>
  <c r="BD12" i="3"/>
  <c r="BE2" i="3"/>
  <c r="S13" i="3"/>
  <c r="R14" i="3"/>
  <c r="R15" i="3"/>
  <c r="R17" i="3"/>
  <c r="Q38" i="3"/>
  <c r="P36" i="3"/>
  <c r="P34" i="3"/>
  <c r="BD3" i="3"/>
  <c r="BC16" i="3"/>
  <c r="BC7" i="3"/>
  <c r="L25" i="3"/>
  <c r="K26" i="3"/>
  <c r="K27" i="3"/>
  <c r="K29" i="3"/>
  <c r="K30" i="3"/>
  <c r="V81" i="19"/>
  <c r="V83" i="19"/>
  <c r="V88" i="19"/>
  <c r="U93" i="19"/>
  <c r="U64" i="19"/>
  <c r="Y39" i="19"/>
  <c r="X74" i="19"/>
  <c r="Z46" i="19"/>
  <c r="V60" i="19"/>
  <c r="V56" i="19"/>
  <c r="V61" i="19"/>
  <c r="V53" i="19"/>
  <c r="V58" i="19"/>
  <c r="X78" i="19"/>
  <c r="Y68" i="19"/>
  <c r="V59" i="19"/>
  <c r="Y71" i="19"/>
  <c r="X70" i="19"/>
  <c r="W50" i="19"/>
  <c r="W59" i="19"/>
  <c r="X38" i="19"/>
  <c r="X48" i="19"/>
  <c r="V86" i="19"/>
  <c r="X45" i="19"/>
  <c r="W79" i="19"/>
  <c r="W81" i="19"/>
  <c r="X67" i="19"/>
  <c r="V87" i="19"/>
  <c r="V85" i="19"/>
  <c r="V89" i="19"/>
  <c r="V90" i="19"/>
  <c r="V82" i="19"/>
  <c r="Y44" i="19"/>
  <c r="X43" i="19"/>
  <c r="Y73" i="19"/>
  <c r="V84" i="19"/>
  <c r="V52" i="19"/>
  <c r="V62" i="19"/>
  <c r="X72" i="19"/>
  <c r="X77" i="19"/>
  <c r="X41" i="19"/>
  <c r="Y75" i="19"/>
  <c r="X69" i="19"/>
  <c r="X40" i="19"/>
  <c r="V54" i="19"/>
  <c r="Y76" i="19"/>
  <c r="V57" i="19"/>
  <c r="X49" i="19"/>
  <c r="Y42" i="19"/>
  <c r="Y47" i="19"/>
  <c r="V91" i="19"/>
  <c r="V55" i="19"/>
  <c r="S85" i="17"/>
  <c r="S57" i="17"/>
  <c r="S52" i="17"/>
  <c r="R64" i="17"/>
  <c r="U77" i="17"/>
  <c r="U71" i="17"/>
  <c r="U41" i="17"/>
  <c r="U47" i="17"/>
  <c r="S54" i="17"/>
  <c r="U76" i="17"/>
  <c r="U69" i="17"/>
  <c r="W67" i="17"/>
  <c r="V44" i="17"/>
  <c r="U49" i="17"/>
  <c r="S55" i="17"/>
  <c r="U40" i="17"/>
  <c r="S81" i="17"/>
  <c r="S87" i="17"/>
  <c r="V42" i="17"/>
  <c r="S90" i="17"/>
  <c r="S83" i="17"/>
  <c r="S56" i="17"/>
  <c r="S58" i="17"/>
  <c r="S63" i="17"/>
  <c r="U48" i="17"/>
  <c r="U78" i="17"/>
  <c r="U75" i="17"/>
  <c r="U46" i="17"/>
  <c r="S82" i="17"/>
  <c r="U74" i="17"/>
  <c r="U70" i="17"/>
  <c r="U45" i="17"/>
  <c r="R93" i="17"/>
  <c r="U39" i="17"/>
  <c r="V73" i="17"/>
  <c r="U72" i="17"/>
  <c r="T50" i="17"/>
  <c r="T54" i="17"/>
  <c r="U38" i="17"/>
  <c r="S53" i="17"/>
  <c r="U43" i="17"/>
  <c r="S62" i="17"/>
  <c r="S86" i="17"/>
  <c r="S92" i="17"/>
  <c r="S89" i="17"/>
  <c r="S60" i="17"/>
  <c r="U68" i="17"/>
  <c r="T79" i="17"/>
  <c r="T90" i="17"/>
  <c r="S88" i="17"/>
  <c r="S84" i="17"/>
  <c r="S59" i="17"/>
  <c r="Q88" i="15"/>
  <c r="M110" i="15"/>
  <c r="Q90" i="15"/>
  <c r="Q85" i="15"/>
  <c r="Q92" i="15"/>
  <c r="Q94" i="15"/>
  <c r="Q89" i="15"/>
  <c r="Q95" i="15"/>
  <c r="N100" i="15"/>
  <c r="N104" i="15"/>
  <c r="N108" i="15"/>
  <c r="N107" i="15"/>
  <c r="N105" i="15"/>
  <c r="N103" i="15"/>
  <c r="N102" i="15"/>
  <c r="N109" i="15"/>
  <c r="N101" i="15"/>
  <c r="N99" i="15"/>
  <c r="N106" i="15"/>
  <c r="Q93" i="15"/>
  <c r="R86" i="15"/>
  <c r="Q87" i="15"/>
  <c r="Q91" i="15"/>
  <c r="P84" i="15"/>
  <c r="O96" i="15"/>
  <c r="O75" i="15"/>
  <c r="O73" i="15"/>
  <c r="O78" i="15"/>
  <c r="O77" i="15"/>
  <c r="O71" i="15"/>
  <c r="O76" i="15"/>
  <c r="O70" i="15"/>
  <c r="O69" i="15"/>
  <c r="O79" i="15"/>
  <c r="O74" i="15"/>
  <c r="O80" i="15"/>
  <c r="N81" i="15"/>
  <c r="P67" i="15"/>
  <c r="Q58" i="15"/>
  <c r="S64" i="15"/>
  <c r="S61" i="15"/>
  <c r="S60" i="15"/>
  <c r="S57" i="15"/>
  <c r="S62" i="15"/>
  <c r="S63" i="15"/>
  <c r="S56" i="15"/>
  <c r="S65" i="15"/>
  <c r="S66" i="15"/>
  <c r="S59" i="15"/>
  <c r="S55" i="15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U4" i="3"/>
  <c r="T5" i="3"/>
  <c r="T6" i="3"/>
  <c r="T9" i="3"/>
  <c r="S37" i="3"/>
  <c r="R35" i="3"/>
  <c r="Q33" i="3"/>
  <c r="Q40" i="3"/>
  <c r="R38" i="3"/>
  <c r="Q36" i="3"/>
  <c r="Q34" i="3"/>
  <c r="BD7" i="3"/>
  <c r="BE3" i="3"/>
  <c r="BD16" i="3"/>
  <c r="T13" i="3"/>
  <c r="S14" i="3"/>
  <c r="S15" i="3"/>
  <c r="S17" i="3"/>
  <c r="M25" i="3"/>
  <c r="L26" i="3"/>
  <c r="L27" i="3"/>
  <c r="L29" i="3"/>
  <c r="L30" i="3"/>
  <c r="W54" i="19"/>
  <c r="W83" i="19"/>
  <c r="W91" i="19"/>
  <c r="V93" i="19"/>
  <c r="W84" i="19"/>
  <c r="W92" i="19"/>
  <c r="W88" i="19"/>
  <c r="W86" i="19"/>
  <c r="W55" i="19"/>
  <c r="W62" i="19"/>
  <c r="W63" i="19"/>
  <c r="W57" i="19"/>
  <c r="V64" i="19"/>
  <c r="Y49" i="19"/>
  <c r="Y45" i="19"/>
  <c r="Y69" i="19"/>
  <c r="Y41" i="19"/>
  <c r="Y72" i="19"/>
  <c r="Y43" i="19"/>
  <c r="X50" i="19"/>
  <c r="X55" i="19"/>
  <c r="Y38" i="19"/>
  <c r="Z68" i="19"/>
  <c r="Y70" i="19"/>
  <c r="Y40" i="19"/>
  <c r="Z44" i="19"/>
  <c r="X79" i="19"/>
  <c r="X91" i="19"/>
  <c r="Y67" i="19"/>
  <c r="W60" i="19"/>
  <c r="W58" i="19"/>
  <c r="W53" i="19"/>
  <c r="W61" i="19"/>
  <c r="W56" i="19"/>
  <c r="Z71" i="19"/>
  <c r="AA46" i="19"/>
  <c r="Z39" i="19"/>
  <c r="Z47" i="19"/>
  <c r="Y74" i="19"/>
  <c r="Z42" i="19"/>
  <c r="Z76" i="19"/>
  <c r="Z75" i="19"/>
  <c r="Y77" i="19"/>
  <c r="Z73" i="19"/>
  <c r="W89" i="19"/>
  <c r="W87" i="19"/>
  <c r="W85" i="19"/>
  <c r="W82" i="19"/>
  <c r="W90" i="19"/>
  <c r="Y48" i="19"/>
  <c r="W52" i="19"/>
  <c r="Y78" i="19"/>
  <c r="T88" i="17"/>
  <c r="T82" i="17"/>
  <c r="S64" i="17"/>
  <c r="T85" i="17"/>
  <c r="T92" i="17"/>
  <c r="T83" i="17"/>
  <c r="T57" i="17"/>
  <c r="T60" i="17"/>
  <c r="V49" i="17"/>
  <c r="X67" i="17"/>
  <c r="T61" i="17"/>
  <c r="V71" i="17"/>
  <c r="V45" i="17"/>
  <c r="V74" i="17"/>
  <c r="V39" i="17"/>
  <c r="V75" i="17"/>
  <c r="V40" i="17"/>
  <c r="V76" i="17"/>
  <c r="T52" i="17"/>
  <c r="T86" i="17"/>
  <c r="T53" i="17"/>
  <c r="V70" i="17"/>
  <c r="T89" i="17"/>
  <c r="T62" i="17"/>
  <c r="W44" i="17"/>
  <c r="V41" i="17"/>
  <c r="V77" i="17"/>
  <c r="T58" i="17"/>
  <c r="T56" i="17"/>
  <c r="S93" i="17"/>
  <c r="V68" i="17"/>
  <c r="U79" i="17"/>
  <c r="U86" i="17"/>
  <c r="V72" i="17"/>
  <c r="T59" i="17"/>
  <c r="V48" i="17"/>
  <c r="W42" i="17"/>
  <c r="T63" i="17"/>
  <c r="V47" i="17"/>
  <c r="T81" i="17"/>
  <c r="T87" i="17"/>
  <c r="V43" i="17"/>
  <c r="V38" i="17"/>
  <c r="U50" i="17"/>
  <c r="U63" i="17"/>
  <c r="W73" i="17"/>
  <c r="T84" i="17"/>
  <c r="V46" i="17"/>
  <c r="V78" i="17"/>
  <c r="V69" i="17"/>
  <c r="T55" i="17"/>
  <c r="T91" i="17"/>
  <c r="N110" i="15"/>
  <c r="R95" i="15"/>
  <c r="R94" i="15"/>
  <c r="R85" i="15"/>
  <c r="R91" i="15"/>
  <c r="S86" i="15"/>
  <c r="R88" i="15"/>
  <c r="O100" i="15"/>
  <c r="O104" i="15"/>
  <c r="O102" i="15"/>
  <c r="O105" i="15"/>
  <c r="O101" i="15"/>
  <c r="O107" i="15"/>
  <c r="O109" i="15"/>
  <c r="O103" i="15"/>
  <c r="O108" i="15"/>
  <c r="O106" i="15"/>
  <c r="O99" i="15"/>
  <c r="R89" i="15"/>
  <c r="R92" i="15"/>
  <c r="R90" i="15"/>
  <c r="O98" i="15"/>
  <c r="R87" i="15"/>
  <c r="R93" i="15"/>
  <c r="O81" i="15"/>
  <c r="Q84" i="15"/>
  <c r="P96" i="15"/>
  <c r="P98" i="15"/>
  <c r="R58" i="15"/>
  <c r="Q67" i="15"/>
  <c r="P71" i="15"/>
  <c r="P78" i="15"/>
  <c r="P77" i="15"/>
  <c r="P69" i="15"/>
  <c r="P80" i="15"/>
  <c r="P73" i="15"/>
  <c r="P70" i="15"/>
  <c r="P76" i="15"/>
  <c r="P74" i="15"/>
  <c r="P79" i="15"/>
  <c r="P75" i="15"/>
  <c r="P72" i="15"/>
  <c r="T59" i="15"/>
  <c r="T56" i="15"/>
  <c r="T61" i="15"/>
  <c r="T65" i="15"/>
  <c r="T60" i="15"/>
  <c r="T55" i="15"/>
  <c r="T66" i="15"/>
  <c r="T57" i="15"/>
  <c r="T63" i="15"/>
  <c r="T62" i="15"/>
  <c r="T64" i="15"/>
  <c r="BF3" i="3"/>
  <c r="BE16" i="3"/>
  <c r="BE7" i="3"/>
  <c r="V4" i="3"/>
  <c r="U5" i="3"/>
  <c r="U6" i="3"/>
  <c r="U9" i="3"/>
  <c r="S38" i="3"/>
  <c r="R36" i="3"/>
  <c r="R34" i="3"/>
  <c r="U13" i="3"/>
  <c r="T14" i="3"/>
  <c r="T15" i="3"/>
  <c r="T17" i="3"/>
  <c r="R33" i="3"/>
  <c r="R40" i="3"/>
  <c r="T37" i="3"/>
  <c r="S35" i="3"/>
  <c r="M26" i="3"/>
  <c r="M27" i="3"/>
  <c r="M29" i="3"/>
  <c r="M30" i="3"/>
  <c r="N25" i="3"/>
  <c r="X92" i="19"/>
  <c r="W93" i="19"/>
  <c r="X84" i="19"/>
  <c r="W64" i="19"/>
  <c r="X62" i="19"/>
  <c r="AA73" i="19"/>
  <c r="AA75" i="19"/>
  <c r="AA42" i="19"/>
  <c r="AA47" i="19"/>
  <c r="AA44" i="19"/>
  <c r="Y50" i="19"/>
  <c r="Y62" i="19"/>
  <c r="Z38" i="19"/>
  <c r="Z43" i="19"/>
  <c r="Z45" i="19"/>
  <c r="Z48" i="19"/>
  <c r="AB46" i="19"/>
  <c r="Y79" i="19"/>
  <c r="Y91" i="19"/>
  <c r="Z67" i="19"/>
  <c r="Z70" i="19"/>
  <c r="X60" i="19"/>
  <c r="X53" i="19"/>
  <c r="X58" i="19"/>
  <c r="X56" i="19"/>
  <c r="X61" i="19"/>
  <c r="X57" i="19"/>
  <c r="Z41" i="19"/>
  <c r="X59" i="19"/>
  <c r="Z78" i="19"/>
  <c r="Z77" i="19"/>
  <c r="AA76" i="19"/>
  <c r="Z74" i="19"/>
  <c r="AA39" i="19"/>
  <c r="AA71" i="19"/>
  <c r="X85" i="19"/>
  <c r="X89" i="19"/>
  <c r="X90" i="19"/>
  <c r="X82" i="19"/>
  <c r="X87" i="19"/>
  <c r="X54" i="19"/>
  <c r="AA68" i="19"/>
  <c r="X52" i="19"/>
  <c r="Z72" i="19"/>
  <c r="Z69" i="19"/>
  <c r="Z49" i="19"/>
  <c r="X88" i="19"/>
  <c r="X81" i="19"/>
  <c r="Z40" i="19"/>
  <c r="X86" i="19"/>
  <c r="X83" i="19"/>
  <c r="X63" i="19"/>
  <c r="U52" i="17"/>
  <c r="U83" i="17"/>
  <c r="U84" i="17"/>
  <c r="U82" i="17"/>
  <c r="U91" i="17"/>
  <c r="U92" i="17"/>
  <c r="T93" i="17"/>
  <c r="X42" i="17"/>
  <c r="W68" i="17"/>
  <c r="V79" i="17"/>
  <c r="V84" i="17"/>
  <c r="W41" i="17"/>
  <c r="W40" i="17"/>
  <c r="U53" i="17"/>
  <c r="W45" i="17"/>
  <c r="W49" i="17"/>
  <c r="X73" i="17"/>
  <c r="W69" i="17"/>
  <c r="W46" i="17"/>
  <c r="U57" i="17"/>
  <c r="W47" i="17"/>
  <c r="W72" i="17"/>
  <c r="W70" i="17"/>
  <c r="T64" i="17"/>
  <c r="U54" i="17"/>
  <c r="W39" i="17"/>
  <c r="U59" i="17"/>
  <c r="Y67" i="17"/>
  <c r="U58" i="17"/>
  <c r="U56" i="17"/>
  <c r="U61" i="17"/>
  <c r="W77" i="17"/>
  <c r="X44" i="17"/>
  <c r="W76" i="17"/>
  <c r="W75" i="17"/>
  <c r="W74" i="17"/>
  <c r="W71" i="17"/>
  <c r="U60" i="17"/>
  <c r="W43" i="17"/>
  <c r="U62" i="17"/>
  <c r="W78" i="17"/>
  <c r="W38" i="17"/>
  <c r="V50" i="17"/>
  <c r="V59" i="17"/>
  <c r="W48" i="17"/>
  <c r="U81" i="17"/>
  <c r="U87" i="17"/>
  <c r="U55" i="17"/>
  <c r="U90" i="17"/>
  <c r="U89" i="17"/>
  <c r="U88" i="17"/>
  <c r="U85" i="17"/>
  <c r="S87" i="15"/>
  <c r="S90" i="15"/>
  <c r="S89" i="15"/>
  <c r="S88" i="15"/>
  <c r="S91" i="15"/>
  <c r="S94" i="15"/>
  <c r="P100" i="15"/>
  <c r="P99" i="15"/>
  <c r="P108" i="15"/>
  <c r="P109" i="15"/>
  <c r="P107" i="15"/>
  <c r="P101" i="15"/>
  <c r="P104" i="15"/>
  <c r="P106" i="15"/>
  <c r="P103" i="15"/>
  <c r="P102" i="15"/>
  <c r="P105" i="15"/>
  <c r="S93" i="15"/>
  <c r="S92" i="15"/>
  <c r="O110" i="15"/>
  <c r="T86" i="15"/>
  <c r="S85" i="15"/>
  <c r="S95" i="15"/>
  <c r="R84" i="15"/>
  <c r="Q96" i="15"/>
  <c r="Q98" i="15"/>
  <c r="Q72" i="15"/>
  <c r="Q71" i="15"/>
  <c r="Q80" i="15"/>
  <c r="Q79" i="15"/>
  <c r="Q69" i="15"/>
  <c r="Q77" i="15"/>
  <c r="Q75" i="15"/>
  <c r="Q70" i="15"/>
  <c r="Q74" i="15"/>
  <c r="Q73" i="15"/>
  <c r="Q76" i="15"/>
  <c r="Q78" i="15"/>
  <c r="P81" i="15"/>
  <c r="S58" i="15"/>
  <c r="R67" i="15"/>
  <c r="U62" i="15"/>
  <c r="U60" i="15"/>
  <c r="U57" i="15"/>
  <c r="U65" i="15"/>
  <c r="U59" i="15"/>
  <c r="U64" i="15"/>
  <c r="U55" i="15"/>
  <c r="U56" i="15"/>
  <c r="U63" i="15"/>
  <c r="U66" i="15"/>
  <c r="U61" i="15"/>
  <c r="T38" i="3"/>
  <c r="S36" i="3"/>
  <c r="S34" i="3"/>
  <c r="S33" i="3"/>
  <c r="S40" i="3"/>
  <c r="BG3" i="3"/>
  <c r="BF16" i="3"/>
  <c r="BF7" i="3"/>
  <c r="U37" i="3"/>
  <c r="T35" i="3"/>
  <c r="V13" i="3"/>
  <c r="U14" i="3"/>
  <c r="U15" i="3"/>
  <c r="U17" i="3"/>
  <c r="W4" i="3"/>
  <c r="V5" i="3"/>
  <c r="V6" i="3"/>
  <c r="V9" i="3"/>
  <c r="O25" i="3"/>
  <c r="N26" i="3"/>
  <c r="N27" i="3"/>
  <c r="N29" i="3"/>
  <c r="N30" i="3"/>
  <c r="Y88" i="19"/>
  <c r="Y92" i="19"/>
  <c r="Y83" i="19"/>
  <c r="Y54" i="19"/>
  <c r="Y63" i="19"/>
  <c r="X64" i="19"/>
  <c r="Y59" i="19"/>
  <c r="X93" i="19"/>
  <c r="AA69" i="19"/>
  <c r="AB39" i="19"/>
  <c r="Z79" i="19"/>
  <c r="Z91" i="19"/>
  <c r="AA67" i="19"/>
  <c r="AA38" i="19"/>
  <c r="Z50" i="19"/>
  <c r="Z63" i="19"/>
  <c r="AB75" i="19"/>
  <c r="AB68" i="19"/>
  <c r="AA74" i="19"/>
  <c r="AA77" i="19"/>
  <c r="Y82" i="19"/>
  <c r="Y85" i="19"/>
  <c r="Y90" i="19"/>
  <c r="Y89" i="19"/>
  <c r="Y87" i="19"/>
  <c r="AA43" i="19"/>
  <c r="Y60" i="19"/>
  <c r="Y53" i="19"/>
  <c r="Y58" i="19"/>
  <c r="Y61" i="19"/>
  <c r="Y56" i="19"/>
  <c r="AB47" i="19"/>
  <c r="Z86" i="19"/>
  <c r="AA72" i="19"/>
  <c r="AB71" i="19"/>
  <c r="AA41" i="19"/>
  <c r="Z84" i="19"/>
  <c r="AA70" i="19"/>
  <c r="Y81" i="19"/>
  <c r="AA48" i="19"/>
  <c r="Y57" i="19"/>
  <c r="AB44" i="19"/>
  <c r="AB42" i="19"/>
  <c r="AB73" i="19"/>
  <c r="AA49" i="19"/>
  <c r="AA40" i="19"/>
  <c r="Y86" i="19"/>
  <c r="AB76" i="19"/>
  <c r="Z92" i="19"/>
  <c r="AA78" i="19"/>
  <c r="Y55" i="19"/>
  <c r="Y84" i="19"/>
  <c r="AC46" i="19"/>
  <c r="AA45" i="19"/>
  <c r="Y52" i="19"/>
  <c r="V85" i="17"/>
  <c r="V86" i="17"/>
  <c r="V89" i="17"/>
  <c r="V91" i="17"/>
  <c r="V83" i="17"/>
  <c r="V88" i="17"/>
  <c r="V90" i="17"/>
  <c r="U64" i="17"/>
  <c r="V92" i="17"/>
  <c r="X77" i="17"/>
  <c r="X46" i="17"/>
  <c r="X45" i="17"/>
  <c r="V54" i="17"/>
  <c r="U93" i="17"/>
  <c r="X38" i="17"/>
  <c r="W50" i="17"/>
  <c r="W60" i="17"/>
  <c r="V53" i="17"/>
  <c r="X70" i="17"/>
  <c r="X47" i="17"/>
  <c r="V60" i="17"/>
  <c r="X41" i="17"/>
  <c r="V82" i="17"/>
  <c r="V58" i="17"/>
  <c r="V56" i="17"/>
  <c r="X74" i="17"/>
  <c r="Y73" i="17"/>
  <c r="X68" i="17"/>
  <c r="W79" i="17"/>
  <c r="W82" i="17"/>
  <c r="V62" i="17"/>
  <c r="V52" i="17"/>
  <c r="V57" i="17"/>
  <c r="X71" i="17"/>
  <c r="X75" i="17"/>
  <c r="Y44" i="17"/>
  <c r="Z67" i="17"/>
  <c r="X39" i="17"/>
  <c r="V61" i="17"/>
  <c r="X69" i="17"/>
  <c r="X49" i="17"/>
  <c r="V55" i="17"/>
  <c r="X76" i="17"/>
  <c r="X48" i="17"/>
  <c r="X78" i="17"/>
  <c r="X43" i="17"/>
  <c r="X72" i="17"/>
  <c r="V63" i="17"/>
  <c r="X40" i="17"/>
  <c r="V81" i="17"/>
  <c r="V87" i="17"/>
  <c r="Y42" i="17"/>
  <c r="T85" i="15"/>
  <c r="T93" i="15"/>
  <c r="T94" i="15"/>
  <c r="T88" i="15"/>
  <c r="T90" i="15"/>
  <c r="T95" i="15"/>
  <c r="U86" i="15"/>
  <c r="T92" i="15"/>
  <c r="Q100" i="15"/>
  <c r="Q103" i="15"/>
  <c r="Q104" i="15"/>
  <c r="Q101" i="15"/>
  <c r="Q109" i="15"/>
  <c r="Q99" i="15"/>
  <c r="Q106" i="15"/>
  <c r="Q107" i="15"/>
  <c r="Q108" i="15"/>
  <c r="Q105" i="15"/>
  <c r="Q102" i="15"/>
  <c r="P110" i="15"/>
  <c r="T91" i="15"/>
  <c r="T89" i="15"/>
  <c r="T87" i="15"/>
  <c r="S84" i="15"/>
  <c r="R96" i="15"/>
  <c r="Q81" i="15"/>
  <c r="R75" i="15"/>
  <c r="R77" i="15"/>
  <c r="R70" i="15"/>
  <c r="R69" i="15"/>
  <c r="R71" i="15"/>
  <c r="R78" i="15"/>
  <c r="R80" i="15"/>
  <c r="R76" i="15"/>
  <c r="R72" i="15"/>
  <c r="R79" i="15"/>
  <c r="R73" i="15"/>
  <c r="R74" i="15"/>
  <c r="S67" i="15"/>
  <c r="S72" i="15"/>
  <c r="T58" i="15"/>
  <c r="V66" i="15"/>
  <c r="V65" i="15"/>
  <c r="V62" i="15"/>
  <c r="V64" i="15"/>
  <c r="V63" i="15"/>
  <c r="V61" i="15"/>
  <c r="V55" i="15"/>
  <c r="V59" i="15"/>
  <c r="V56" i="15"/>
  <c r="V57" i="15"/>
  <c r="V60" i="15"/>
  <c r="W13" i="3"/>
  <c r="V14" i="3"/>
  <c r="V15" i="3"/>
  <c r="V17" i="3"/>
  <c r="BH3" i="3"/>
  <c r="BG16" i="3"/>
  <c r="BG7" i="3"/>
  <c r="U35" i="3"/>
  <c r="V37" i="3"/>
  <c r="U38" i="3"/>
  <c r="T36" i="3"/>
  <c r="T34" i="3"/>
  <c r="X4" i="3"/>
  <c r="W5" i="3"/>
  <c r="W6" i="3"/>
  <c r="W9" i="3"/>
  <c r="T33" i="3"/>
  <c r="T40" i="3"/>
  <c r="O26" i="3"/>
  <c r="O27" i="3"/>
  <c r="O29" i="3"/>
  <c r="O30" i="3"/>
  <c r="P25" i="3"/>
  <c r="Z88" i="19"/>
  <c r="Z81" i="19"/>
  <c r="Z55" i="19"/>
  <c r="Z54" i="19"/>
  <c r="Z59" i="19"/>
  <c r="Z62" i="19"/>
  <c r="Z57" i="19"/>
  <c r="Z52" i="19"/>
  <c r="Y64" i="19"/>
  <c r="AD46" i="19"/>
  <c r="AB78" i="19"/>
  <c r="AB48" i="19"/>
  <c r="AC47" i="19"/>
  <c r="AC44" i="19"/>
  <c r="AB41" i="19"/>
  <c r="AB72" i="19"/>
  <c r="AB77" i="19"/>
  <c r="AC68" i="19"/>
  <c r="AA79" i="19"/>
  <c r="AA92" i="19"/>
  <c r="AB67" i="19"/>
  <c r="AB69" i="19"/>
  <c r="AB45" i="19"/>
  <c r="AC76" i="19"/>
  <c r="AC73" i="19"/>
  <c r="Y93" i="19"/>
  <c r="AB43" i="19"/>
  <c r="Z60" i="19"/>
  <c r="Z56" i="19"/>
  <c r="Z58" i="19"/>
  <c r="Z53" i="19"/>
  <c r="Z61" i="19"/>
  <c r="Z87" i="19"/>
  <c r="Z82" i="19"/>
  <c r="Z89" i="19"/>
  <c r="Z85" i="19"/>
  <c r="Z90" i="19"/>
  <c r="Z83" i="19"/>
  <c r="AB40" i="19"/>
  <c r="AB49" i="19"/>
  <c r="AC42" i="19"/>
  <c r="AB70" i="19"/>
  <c r="AC71" i="19"/>
  <c r="AA88" i="19"/>
  <c r="AB74" i="19"/>
  <c r="AC75" i="19"/>
  <c r="AA50" i="19"/>
  <c r="AA59" i="19"/>
  <c r="AB38" i="19"/>
  <c r="AC39" i="19"/>
  <c r="W62" i="17"/>
  <c r="W53" i="17"/>
  <c r="W54" i="17"/>
  <c r="W63" i="17"/>
  <c r="W57" i="17"/>
  <c r="W55" i="17"/>
  <c r="W61" i="17"/>
  <c r="W83" i="17"/>
  <c r="W85" i="17"/>
  <c r="W86" i="17"/>
  <c r="W92" i="17"/>
  <c r="W90" i="17"/>
  <c r="W88" i="17"/>
  <c r="Y68" i="17"/>
  <c r="X79" i="17"/>
  <c r="X86" i="17"/>
  <c r="Y47" i="17"/>
  <c r="Y46" i="17"/>
  <c r="Y49" i="17"/>
  <c r="V93" i="17"/>
  <c r="Y72" i="17"/>
  <c r="Y78" i="17"/>
  <c r="Y76" i="17"/>
  <c r="Y39" i="17"/>
  <c r="W89" i="17"/>
  <c r="V64" i="17"/>
  <c r="Y74" i="17"/>
  <c r="Y41" i="17"/>
  <c r="W52" i="17"/>
  <c r="Y75" i="17"/>
  <c r="Z42" i="17"/>
  <c r="Y69" i="17"/>
  <c r="Z44" i="17"/>
  <c r="Y71" i="17"/>
  <c r="Z73" i="17"/>
  <c r="Y70" i="17"/>
  <c r="W58" i="17"/>
  <c r="W56" i="17"/>
  <c r="W59" i="17"/>
  <c r="Y77" i="17"/>
  <c r="AA67" i="17"/>
  <c r="Y40" i="17"/>
  <c r="Y43" i="17"/>
  <c r="Y48" i="17"/>
  <c r="W81" i="17"/>
  <c r="W87" i="17"/>
  <c r="W84" i="17"/>
  <c r="X50" i="17"/>
  <c r="X60" i="17"/>
  <c r="Y38" i="17"/>
  <c r="Y45" i="17"/>
  <c r="W91" i="17"/>
  <c r="U89" i="15"/>
  <c r="U92" i="15"/>
  <c r="U95" i="15"/>
  <c r="U88" i="15"/>
  <c r="U93" i="15"/>
  <c r="Q110" i="15"/>
  <c r="U87" i="15"/>
  <c r="U91" i="15"/>
  <c r="V86" i="15"/>
  <c r="U90" i="15"/>
  <c r="U94" i="15"/>
  <c r="U85" i="15"/>
  <c r="R100" i="15"/>
  <c r="R107" i="15"/>
  <c r="R99" i="15"/>
  <c r="R101" i="15"/>
  <c r="R103" i="15"/>
  <c r="R105" i="15"/>
  <c r="R106" i="15"/>
  <c r="R109" i="15"/>
  <c r="R104" i="15"/>
  <c r="R102" i="15"/>
  <c r="R108" i="15"/>
  <c r="R98" i="15"/>
  <c r="R81" i="15"/>
  <c r="S96" i="15"/>
  <c r="T84" i="15"/>
  <c r="U58" i="15"/>
  <c r="T67" i="15"/>
  <c r="S73" i="15"/>
  <c r="S80" i="15"/>
  <c r="S70" i="15"/>
  <c r="S77" i="15"/>
  <c r="S78" i="15"/>
  <c r="S74" i="15"/>
  <c r="S69" i="15"/>
  <c r="S71" i="15"/>
  <c r="S79" i="15"/>
  <c r="S75" i="15"/>
  <c r="S76" i="15"/>
  <c r="W55" i="15"/>
  <c r="W59" i="15"/>
  <c r="W64" i="15"/>
  <c r="W66" i="15"/>
  <c r="W60" i="15"/>
  <c r="W56" i="15"/>
  <c r="W61" i="15"/>
  <c r="W65" i="15"/>
  <c r="W57" i="15"/>
  <c r="W63" i="15"/>
  <c r="W62" i="15"/>
  <c r="W37" i="3"/>
  <c r="V35" i="3"/>
  <c r="BI3" i="3"/>
  <c r="BH7" i="3"/>
  <c r="BH16" i="3"/>
  <c r="Y4" i="3"/>
  <c r="X5" i="3"/>
  <c r="X6" i="3"/>
  <c r="X9" i="3"/>
  <c r="U33" i="3"/>
  <c r="U40" i="3"/>
  <c r="V38" i="3"/>
  <c r="U36" i="3"/>
  <c r="U34" i="3"/>
  <c r="X13" i="3"/>
  <c r="W14" i="3"/>
  <c r="W15" i="3"/>
  <c r="W17" i="3"/>
  <c r="P26" i="3"/>
  <c r="P27" i="3"/>
  <c r="P29" i="3"/>
  <c r="P30" i="3"/>
  <c r="Q25" i="3"/>
  <c r="AA91" i="19"/>
  <c r="AA84" i="19"/>
  <c r="Z93" i="19"/>
  <c r="AA54" i="19"/>
  <c r="Z64" i="19"/>
  <c r="AA52" i="19"/>
  <c r="AA63" i="19"/>
  <c r="AD39" i="19"/>
  <c r="AC69" i="19"/>
  <c r="AA55" i="19"/>
  <c r="AD47" i="19"/>
  <c r="AC78" i="19"/>
  <c r="AD75" i="19"/>
  <c r="AD42" i="19"/>
  <c r="AC40" i="19"/>
  <c r="AD73" i="19"/>
  <c r="AC45" i="19"/>
  <c r="AB79" i="19"/>
  <c r="AB83" i="19"/>
  <c r="AC67" i="19"/>
  <c r="AC72" i="19"/>
  <c r="AB50" i="19"/>
  <c r="AB55" i="19"/>
  <c r="AC38" i="19"/>
  <c r="AD71" i="19"/>
  <c r="AC43" i="19"/>
  <c r="AA90" i="19"/>
  <c r="AA82" i="19"/>
  <c r="AA87" i="19"/>
  <c r="AA89" i="19"/>
  <c r="AA85" i="19"/>
  <c r="AD68" i="19"/>
  <c r="AA86" i="19"/>
  <c r="AD44" i="19"/>
  <c r="AC48" i="19"/>
  <c r="AE46" i="19"/>
  <c r="AA60" i="19"/>
  <c r="AA61" i="19"/>
  <c r="AA58" i="19"/>
  <c r="AA53" i="19"/>
  <c r="AA56" i="19"/>
  <c r="AC74" i="19"/>
  <c r="AC70" i="19"/>
  <c r="AC49" i="19"/>
  <c r="AA57" i="19"/>
  <c r="AD76" i="19"/>
  <c r="AA83" i="19"/>
  <c r="AA81" i="19"/>
  <c r="AC77" i="19"/>
  <c r="AC41" i="19"/>
  <c r="AA62" i="19"/>
  <c r="X83" i="17"/>
  <c r="X91" i="17"/>
  <c r="X89" i="17"/>
  <c r="X90" i="17"/>
  <c r="X59" i="17"/>
  <c r="X85" i="17"/>
  <c r="X84" i="17"/>
  <c r="X62" i="17"/>
  <c r="X52" i="17"/>
  <c r="X57" i="17"/>
  <c r="Y50" i="17"/>
  <c r="Y59" i="17"/>
  <c r="Z38" i="17"/>
  <c r="Z45" i="17"/>
  <c r="Z40" i="17"/>
  <c r="Z77" i="17"/>
  <c r="Z41" i="17"/>
  <c r="Z76" i="17"/>
  <c r="Z72" i="17"/>
  <c r="Z49" i="17"/>
  <c r="X61" i="17"/>
  <c r="Z43" i="17"/>
  <c r="Z70" i="17"/>
  <c r="Z71" i="17"/>
  <c r="Z69" i="17"/>
  <c r="Z75" i="17"/>
  <c r="X55" i="17"/>
  <c r="Z46" i="17"/>
  <c r="X81" i="17"/>
  <c r="X87" i="17"/>
  <c r="W93" i="17"/>
  <c r="Z74" i="17"/>
  <c r="Z39" i="17"/>
  <c r="Z78" i="17"/>
  <c r="X82" i="17"/>
  <c r="X58" i="17"/>
  <c r="X56" i="17"/>
  <c r="Z48" i="17"/>
  <c r="X54" i="17"/>
  <c r="AB67" i="17"/>
  <c r="AA73" i="17"/>
  <c r="AA44" i="17"/>
  <c r="AA42" i="17"/>
  <c r="W64" i="17"/>
  <c r="X88" i="17"/>
  <c r="X53" i="17"/>
  <c r="X92" i="17"/>
  <c r="X63" i="17"/>
  <c r="Z47" i="17"/>
  <c r="Z68" i="17"/>
  <c r="Y79" i="17"/>
  <c r="Y85" i="17"/>
  <c r="R110" i="15"/>
  <c r="V85" i="15"/>
  <c r="V90" i="15"/>
  <c r="V91" i="15"/>
  <c r="V93" i="15"/>
  <c r="V88" i="15"/>
  <c r="S100" i="15"/>
  <c r="S107" i="15"/>
  <c r="S102" i="15"/>
  <c r="S109" i="15"/>
  <c r="S106" i="15"/>
  <c r="S103" i="15"/>
  <c r="S99" i="15"/>
  <c r="S108" i="15"/>
  <c r="S104" i="15"/>
  <c r="S105" i="15"/>
  <c r="S101" i="15"/>
  <c r="V95" i="15"/>
  <c r="V89" i="15"/>
  <c r="V92" i="15"/>
  <c r="V94" i="15"/>
  <c r="W86" i="15"/>
  <c r="V87" i="15"/>
  <c r="S98" i="15"/>
  <c r="S81" i="15"/>
  <c r="U84" i="15"/>
  <c r="T96" i="15"/>
  <c r="T76" i="15"/>
  <c r="T74" i="15"/>
  <c r="T70" i="15"/>
  <c r="T75" i="15"/>
  <c r="T80" i="15"/>
  <c r="T71" i="15"/>
  <c r="T79" i="15"/>
  <c r="T72" i="15"/>
  <c r="T77" i="15"/>
  <c r="T69" i="15"/>
  <c r="T73" i="15"/>
  <c r="T78" i="15"/>
  <c r="V58" i="15"/>
  <c r="U67" i="15"/>
  <c r="X62" i="15"/>
  <c r="X57" i="15"/>
  <c r="X55" i="15"/>
  <c r="X65" i="15"/>
  <c r="X66" i="15"/>
  <c r="X60" i="15"/>
  <c r="X63" i="15"/>
  <c r="X61" i="15"/>
  <c r="X64" i="15"/>
  <c r="X56" i="15"/>
  <c r="X59" i="15"/>
  <c r="Z4" i="3"/>
  <c r="Y5" i="3"/>
  <c r="Y6" i="3"/>
  <c r="Y9" i="3"/>
  <c r="X37" i="3"/>
  <c r="W35" i="3"/>
  <c r="W38" i="3"/>
  <c r="V36" i="3"/>
  <c r="V34" i="3"/>
  <c r="Y13" i="3"/>
  <c r="X14" i="3"/>
  <c r="X15" i="3"/>
  <c r="X17" i="3"/>
  <c r="V33" i="3"/>
  <c r="V40" i="3"/>
  <c r="BJ3" i="3"/>
  <c r="BI7" i="3"/>
  <c r="BI16" i="3"/>
  <c r="Q26" i="3"/>
  <c r="Q27" i="3"/>
  <c r="Q29" i="3"/>
  <c r="Q30" i="3"/>
  <c r="R25" i="3"/>
  <c r="AB57" i="19"/>
  <c r="AB63" i="19"/>
  <c r="AB86" i="19"/>
  <c r="AB88" i="19"/>
  <c r="AB62" i="19"/>
  <c r="AB91" i="19"/>
  <c r="AB84" i="19"/>
  <c r="AA64" i="19"/>
  <c r="AD77" i="19"/>
  <c r="AE76" i="19"/>
  <c r="AD48" i="19"/>
  <c r="AC50" i="19"/>
  <c r="AC52" i="19"/>
  <c r="AD38" i="19"/>
  <c r="AD45" i="19"/>
  <c r="AD40" i="19"/>
  <c r="AE75" i="19"/>
  <c r="AE47" i="19"/>
  <c r="AD70" i="19"/>
  <c r="AE68" i="19"/>
  <c r="AD43" i="19"/>
  <c r="AB60" i="19"/>
  <c r="AB53" i="19"/>
  <c r="AB56" i="19"/>
  <c r="AB61" i="19"/>
  <c r="AB58" i="19"/>
  <c r="AC79" i="19"/>
  <c r="AC92" i="19"/>
  <c r="AD67" i="19"/>
  <c r="AB59" i="19"/>
  <c r="AB54" i="19"/>
  <c r="AA93" i="19"/>
  <c r="AF46" i="19"/>
  <c r="AE44" i="19"/>
  <c r="AE71" i="19"/>
  <c r="AB52" i="19"/>
  <c r="AB87" i="19"/>
  <c r="AB89" i="19"/>
  <c r="AB82" i="19"/>
  <c r="AB85" i="19"/>
  <c r="AB90" i="19"/>
  <c r="AE73" i="19"/>
  <c r="AD78" i="19"/>
  <c r="AE39" i="19"/>
  <c r="AD41" i="19"/>
  <c r="AC63" i="19"/>
  <c r="AD49" i="19"/>
  <c r="AC88" i="19"/>
  <c r="AD74" i="19"/>
  <c r="AD72" i="19"/>
  <c r="AB81" i="19"/>
  <c r="AE42" i="19"/>
  <c r="AB92" i="19"/>
  <c r="AD69" i="19"/>
  <c r="Y61" i="17"/>
  <c r="Y62" i="17"/>
  <c r="Y60" i="17"/>
  <c r="Y53" i="17"/>
  <c r="Y55" i="17"/>
  <c r="Y54" i="17"/>
  <c r="Y52" i="17"/>
  <c r="Y57" i="17"/>
  <c r="Y63" i="17"/>
  <c r="X64" i="17"/>
  <c r="Y82" i="17"/>
  <c r="AB42" i="17"/>
  <c r="AB73" i="17"/>
  <c r="AA78" i="17"/>
  <c r="Y88" i="17"/>
  <c r="X93" i="17"/>
  <c r="AA75" i="17"/>
  <c r="AA71" i="17"/>
  <c r="Y90" i="17"/>
  <c r="Y91" i="17"/>
  <c r="AA47" i="17"/>
  <c r="Y92" i="17"/>
  <c r="AA74" i="17"/>
  <c r="AA46" i="17"/>
  <c r="Y89" i="17"/>
  <c r="AA43" i="17"/>
  <c r="AA72" i="17"/>
  <c r="AA40" i="17"/>
  <c r="AA38" i="17"/>
  <c r="Z50" i="17"/>
  <c r="Z52" i="17"/>
  <c r="Y81" i="17"/>
  <c r="Y87" i="17"/>
  <c r="AB44" i="17"/>
  <c r="AC67" i="17"/>
  <c r="AA48" i="17"/>
  <c r="AA69" i="17"/>
  <c r="AA70" i="17"/>
  <c r="Y86" i="17"/>
  <c r="AA41" i="17"/>
  <c r="Y56" i="17"/>
  <c r="Y58" i="17"/>
  <c r="AA68" i="17"/>
  <c r="Z79" i="17"/>
  <c r="Z91" i="17"/>
  <c r="AA39" i="17"/>
  <c r="Y83" i="17"/>
  <c r="Y84" i="17"/>
  <c r="AA49" i="17"/>
  <c r="AA76" i="17"/>
  <c r="AA77" i="17"/>
  <c r="AA45" i="17"/>
  <c r="W93" i="15"/>
  <c r="W92" i="15"/>
  <c r="S110" i="15"/>
  <c r="W88" i="15"/>
  <c r="W91" i="15"/>
  <c r="W85" i="15"/>
  <c r="W90" i="15"/>
  <c r="X86" i="15"/>
  <c r="W95" i="15"/>
  <c r="T100" i="15"/>
  <c r="T106" i="15"/>
  <c r="T102" i="15"/>
  <c r="T104" i="15"/>
  <c r="T107" i="15"/>
  <c r="T101" i="15"/>
  <c r="T108" i="15"/>
  <c r="T105" i="15"/>
  <c r="T99" i="15"/>
  <c r="T103" i="15"/>
  <c r="T109" i="15"/>
  <c r="W87" i="15"/>
  <c r="W94" i="15"/>
  <c r="W89" i="15"/>
  <c r="T98" i="15"/>
  <c r="V84" i="15"/>
  <c r="U96" i="15"/>
  <c r="U72" i="15"/>
  <c r="U78" i="15"/>
  <c r="U73" i="15"/>
  <c r="U79" i="15"/>
  <c r="U71" i="15"/>
  <c r="U70" i="15"/>
  <c r="U76" i="15"/>
  <c r="U74" i="15"/>
  <c r="U80" i="15"/>
  <c r="U75" i="15"/>
  <c r="U77" i="15"/>
  <c r="U69" i="15"/>
  <c r="T81" i="15"/>
  <c r="W58" i="15"/>
  <c r="V67" i="15"/>
  <c r="Y56" i="15"/>
  <c r="Y57" i="15"/>
  <c r="Y62" i="15"/>
  <c r="Y59" i="15"/>
  <c r="Y64" i="15"/>
  <c r="Y66" i="15"/>
  <c r="Y55" i="15"/>
  <c r="Y61" i="15"/>
  <c r="Y60" i="15"/>
  <c r="Y63" i="15"/>
  <c r="Y65" i="15"/>
  <c r="BK3" i="3"/>
  <c r="BJ16" i="3"/>
  <c r="BJ7" i="3"/>
  <c r="X38" i="3"/>
  <c r="W36" i="3"/>
  <c r="W34" i="3"/>
  <c r="W33" i="3"/>
  <c r="W40" i="3"/>
  <c r="AA4" i="3"/>
  <c r="Z5" i="3"/>
  <c r="Z6" i="3"/>
  <c r="Z9" i="3"/>
  <c r="Z13" i="3"/>
  <c r="Y14" i="3"/>
  <c r="Y15" i="3"/>
  <c r="Y17" i="3"/>
  <c r="Y37" i="3"/>
  <c r="X35" i="3"/>
  <c r="R26" i="3"/>
  <c r="R27" i="3"/>
  <c r="R29" i="3"/>
  <c r="R30" i="3"/>
  <c r="S25" i="3"/>
  <c r="AC83" i="19"/>
  <c r="AC54" i="19"/>
  <c r="AC86" i="19"/>
  <c r="AC55" i="19"/>
  <c r="AE72" i="19"/>
  <c r="AE49" i="19"/>
  <c r="AF73" i="19"/>
  <c r="AF71" i="19"/>
  <c r="AG46" i="19"/>
  <c r="AF76" i="19"/>
  <c r="AF42" i="19"/>
  <c r="AF39" i="19"/>
  <c r="AD79" i="19"/>
  <c r="AD88" i="19"/>
  <c r="AE67" i="19"/>
  <c r="AE43" i="19"/>
  <c r="AE70" i="19"/>
  <c r="AF75" i="19"/>
  <c r="AE45" i="19"/>
  <c r="AC60" i="19"/>
  <c r="AC53" i="19"/>
  <c r="AC58" i="19"/>
  <c r="AC56" i="19"/>
  <c r="AC61" i="19"/>
  <c r="AE69" i="19"/>
  <c r="AE74" i="19"/>
  <c r="AE41" i="19"/>
  <c r="AE78" i="19"/>
  <c r="AF44" i="19"/>
  <c r="AC87" i="19"/>
  <c r="AC85" i="19"/>
  <c r="AC82" i="19"/>
  <c r="AC89" i="19"/>
  <c r="AC90" i="19"/>
  <c r="AC57" i="19"/>
  <c r="AC84" i="19"/>
  <c r="AC59" i="19"/>
  <c r="AE48" i="19"/>
  <c r="AE77" i="19"/>
  <c r="AB93" i="19"/>
  <c r="AB64" i="19"/>
  <c r="AC81" i="19"/>
  <c r="AF68" i="19"/>
  <c r="AF47" i="19"/>
  <c r="AE40" i="19"/>
  <c r="AD50" i="19"/>
  <c r="AD59" i="19"/>
  <c r="AE38" i="19"/>
  <c r="AC62" i="19"/>
  <c r="AC91" i="19"/>
  <c r="Z62" i="17"/>
  <c r="Z55" i="17"/>
  <c r="Z59" i="17"/>
  <c r="Z60" i="17"/>
  <c r="Z90" i="17"/>
  <c r="Y64" i="17"/>
  <c r="Z82" i="17"/>
  <c r="Z83" i="17"/>
  <c r="Z63" i="17"/>
  <c r="Z53" i="17"/>
  <c r="AB39" i="17"/>
  <c r="AB45" i="17"/>
  <c r="Z81" i="17"/>
  <c r="Z87" i="17"/>
  <c r="AB76" i="17"/>
  <c r="AB68" i="17"/>
  <c r="AA79" i="17"/>
  <c r="AA90" i="17"/>
  <c r="Z84" i="17"/>
  <c r="AC44" i="17"/>
  <c r="Z58" i="17"/>
  <c r="Z56" i="17"/>
  <c r="Z54" i="17"/>
  <c r="Z57" i="17"/>
  <c r="AB74" i="17"/>
  <c r="Z61" i="17"/>
  <c r="Z85" i="17"/>
  <c r="AB49" i="17"/>
  <c r="AB41" i="17"/>
  <c r="AB69" i="17"/>
  <c r="AD67" i="17"/>
  <c r="AB38" i="17"/>
  <c r="AA50" i="17"/>
  <c r="AA52" i="17"/>
  <c r="AB72" i="17"/>
  <c r="Z88" i="17"/>
  <c r="AB75" i="17"/>
  <c r="AB78" i="17"/>
  <c r="Z86" i="17"/>
  <c r="Z89" i="17"/>
  <c r="Z92" i="17"/>
  <c r="AC42" i="17"/>
  <c r="AB77" i="17"/>
  <c r="AB70" i="17"/>
  <c r="AB48" i="17"/>
  <c r="Y93" i="17"/>
  <c r="AB40" i="17"/>
  <c r="AB43" i="17"/>
  <c r="AB46" i="17"/>
  <c r="AB47" i="17"/>
  <c r="AB71" i="17"/>
  <c r="AC73" i="17"/>
  <c r="X94" i="15"/>
  <c r="X95" i="15"/>
  <c r="X90" i="15"/>
  <c r="X91" i="15"/>
  <c r="X92" i="15"/>
  <c r="U100" i="15"/>
  <c r="U104" i="15"/>
  <c r="U107" i="15"/>
  <c r="U108" i="15"/>
  <c r="U99" i="15"/>
  <c r="U105" i="15"/>
  <c r="U102" i="15"/>
  <c r="U106" i="15"/>
  <c r="U103" i="15"/>
  <c r="U101" i="15"/>
  <c r="U109" i="15"/>
  <c r="X89" i="15"/>
  <c r="X87" i="15"/>
  <c r="T110" i="15"/>
  <c r="Y86" i="15"/>
  <c r="X85" i="15"/>
  <c r="X88" i="15"/>
  <c r="U98" i="15"/>
  <c r="X93" i="15"/>
  <c r="U81" i="15"/>
  <c r="V96" i="15"/>
  <c r="W84" i="15"/>
  <c r="V69" i="15"/>
  <c r="V70" i="15"/>
  <c r="V73" i="15"/>
  <c r="V75" i="15"/>
  <c r="V71" i="15"/>
  <c r="V76" i="15"/>
  <c r="V78" i="15"/>
  <c r="V77" i="15"/>
  <c r="V80" i="15"/>
  <c r="V74" i="15"/>
  <c r="V79" i="15"/>
  <c r="V72" i="15"/>
  <c r="W67" i="15"/>
  <c r="W72" i="15"/>
  <c r="X58" i="15"/>
  <c r="Z66" i="15"/>
  <c r="Z60" i="15"/>
  <c r="Z62" i="15"/>
  <c r="Z59" i="15"/>
  <c r="Z65" i="15"/>
  <c r="Z55" i="15"/>
  <c r="Z57" i="15"/>
  <c r="Z64" i="15"/>
  <c r="Z63" i="15"/>
  <c r="Z61" i="15"/>
  <c r="Z56" i="15"/>
  <c r="Y35" i="3"/>
  <c r="Z37" i="3"/>
  <c r="X33" i="3"/>
  <c r="X40" i="3"/>
  <c r="AA13" i="3"/>
  <c r="Z14" i="3"/>
  <c r="Z15" i="3"/>
  <c r="Z17" i="3"/>
  <c r="BL3" i="3"/>
  <c r="BK16" i="3"/>
  <c r="BK7" i="3"/>
  <c r="Y38" i="3"/>
  <c r="X36" i="3"/>
  <c r="X34" i="3"/>
  <c r="AB4" i="3"/>
  <c r="AA5" i="3"/>
  <c r="AA6" i="3"/>
  <c r="AA9" i="3"/>
  <c r="AD83" i="19"/>
  <c r="T25" i="3"/>
  <c r="S26" i="3"/>
  <c r="S27" i="3"/>
  <c r="S29" i="3"/>
  <c r="S30" i="3"/>
  <c r="AD91" i="19"/>
  <c r="AD92" i="19"/>
  <c r="AD84" i="19"/>
  <c r="AD52" i="19"/>
  <c r="AD54" i="19"/>
  <c r="AD62" i="19"/>
  <c r="AC64" i="19"/>
  <c r="AF40" i="19"/>
  <c r="AG68" i="19"/>
  <c r="AF45" i="19"/>
  <c r="AF70" i="19"/>
  <c r="AF67" i="19"/>
  <c r="AE79" i="19"/>
  <c r="AE83" i="19"/>
  <c r="AG39" i="19"/>
  <c r="AG71" i="19"/>
  <c r="AD63" i="19"/>
  <c r="AF77" i="19"/>
  <c r="AG44" i="19"/>
  <c r="AD55" i="19"/>
  <c r="AD89" i="19"/>
  <c r="AD90" i="19"/>
  <c r="AD85" i="19"/>
  <c r="AD87" i="19"/>
  <c r="AD82" i="19"/>
  <c r="AG42" i="19"/>
  <c r="AF49" i="19"/>
  <c r="AF38" i="19"/>
  <c r="AE50" i="19"/>
  <c r="AE52" i="19"/>
  <c r="AC93" i="19"/>
  <c r="AF41" i="19"/>
  <c r="AF69" i="19"/>
  <c r="AG75" i="19"/>
  <c r="AF43" i="19"/>
  <c r="AD81" i="19"/>
  <c r="AG73" i="19"/>
  <c r="AD86" i="19"/>
  <c r="AD60" i="19"/>
  <c r="AD58" i="19"/>
  <c r="AD56" i="19"/>
  <c r="AD61" i="19"/>
  <c r="AD53" i="19"/>
  <c r="AG47" i="19"/>
  <c r="AF48" i="19"/>
  <c r="AF78" i="19"/>
  <c r="AF74" i="19"/>
  <c r="AD57" i="19"/>
  <c r="AG76" i="19"/>
  <c r="AH46" i="19"/>
  <c r="AF72" i="19"/>
  <c r="AA92" i="17"/>
  <c r="AA57" i="17"/>
  <c r="AA61" i="17"/>
  <c r="AA84" i="17"/>
  <c r="AA88" i="17"/>
  <c r="AA85" i="17"/>
  <c r="AA54" i="17"/>
  <c r="AA62" i="17"/>
  <c r="AA91" i="17"/>
  <c r="AA60" i="17"/>
  <c r="AA86" i="17"/>
  <c r="AA82" i="17"/>
  <c r="AA89" i="17"/>
  <c r="AA83" i="17"/>
  <c r="Z64" i="17"/>
  <c r="AC72" i="17"/>
  <c r="AB50" i="17"/>
  <c r="AB59" i="17"/>
  <c r="AC38" i="17"/>
  <c r="AC69" i="17"/>
  <c r="AC49" i="17"/>
  <c r="AC74" i="17"/>
  <c r="AC45" i="17"/>
  <c r="AC71" i="17"/>
  <c r="AC40" i="17"/>
  <c r="AC70" i="17"/>
  <c r="AC75" i="17"/>
  <c r="AE67" i="17"/>
  <c r="AA63" i="17"/>
  <c r="AA81" i="17"/>
  <c r="AA87" i="17"/>
  <c r="AC76" i="17"/>
  <c r="AA59" i="17"/>
  <c r="AC46" i="17"/>
  <c r="AD73" i="17"/>
  <c r="AC43" i="17"/>
  <c r="AD42" i="17"/>
  <c r="AC41" i="17"/>
  <c r="AD44" i="17"/>
  <c r="AC68" i="17"/>
  <c r="AB79" i="17"/>
  <c r="AB83" i="17"/>
  <c r="AC39" i="17"/>
  <c r="AC47" i="17"/>
  <c r="AC48" i="17"/>
  <c r="AC77" i="17"/>
  <c r="AC78" i="17"/>
  <c r="AA56" i="17"/>
  <c r="AA58" i="17"/>
  <c r="AA55" i="17"/>
  <c r="Z93" i="17"/>
  <c r="AA53" i="17"/>
  <c r="Y87" i="15"/>
  <c r="Y93" i="15"/>
  <c r="Y88" i="15"/>
  <c r="Z86" i="15"/>
  <c r="U110" i="15"/>
  <c r="Y91" i="15"/>
  <c r="Y95" i="15"/>
  <c r="V100" i="15"/>
  <c r="V105" i="15"/>
  <c r="V104" i="15"/>
  <c r="V109" i="15"/>
  <c r="V108" i="15"/>
  <c r="V107" i="15"/>
  <c r="V102" i="15"/>
  <c r="V99" i="15"/>
  <c r="V101" i="15"/>
  <c r="V103" i="15"/>
  <c r="V106" i="15"/>
  <c r="Y89" i="15"/>
  <c r="V98" i="15"/>
  <c r="Y85" i="15"/>
  <c r="Y92" i="15"/>
  <c r="Y90" i="15"/>
  <c r="Y94" i="15"/>
  <c r="X84" i="15"/>
  <c r="W96" i="15"/>
  <c r="W98" i="15"/>
  <c r="X67" i="15"/>
  <c r="Y58" i="15"/>
  <c r="V81" i="15"/>
  <c r="W71" i="15"/>
  <c r="W80" i="15"/>
  <c r="W77" i="15"/>
  <c r="W78" i="15"/>
  <c r="W70" i="15"/>
  <c r="W76" i="15"/>
  <c r="W74" i="15"/>
  <c r="W75" i="15"/>
  <c r="W69" i="15"/>
  <c r="W79" i="15"/>
  <c r="W73" i="15"/>
  <c r="AA64" i="15"/>
  <c r="AA65" i="15"/>
  <c r="AA62" i="15"/>
  <c r="AA61" i="15"/>
  <c r="AA59" i="15"/>
  <c r="AA63" i="15"/>
  <c r="AA55" i="15"/>
  <c r="AA60" i="15"/>
  <c r="AA57" i="15"/>
  <c r="AA56" i="15"/>
  <c r="AA66" i="15"/>
  <c r="AC4" i="3"/>
  <c r="AB5" i="3"/>
  <c r="AB6" i="3"/>
  <c r="AB9" i="3"/>
  <c r="Z38" i="3"/>
  <c r="Y36" i="3"/>
  <c r="Y34" i="3"/>
  <c r="AB13" i="3"/>
  <c r="AA14" i="3"/>
  <c r="AA15" i="3"/>
  <c r="AA17" i="3"/>
  <c r="AA37" i="3"/>
  <c r="Z35" i="3"/>
  <c r="BM3" i="3"/>
  <c r="BL7" i="3"/>
  <c r="BL16" i="3"/>
  <c r="Y33" i="3"/>
  <c r="Y40" i="3"/>
  <c r="T26" i="3"/>
  <c r="T27" i="3"/>
  <c r="T29" i="3"/>
  <c r="T30" i="3"/>
  <c r="U25" i="3"/>
  <c r="AE92" i="19"/>
  <c r="AE63" i="19"/>
  <c r="AE86" i="19"/>
  <c r="AE88" i="19"/>
  <c r="AD64" i="19"/>
  <c r="AE57" i="19"/>
  <c r="AE62" i="19"/>
  <c r="AE55" i="19"/>
  <c r="AG74" i="19"/>
  <c r="AG48" i="19"/>
  <c r="AD93" i="19"/>
  <c r="AG70" i="19"/>
  <c r="AG72" i="19"/>
  <c r="AH76" i="19"/>
  <c r="AG43" i="19"/>
  <c r="AG69" i="19"/>
  <c r="AG77" i="19"/>
  <c r="AH71" i="19"/>
  <c r="AE87" i="19"/>
  <c r="AE89" i="19"/>
  <c r="AE85" i="19"/>
  <c r="AE82" i="19"/>
  <c r="AE90" i="19"/>
  <c r="AE84" i="19"/>
  <c r="AH68" i="19"/>
  <c r="AG78" i="19"/>
  <c r="AH47" i="19"/>
  <c r="AH73" i="19"/>
  <c r="AE60" i="19"/>
  <c r="AE53" i="19"/>
  <c r="AE56" i="19"/>
  <c r="AE58" i="19"/>
  <c r="AE61" i="19"/>
  <c r="AG49" i="19"/>
  <c r="AE91" i="19"/>
  <c r="AF79" i="19"/>
  <c r="AF83" i="19"/>
  <c r="AG67" i="19"/>
  <c r="AG45" i="19"/>
  <c r="AG40" i="19"/>
  <c r="AI46" i="19"/>
  <c r="AH75" i="19"/>
  <c r="AG41" i="19"/>
  <c r="AF50" i="19"/>
  <c r="AF62" i="19"/>
  <c r="AG38" i="19"/>
  <c r="AH42" i="19"/>
  <c r="AH44" i="19"/>
  <c r="AH39" i="19"/>
  <c r="AE81" i="19"/>
  <c r="AE59" i="19"/>
  <c r="AE54" i="19"/>
  <c r="AB91" i="17"/>
  <c r="AB61" i="17"/>
  <c r="AB54" i="17"/>
  <c r="AB82" i="17"/>
  <c r="AB55" i="17"/>
  <c r="AB63" i="17"/>
  <c r="AB62" i="17"/>
  <c r="AB53" i="17"/>
  <c r="AB60" i="17"/>
  <c r="AA64" i="17"/>
  <c r="AB57" i="17"/>
  <c r="AD48" i="17"/>
  <c r="AD70" i="17"/>
  <c r="AD71" i="17"/>
  <c r="AD74" i="17"/>
  <c r="AD69" i="17"/>
  <c r="AB58" i="17"/>
  <c r="AB56" i="17"/>
  <c r="AD78" i="17"/>
  <c r="AD39" i="17"/>
  <c r="AB92" i="17"/>
  <c r="AE42" i="17"/>
  <c r="AA93" i="17"/>
  <c r="AF67" i="17"/>
  <c r="AB84" i="17"/>
  <c r="AB85" i="17"/>
  <c r="AB88" i="17"/>
  <c r="AD72" i="17"/>
  <c r="AD77" i="17"/>
  <c r="AB81" i="17"/>
  <c r="AB87" i="17"/>
  <c r="AE44" i="17"/>
  <c r="AE73" i="17"/>
  <c r="AD76" i="17"/>
  <c r="AD75" i="17"/>
  <c r="AD40" i="17"/>
  <c r="AD45" i="17"/>
  <c r="AD49" i="17"/>
  <c r="AB52" i="17"/>
  <c r="AB86" i="17"/>
  <c r="AD47" i="17"/>
  <c r="AD68" i="17"/>
  <c r="AC79" i="17"/>
  <c r="AC84" i="17"/>
  <c r="AD41" i="17"/>
  <c r="AD43" i="17"/>
  <c r="AD46" i="17"/>
  <c r="AB90" i="17"/>
  <c r="AB89" i="17"/>
  <c r="AD38" i="17"/>
  <c r="AC50" i="17"/>
  <c r="V110" i="15"/>
  <c r="AA86" i="15"/>
  <c r="Z93" i="15"/>
  <c r="Z94" i="15"/>
  <c r="Z92" i="15"/>
  <c r="Z91" i="15"/>
  <c r="W100" i="15"/>
  <c r="W101" i="15"/>
  <c r="W108" i="15"/>
  <c r="W104" i="15"/>
  <c r="W106" i="15"/>
  <c r="W99" i="15"/>
  <c r="W103" i="15"/>
  <c r="W109" i="15"/>
  <c r="W105" i="15"/>
  <c r="W102" i="15"/>
  <c r="W107" i="15"/>
  <c r="Z89" i="15"/>
  <c r="Z88" i="15"/>
  <c r="Z90" i="15"/>
  <c r="Z85" i="15"/>
  <c r="Z95" i="15"/>
  <c r="Z87" i="15"/>
  <c r="W81" i="15"/>
  <c r="X96" i="15"/>
  <c r="Y84" i="15"/>
  <c r="Y67" i="15"/>
  <c r="Y72" i="15"/>
  <c r="Z58" i="15"/>
  <c r="X73" i="15"/>
  <c r="X79" i="15"/>
  <c r="X74" i="15"/>
  <c r="X71" i="15"/>
  <c r="X69" i="15"/>
  <c r="X70" i="15"/>
  <c r="X72" i="15"/>
  <c r="X78" i="15"/>
  <c r="X76" i="15"/>
  <c r="X77" i="15"/>
  <c r="X75" i="15"/>
  <c r="X80" i="15"/>
  <c r="AB57" i="15"/>
  <c r="AB63" i="15"/>
  <c r="AB56" i="15"/>
  <c r="AB66" i="15"/>
  <c r="AB55" i="15"/>
  <c r="AB61" i="15"/>
  <c r="AB65" i="15"/>
  <c r="AB60" i="15"/>
  <c r="AB59" i="15"/>
  <c r="AB62" i="15"/>
  <c r="AB64" i="15"/>
  <c r="Z33" i="3"/>
  <c r="Z40" i="3"/>
  <c r="AC13" i="3"/>
  <c r="AB14" i="3"/>
  <c r="AB15" i="3"/>
  <c r="AB17" i="3"/>
  <c r="AD4" i="3"/>
  <c r="AC5" i="3"/>
  <c r="AC6" i="3"/>
  <c r="AC9" i="3"/>
  <c r="BN3" i="3"/>
  <c r="BM16" i="3"/>
  <c r="BM7" i="3"/>
  <c r="AA35" i="3"/>
  <c r="AB37" i="3"/>
  <c r="AA38" i="3"/>
  <c r="Z36" i="3"/>
  <c r="Z34" i="3"/>
  <c r="V25" i="3"/>
  <c r="U26" i="3"/>
  <c r="U27" i="3"/>
  <c r="U29" i="3"/>
  <c r="U30" i="3"/>
  <c r="AF81" i="19"/>
  <c r="AF63" i="19"/>
  <c r="AF55" i="19"/>
  <c r="AF54" i="19"/>
  <c r="AE64" i="19"/>
  <c r="AF59" i="19"/>
  <c r="AF52" i="19"/>
  <c r="AI39" i="19"/>
  <c r="AI42" i="19"/>
  <c r="AF87" i="19"/>
  <c r="AF85" i="19"/>
  <c r="AF90" i="19"/>
  <c r="AF82" i="19"/>
  <c r="AF89" i="19"/>
  <c r="AI47" i="19"/>
  <c r="AI68" i="19"/>
  <c r="AI71" i="19"/>
  <c r="AH69" i="19"/>
  <c r="AI76" i="19"/>
  <c r="AF84" i="19"/>
  <c r="AH48" i="19"/>
  <c r="AH70" i="19"/>
  <c r="AH41" i="19"/>
  <c r="AG50" i="19"/>
  <c r="AG62" i="19"/>
  <c r="AH38" i="19"/>
  <c r="AH45" i="19"/>
  <c r="AI73" i="19"/>
  <c r="AH78" i="19"/>
  <c r="AH77" i="19"/>
  <c r="AH43" i="19"/>
  <c r="AH72" i="19"/>
  <c r="AH74" i="19"/>
  <c r="AJ46" i="19"/>
  <c r="AE93" i="19"/>
  <c r="AI44" i="19"/>
  <c r="AF60" i="19"/>
  <c r="AF61" i="19"/>
  <c r="AF53" i="19"/>
  <c r="AF58" i="19"/>
  <c r="AF56" i="19"/>
  <c r="AI75" i="19"/>
  <c r="AH40" i="19"/>
  <c r="AG79" i="19"/>
  <c r="AG91" i="19"/>
  <c r="AH67" i="19"/>
  <c r="AH49" i="19"/>
  <c r="AF92" i="19"/>
  <c r="AF91" i="19"/>
  <c r="AF57" i="19"/>
  <c r="AF86" i="19"/>
  <c r="AF88" i="19"/>
  <c r="AB64" i="17"/>
  <c r="AC82" i="17"/>
  <c r="AC89" i="17"/>
  <c r="AC86" i="17"/>
  <c r="AC56" i="17"/>
  <c r="AC58" i="17"/>
  <c r="AE68" i="17"/>
  <c r="AD79" i="17"/>
  <c r="AD84" i="17"/>
  <c r="AE75" i="17"/>
  <c r="AF73" i="17"/>
  <c r="AE72" i="17"/>
  <c r="AC53" i="17"/>
  <c r="AE74" i="17"/>
  <c r="AE70" i="17"/>
  <c r="AE43" i="17"/>
  <c r="AC55" i="17"/>
  <c r="AC59" i="17"/>
  <c r="AB93" i="17"/>
  <c r="AG67" i="17"/>
  <c r="AF42" i="17"/>
  <c r="AE39" i="17"/>
  <c r="AC88" i="17"/>
  <c r="AE38" i="17"/>
  <c r="AD50" i="17"/>
  <c r="AD63" i="17"/>
  <c r="AC60" i="17"/>
  <c r="AE47" i="17"/>
  <c r="AE49" i="17"/>
  <c r="AE76" i="17"/>
  <c r="AE77" i="17"/>
  <c r="AE78" i="17"/>
  <c r="AE69" i="17"/>
  <c r="AE71" i="17"/>
  <c r="AE48" i="17"/>
  <c r="AE45" i="17"/>
  <c r="AE46" i="17"/>
  <c r="AC52" i="17"/>
  <c r="AE41" i="17"/>
  <c r="AE40" i="17"/>
  <c r="AC57" i="17"/>
  <c r="AC81" i="17"/>
  <c r="AC87" i="17"/>
  <c r="AC61" i="17"/>
  <c r="AC63" i="17"/>
  <c r="AC54" i="17"/>
  <c r="AC90" i="17"/>
  <c r="AF44" i="17"/>
  <c r="AC91" i="17"/>
  <c r="AC92" i="17"/>
  <c r="AC83" i="17"/>
  <c r="AC85" i="17"/>
  <c r="AC62" i="17"/>
  <c r="X100" i="15"/>
  <c r="X107" i="15"/>
  <c r="X101" i="15"/>
  <c r="X109" i="15"/>
  <c r="X99" i="15"/>
  <c r="X104" i="15"/>
  <c r="X102" i="15"/>
  <c r="X103" i="15"/>
  <c r="X105" i="15"/>
  <c r="X106" i="15"/>
  <c r="X108" i="15"/>
  <c r="AA88" i="15"/>
  <c r="W110" i="15"/>
  <c r="AA95" i="15"/>
  <c r="AA90" i="15"/>
  <c r="AA92" i="15"/>
  <c r="AA93" i="15"/>
  <c r="X98" i="15"/>
  <c r="AA89" i="15"/>
  <c r="AA87" i="15"/>
  <c r="AA85" i="15"/>
  <c r="AA91" i="15"/>
  <c r="AA94" i="15"/>
  <c r="AB86" i="15"/>
  <c r="X81" i="15"/>
  <c r="Z84" i="15"/>
  <c r="Y96" i="15"/>
  <c r="AA58" i="15"/>
  <c r="Z67" i="15"/>
  <c r="Y74" i="15"/>
  <c r="Y76" i="15"/>
  <c r="Y71" i="15"/>
  <c r="Y75" i="15"/>
  <c r="Y70" i="15"/>
  <c r="Y69" i="15"/>
  <c r="Y78" i="15"/>
  <c r="Y77" i="15"/>
  <c r="Y80" i="15"/>
  <c r="Y79" i="15"/>
  <c r="Y73" i="15"/>
  <c r="AC64" i="15"/>
  <c r="AC61" i="15"/>
  <c r="AC62" i="15"/>
  <c r="AC60" i="15"/>
  <c r="AC66" i="15"/>
  <c r="AC59" i="15"/>
  <c r="AC63" i="15"/>
  <c r="AC65" i="15"/>
  <c r="AC55" i="15"/>
  <c r="AC56" i="15"/>
  <c r="AC57" i="15"/>
  <c r="AA33" i="3"/>
  <c r="AA40" i="3"/>
  <c r="AB38" i="3"/>
  <c r="AA36" i="3"/>
  <c r="AA34" i="3"/>
  <c r="AD13" i="3"/>
  <c r="AC14" i="3"/>
  <c r="AC15" i="3"/>
  <c r="AC17" i="3"/>
  <c r="AC37" i="3"/>
  <c r="AB35" i="3"/>
  <c r="BO3" i="3"/>
  <c r="BN16" i="3"/>
  <c r="BN7" i="3"/>
  <c r="AE4" i="3"/>
  <c r="AD5" i="3"/>
  <c r="AD6" i="3"/>
  <c r="AD9" i="3"/>
  <c r="W25" i="3"/>
  <c r="V26" i="3"/>
  <c r="V27" i="3"/>
  <c r="V29" i="3"/>
  <c r="V30" i="3"/>
  <c r="AG81" i="19"/>
  <c r="AG88" i="19"/>
  <c r="AF93" i="19"/>
  <c r="AG86" i="19"/>
  <c r="AG84" i="19"/>
  <c r="AG92" i="19"/>
  <c r="AG63" i="19"/>
  <c r="AG54" i="19"/>
  <c r="AG57" i="19"/>
  <c r="AG52" i="19"/>
  <c r="AF64" i="19"/>
  <c r="AG59" i="19"/>
  <c r="AG55" i="19"/>
  <c r="AJ47" i="19"/>
  <c r="AI40" i="19"/>
  <c r="AK46" i="19"/>
  <c r="AI77" i="19"/>
  <c r="AJ73" i="19"/>
  <c r="AH50" i="19"/>
  <c r="AH62" i="19"/>
  <c r="AI38" i="19"/>
  <c r="AI41" i="19"/>
  <c r="AI48" i="19"/>
  <c r="AJ71" i="19"/>
  <c r="AH79" i="19"/>
  <c r="AH91" i="19"/>
  <c r="AI67" i="19"/>
  <c r="AJ44" i="19"/>
  <c r="AI72" i="19"/>
  <c r="AI69" i="19"/>
  <c r="AJ68" i="19"/>
  <c r="AJ39" i="19"/>
  <c r="AI49" i="19"/>
  <c r="AJ76" i="19"/>
  <c r="AJ42" i="19"/>
  <c r="AG87" i="19"/>
  <c r="AG90" i="19"/>
  <c r="AG85" i="19"/>
  <c r="AG82" i="19"/>
  <c r="AG89" i="19"/>
  <c r="AJ75" i="19"/>
  <c r="AI74" i="19"/>
  <c r="AI43" i="19"/>
  <c r="AI78" i="19"/>
  <c r="AI45" i="19"/>
  <c r="AG60" i="19"/>
  <c r="AG58" i="19"/>
  <c r="AG61" i="19"/>
  <c r="AG53" i="19"/>
  <c r="AG56" i="19"/>
  <c r="AI70" i="19"/>
  <c r="AG83" i="19"/>
  <c r="AD54" i="17"/>
  <c r="AD55" i="17"/>
  <c r="AD60" i="17"/>
  <c r="AD62" i="17"/>
  <c r="AD88" i="17"/>
  <c r="AF49" i="17"/>
  <c r="AF43" i="17"/>
  <c r="AC93" i="17"/>
  <c r="AF41" i="17"/>
  <c r="AF48" i="17"/>
  <c r="AD83" i="17"/>
  <c r="AD91" i="17"/>
  <c r="AD56" i="17"/>
  <c r="AD58" i="17"/>
  <c r="AD53" i="17"/>
  <c r="AH67" i="17"/>
  <c r="AF70" i="17"/>
  <c r="AD82" i="17"/>
  <c r="AF46" i="17"/>
  <c r="AF77" i="17"/>
  <c r="AG42" i="17"/>
  <c r="AG73" i="17"/>
  <c r="AF45" i="17"/>
  <c r="AF71" i="17"/>
  <c r="AF78" i="17"/>
  <c r="AF76" i="17"/>
  <c r="AF47" i="17"/>
  <c r="AF38" i="17"/>
  <c r="AE50" i="17"/>
  <c r="AE62" i="17"/>
  <c r="AF39" i="17"/>
  <c r="AF72" i="17"/>
  <c r="AF75" i="17"/>
  <c r="AF68" i="17"/>
  <c r="AE79" i="17"/>
  <c r="AE91" i="17"/>
  <c r="AF69" i="17"/>
  <c r="AD81" i="17"/>
  <c r="AD87" i="17"/>
  <c r="AG44" i="17"/>
  <c r="AF40" i="17"/>
  <c r="AC64" i="17"/>
  <c r="AD59" i="17"/>
  <c r="AD85" i="17"/>
  <c r="AD92" i="17"/>
  <c r="AD90" i="17"/>
  <c r="AD61" i="17"/>
  <c r="AD52" i="17"/>
  <c r="AD57" i="17"/>
  <c r="AF74" i="17"/>
  <c r="AD86" i="17"/>
  <c r="AD89" i="17"/>
  <c r="AB89" i="15"/>
  <c r="AB88" i="15"/>
  <c r="Y100" i="15"/>
  <c r="Y102" i="15"/>
  <c r="Y108" i="15"/>
  <c r="Y105" i="15"/>
  <c r="Y99" i="15"/>
  <c r="Y101" i="15"/>
  <c r="Y103" i="15"/>
  <c r="Y107" i="15"/>
  <c r="Y106" i="15"/>
  <c r="Y104" i="15"/>
  <c r="Y109" i="15"/>
  <c r="AC86" i="15"/>
  <c r="AB91" i="15"/>
  <c r="AB87" i="15"/>
  <c r="AB92" i="15"/>
  <c r="AB95" i="15"/>
  <c r="Y98" i="15"/>
  <c r="AB94" i="15"/>
  <c r="AB85" i="15"/>
  <c r="AB93" i="15"/>
  <c r="AB90" i="15"/>
  <c r="X110" i="15"/>
  <c r="Z96" i="15"/>
  <c r="Z98" i="15"/>
  <c r="AA84" i="15"/>
  <c r="Z77" i="15"/>
  <c r="Z79" i="15"/>
  <c r="Z70" i="15"/>
  <c r="Z75" i="15"/>
  <c r="Z76" i="15"/>
  <c r="Z71" i="15"/>
  <c r="Z74" i="15"/>
  <c r="Z78" i="15"/>
  <c r="Z73" i="15"/>
  <c r="Z69" i="15"/>
  <c r="Z80" i="15"/>
  <c r="Z72" i="15"/>
  <c r="Y81" i="15"/>
  <c r="AA67" i="15"/>
  <c r="AB58" i="15"/>
  <c r="AD59" i="15"/>
  <c r="AD62" i="15"/>
  <c r="AD55" i="15"/>
  <c r="AD60" i="15"/>
  <c r="AD65" i="15"/>
  <c r="AD66" i="15"/>
  <c r="AD61" i="15"/>
  <c r="AD57" i="15"/>
  <c r="AD63" i="15"/>
  <c r="AD56" i="15"/>
  <c r="AD64" i="15"/>
  <c r="BP3" i="3"/>
  <c r="BO16" i="3"/>
  <c r="BO7" i="3"/>
  <c r="AB33" i="3"/>
  <c r="AB40" i="3"/>
  <c r="AF4" i="3"/>
  <c r="AE5" i="3"/>
  <c r="AE6" i="3"/>
  <c r="AE9" i="3"/>
  <c r="AC38" i="3"/>
  <c r="AB36" i="3"/>
  <c r="AB34" i="3"/>
  <c r="AC35" i="3"/>
  <c r="AD37" i="3"/>
  <c r="AE13" i="3"/>
  <c r="AD14" i="3"/>
  <c r="AD15" i="3"/>
  <c r="AD17" i="3"/>
  <c r="W26" i="3"/>
  <c r="W27" i="3"/>
  <c r="W29" i="3"/>
  <c r="W30" i="3"/>
  <c r="X25" i="3"/>
  <c r="AH84" i="19"/>
  <c r="AH88" i="19"/>
  <c r="AH86" i="19"/>
  <c r="AH83" i="19"/>
  <c r="AH81" i="19"/>
  <c r="AH92" i="19"/>
  <c r="AG93" i="19"/>
  <c r="AH57" i="19"/>
  <c r="AG64" i="19"/>
  <c r="AH59" i="19"/>
  <c r="AH63" i="19"/>
  <c r="AK42" i="19"/>
  <c r="AJ49" i="19"/>
  <c r="AK68" i="19"/>
  <c r="AK71" i="19"/>
  <c r="AH60" i="19"/>
  <c r="AH53" i="19"/>
  <c r="AH58" i="19"/>
  <c r="AH56" i="19"/>
  <c r="AH61" i="19"/>
  <c r="AJ77" i="19"/>
  <c r="AH54" i="19"/>
  <c r="AJ45" i="19"/>
  <c r="AK75" i="19"/>
  <c r="AJ72" i="19"/>
  <c r="AJ41" i="19"/>
  <c r="AH52" i="19"/>
  <c r="AJ40" i="19"/>
  <c r="AJ43" i="19"/>
  <c r="AK76" i="19"/>
  <c r="AK39" i="19"/>
  <c r="AJ69" i="19"/>
  <c r="AI79" i="19"/>
  <c r="AI88" i="19"/>
  <c r="AJ67" i="19"/>
  <c r="AH55" i="19"/>
  <c r="AK73" i="19"/>
  <c r="AL46" i="19"/>
  <c r="AK47" i="19"/>
  <c r="AJ70" i="19"/>
  <c r="AJ78" i="19"/>
  <c r="AJ74" i="19"/>
  <c r="AK44" i="19"/>
  <c r="AH82" i="19"/>
  <c r="AH89" i="19"/>
  <c r="AH87" i="19"/>
  <c r="AH85" i="19"/>
  <c r="AH90" i="19"/>
  <c r="AJ48" i="19"/>
  <c r="AI50" i="19"/>
  <c r="AI63" i="19"/>
  <c r="AJ38" i="19"/>
  <c r="AE86" i="17"/>
  <c r="AE88" i="17"/>
  <c r="AE82" i="17"/>
  <c r="AE83" i="17"/>
  <c r="AE85" i="17"/>
  <c r="AG69" i="17"/>
  <c r="AH73" i="17"/>
  <c r="AG43" i="17"/>
  <c r="AH44" i="17"/>
  <c r="AE56" i="17"/>
  <c r="AE58" i="17"/>
  <c r="AG77" i="17"/>
  <c r="AG75" i="17"/>
  <c r="AG39" i="17"/>
  <c r="AF50" i="17"/>
  <c r="AF52" i="17"/>
  <c r="AG38" i="17"/>
  <c r="AE90" i="17"/>
  <c r="AG71" i="17"/>
  <c r="AG70" i="17"/>
  <c r="AG41" i="17"/>
  <c r="AE57" i="17"/>
  <c r="AG74" i="17"/>
  <c r="AE54" i="17"/>
  <c r="AE81" i="17"/>
  <c r="AE87" i="17"/>
  <c r="AE89" i="17"/>
  <c r="AE53" i="17"/>
  <c r="AG47" i="17"/>
  <c r="AE92" i="17"/>
  <c r="AG45" i="17"/>
  <c r="AH42" i="17"/>
  <c r="AG46" i="17"/>
  <c r="AE84" i="17"/>
  <c r="AE55" i="17"/>
  <c r="AE63" i="17"/>
  <c r="AG76" i="17"/>
  <c r="AD64" i="17"/>
  <c r="AG40" i="17"/>
  <c r="AD93" i="17"/>
  <c r="AG68" i="17"/>
  <c r="AF79" i="17"/>
  <c r="AF85" i="17"/>
  <c r="AG72" i="17"/>
  <c r="AE52" i="17"/>
  <c r="AE61" i="17"/>
  <c r="AG78" i="17"/>
  <c r="AE59" i="17"/>
  <c r="AE60" i="17"/>
  <c r="AI67" i="17"/>
  <c r="AG48" i="17"/>
  <c r="AG49" i="17"/>
  <c r="AF63" i="17"/>
  <c r="AC94" i="15"/>
  <c r="AC95" i="15"/>
  <c r="AC87" i="15"/>
  <c r="AD86" i="15"/>
  <c r="AC88" i="15"/>
  <c r="AC90" i="15"/>
  <c r="AC85" i="15"/>
  <c r="AC92" i="15"/>
  <c r="AC91" i="15"/>
  <c r="AC93" i="15"/>
  <c r="Z100" i="15"/>
  <c r="Z102" i="15"/>
  <c r="Z103" i="15"/>
  <c r="Z104" i="15"/>
  <c r="Z107" i="15"/>
  <c r="Z99" i="15"/>
  <c r="Z108" i="15"/>
  <c r="Z109" i="15"/>
  <c r="Z106" i="15"/>
  <c r="Z101" i="15"/>
  <c r="Z105" i="15"/>
  <c r="Y110" i="15"/>
  <c r="AC89" i="15"/>
  <c r="AB84" i="15"/>
  <c r="AA96" i="15"/>
  <c r="AA98" i="15"/>
  <c r="AC58" i="15"/>
  <c r="AB67" i="15"/>
  <c r="AA71" i="15"/>
  <c r="AA69" i="15"/>
  <c r="AA75" i="15"/>
  <c r="AA77" i="15"/>
  <c r="AA73" i="15"/>
  <c r="AA78" i="15"/>
  <c r="AA79" i="15"/>
  <c r="AA74" i="15"/>
  <c r="AA80" i="15"/>
  <c r="AA76" i="15"/>
  <c r="AA70" i="15"/>
  <c r="AA72" i="15"/>
  <c r="Z81" i="15"/>
  <c r="AE64" i="15"/>
  <c r="AE66" i="15"/>
  <c r="AE62" i="15"/>
  <c r="AE63" i="15"/>
  <c r="AE60" i="15"/>
  <c r="AE59" i="15"/>
  <c r="AE57" i="15"/>
  <c r="AE55" i="15"/>
  <c r="AE56" i="15"/>
  <c r="AE61" i="15"/>
  <c r="AE65" i="15"/>
  <c r="AF13" i="3"/>
  <c r="AE14" i="3"/>
  <c r="AE15" i="3"/>
  <c r="AE17" i="3"/>
  <c r="AD38" i="3"/>
  <c r="AC36" i="3"/>
  <c r="AC34" i="3"/>
  <c r="AG4" i="3"/>
  <c r="AF5" i="3"/>
  <c r="AF6" i="3"/>
  <c r="AF9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AD35" i="3"/>
  <c r="BQ3" i="3"/>
  <c r="BP7" i="3"/>
  <c r="BP16" i="3"/>
  <c r="AC33" i="3"/>
  <c r="AC40" i="3"/>
  <c r="X26" i="3"/>
  <c r="X27" i="3"/>
  <c r="X29" i="3"/>
  <c r="X30" i="3"/>
  <c r="Y25" i="3"/>
  <c r="AI62" i="19"/>
  <c r="AH93" i="19"/>
  <c r="AI84" i="19"/>
  <c r="AI83" i="19"/>
  <c r="AJ50" i="19"/>
  <c r="AJ55" i="19"/>
  <c r="AK38" i="19"/>
  <c r="AK74" i="19"/>
  <c r="AK70" i="19"/>
  <c r="AK69" i="19"/>
  <c r="AL76" i="19"/>
  <c r="AK40" i="19"/>
  <c r="AK41" i="19"/>
  <c r="AL75" i="19"/>
  <c r="AI60" i="19"/>
  <c r="AI61" i="19"/>
  <c r="AI53" i="19"/>
  <c r="AI56" i="19"/>
  <c r="AI58" i="19"/>
  <c r="AM46" i="19"/>
  <c r="AK67" i="19"/>
  <c r="AJ79" i="19"/>
  <c r="AJ83" i="19"/>
  <c r="AI54" i="19"/>
  <c r="AK77" i="19"/>
  <c r="AL71" i="19"/>
  <c r="AK49" i="19"/>
  <c r="AL44" i="19"/>
  <c r="AL47" i="19"/>
  <c r="AL73" i="19"/>
  <c r="AI87" i="19"/>
  <c r="AI90" i="19"/>
  <c r="AI89" i="19"/>
  <c r="AI85" i="19"/>
  <c r="AI82" i="19"/>
  <c r="AL39" i="19"/>
  <c r="AK43" i="19"/>
  <c r="AH64" i="19"/>
  <c r="AK72" i="19"/>
  <c r="AK45" i="19"/>
  <c r="AI91" i="19"/>
  <c r="AL42" i="19"/>
  <c r="AI52" i="19"/>
  <c r="AK78" i="19"/>
  <c r="AK48" i="19"/>
  <c r="AI92" i="19"/>
  <c r="AI81" i="19"/>
  <c r="AI57" i="19"/>
  <c r="AI55" i="19"/>
  <c r="AI86" i="19"/>
  <c r="AI59" i="19"/>
  <c r="AL68" i="19"/>
  <c r="AF62" i="17"/>
  <c r="AF59" i="17"/>
  <c r="AF61" i="17"/>
  <c r="AF55" i="17"/>
  <c r="AF53" i="17"/>
  <c r="AF54" i="17"/>
  <c r="AF60" i="17"/>
  <c r="AH48" i="17"/>
  <c r="AF92" i="17"/>
  <c r="AF86" i="17"/>
  <c r="AH76" i="17"/>
  <c r="AH47" i="17"/>
  <c r="AF88" i="17"/>
  <c r="AH70" i="17"/>
  <c r="AH39" i="17"/>
  <c r="AH77" i="17"/>
  <c r="AI44" i="17"/>
  <c r="AI73" i="17"/>
  <c r="AF90" i="17"/>
  <c r="AH46" i="17"/>
  <c r="AE93" i="17"/>
  <c r="AF84" i="17"/>
  <c r="AG50" i="17"/>
  <c r="AG61" i="17"/>
  <c r="AH38" i="17"/>
  <c r="AF91" i="17"/>
  <c r="AE64" i="17"/>
  <c r="AF82" i="17"/>
  <c r="AH40" i="17"/>
  <c r="AH45" i="17"/>
  <c r="AH41" i="17"/>
  <c r="AH75" i="17"/>
  <c r="AH43" i="17"/>
  <c r="AH69" i="17"/>
  <c r="AF81" i="17"/>
  <c r="AF87" i="17"/>
  <c r="AH49" i="17"/>
  <c r="AJ67" i="17"/>
  <c r="AH78" i="17"/>
  <c r="AH72" i="17"/>
  <c r="AH68" i="17"/>
  <c r="AG79" i="17"/>
  <c r="AG92" i="17"/>
  <c r="AI42" i="17"/>
  <c r="AH74" i="17"/>
  <c r="AH71" i="17"/>
  <c r="AF56" i="17"/>
  <c r="AF58" i="17"/>
  <c r="AF89" i="17"/>
  <c r="AF57" i="17"/>
  <c r="AF83" i="17"/>
  <c r="Z110" i="15"/>
  <c r="AE86" i="15"/>
  <c r="AD95" i="15"/>
  <c r="AD89" i="15"/>
  <c r="AD91" i="15"/>
  <c r="AD85" i="15"/>
  <c r="AA100" i="15"/>
  <c r="AA101" i="15"/>
  <c r="AA109" i="15"/>
  <c r="AA108" i="15"/>
  <c r="AA107" i="15"/>
  <c r="AA103" i="15"/>
  <c r="AA105" i="15"/>
  <c r="AA106" i="15"/>
  <c r="AA99" i="15"/>
  <c r="AA104" i="15"/>
  <c r="AA102" i="15"/>
  <c r="AD88" i="15"/>
  <c r="AD87" i="15"/>
  <c r="AD94" i="15"/>
  <c r="AD93" i="15"/>
  <c r="AD92" i="15"/>
  <c r="AD90" i="15"/>
  <c r="AB96" i="15"/>
  <c r="AB98" i="15"/>
  <c r="AC84" i="15"/>
  <c r="AB75" i="15"/>
  <c r="AB72" i="15"/>
  <c r="AB78" i="15"/>
  <c r="AB70" i="15"/>
  <c r="AB79" i="15"/>
  <c r="AB69" i="15"/>
  <c r="AB77" i="15"/>
  <c r="AB76" i="15"/>
  <c r="AB74" i="15"/>
  <c r="AB71" i="15"/>
  <c r="AB73" i="15"/>
  <c r="AB80" i="15"/>
  <c r="AA81" i="15"/>
  <c r="AD58" i="15"/>
  <c r="AC67" i="15"/>
  <c r="AF66" i="15"/>
  <c r="AF55" i="15"/>
  <c r="AF59" i="15"/>
  <c r="AF65" i="15"/>
  <c r="AF56" i="15"/>
  <c r="AF60" i="15"/>
  <c r="AF61" i="15"/>
  <c r="AF57" i="15"/>
  <c r="AF63" i="15"/>
  <c r="AF62" i="15"/>
  <c r="AF64" i="15"/>
  <c r="AE35" i="3"/>
  <c r="AG5" i="3"/>
  <c r="AG6" i="3"/>
  <c r="AG9" i="3"/>
  <c r="AH4" i="3"/>
  <c r="AG13" i="3"/>
  <c r="AF14" i="3"/>
  <c r="AF15" i="3"/>
  <c r="AF17" i="3"/>
  <c r="AD33" i="3"/>
  <c r="AD40" i="3"/>
  <c r="BR3" i="3"/>
  <c r="BQ7" i="3"/>
  <c r="BQ16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AD36" i="3"/>
  <c r="AD34" i="3"/>
  <c r="Z25" i="3"/>
  <c r="Y26" i="3"/>
  <c r="Y27" i="3"/>
  <c r="Y29" i="3"/>
  <c r="Y30" i="3"/>
  <c r="AJ92" i="19"/>
  <c r="AJ62" i="19"/>
  <c r="AJ59" i="19"/>
  <c r="AJ54" i="19"/>
  <c r="AJ63" i="19"/>
  <c r="AJ86" i="19"/>
  <c r="AI93" i="19"/>
  <c r="AJ57" i="19"/>
  <c r="AJ52" i="19"/>
  <c r="AL78" i="19"/>
  <c r="AL72" i="19"/>
  <c r="AM73" i="19"/>
  <c r="AM44" i="19"/>
  <c r="AM71" i="19"/>
  <c r="AL40" i="19"/>
  <c r="AL74" i="19"/>
  <c r="AM39" i="19"/>
  <c r="AJ87" i="19"/>
  <c r="AJ82" i="19"/>
  <c r="AJ89" i="19"/>
  <c r="AJ90" i="19"/>
  <c r="AJ85" i="19"/>
  <c r="AL41" i="19"/>
  <c r="AM76" i="19"/>
  <c r="AL70" i="19"/>
  <c r="AM68" i="19"/>
  <c r="AI64" i="19"/>
  <c r="AL45" i="19"/>
  <c r="AM47" i="19"/>
  <c r="AL49" i="19"/>
  <c r="AL77" i="19"/>
  <c r="AK79" i="19"/>
  <c r="AK86" i="19"/>
  <c r="AL67" i="19"/>
  <c r="AJ84" i="19"/>
  <c r="AK50" i="19"/>
  <c r="AK55" i="19"/>
  <c r="AL38" i="19"/>
  <c r="AL48" i="19"/>
  <c r="AM42" i="19"/>
  <c r="AL43" i="19"/>
  <c r="AJ91" i="19"/>
  <c r="AJ81" i="19"/>
  <c r="AM75" i="19"/>
  <c r="AL69" i="19"/>
  <c r="AJ88" i="19"/>
  <c r="AJ60" i="19"/>
  <c r="AJ56" i="19"/>
  <c r="AJ53" i="19"/>
  <c r="AJ61" i="19"/>
  <c r="AJ58" i="19"/>
  <c r="AG63" i="17"/>
  <c r="AG54" i="17"/>
  <c r="AG84" i="17"/>
  <c r="AG85" i="17"/>
  <c r="AG89" i="17"/>
  <c r="AF64" i="17"/>
  <c r="AG88" i="17"/>
  <c r="AG82" i="17"/>
  <c r="AG83" i="17"/>
  <c r="AG91" i="17"/>
  <c r="AJ42" i="17"/>
  <c r="AI68" i="17"/>
  <c r="AH79" i="17"/>
  <c r="AH92" i="17"/>
  <c r="AI78" i="17"/>
  <c r="AF93" i="17"/>
  <c r="AI43" i="17"/>
  <c r="AG55" i="17"/>
  <c r="AI40" i="17"/>
  <c r="AI39" i="17"/>
  <c r="AI47" i="17"/>
  <c r="AI49" i="17"/>
  <c r="AI69" i="17"/>
  <c r="AI41" i="17"/>
  <c r="AI38" i="17"/>
  <c r="AH50" i="17"/>
  <c r="AH52" i="17"/>
  <c r="AJ73" i="17"/>
  <c r="AI77" i="17"/>
  <c r="AI70" i="17"/>
  <c r="AK67" i="17"/>
  <c r="AI75" i="17"/>
  <c r="AG58" i="17"/>
  <c r="AG56" i="17"/>
  <c r="AG60" i="17"/>
  <c r="AI76" i="17"/>
  <c r="AI48" i="17"/>
  <c r="AI71" i="17"/>
  <c r="AI72" i="17"/>
  <c r="AI45" i="17"/>
  <c r="AI74" i="17"/>
  <c r="AG81" i="17"/>
  <c r="AG87" i="17"/>
  <c r="AG86" i="17"/>
  <c r="AG57" i="17"/>
  <c r="AG59" i="17"/>
  <c r="AG52" i="17"/>
  <c r="AI46" i="17"/>
  <c r="AJ44" i="17"/>
  <c r="AG53" i="17"/>
  <c r="AG90" i="17"/>
  <c r="AG62" i="17"/>
  <c r="AA110" i="15"/>
  <c r="AB100" i="15"/>
  <c r="AB109" i="15"/>
  <c r="AB104" i="15"/>
  <c r="AB106" i="15"/>
  <c r="AB107" i="15"/>
  <c r="AB108" i="15"/>
  <c r="AB101" i="15"/>
  <c r="AB102" i="15"/>
  <c r="AB99" i="15"/>
  <c r="AB105" i="15"/>
  <c r="AB103" i="15"/>
  <c r="AE92" i="15"/>
  <c r="AE91" i="15"/>
  <c r="AE95" i="15"/>
  <c r="AE87" i="15"/>
  <c r="AE94" i="15"/>
  <c r="AE88" i="15"/>
  <c r="AE90" i="15"/>
  <c r="AE93" i="15"/>
  <c r="AE85" i="15"/>
  <c r="AE89" i="15"/>
  <c r="AF86" i="15"/>
  <c r="AD84" i="15"/>
  <c r="AC96" i="15"/>
  <c r="AC73" i="15"/>
  <c r="AC69" i="15"/>
  <c r="AC79" i="15"/>
  <c r="AC75" i="15"/>
  <c r="AC76" i="15"/>
  <c r="AC80" i="15"/>
  <c r="AC71" i="15"/>
  <c r="AC78" i="15"/>
  <c r="AC74" i="15"/>
  <c r="AC77" i="15"/>
  <c r="AC70" i="15"/>
  <c r="AE58" i="15"/>
  <c r="AD67" i="15"/>
  <c r="AC72" i="15"/>
  <c r="AB81" i="15"/>
  <c r="AG57" i="15"/>
  <c r="AG59" i="15"/>
  <c r="AG62" i="15"/>
  <c r="AG64" i="15"/>
  <c r="AG65" i="15"/>
  <c r="AG60" i="15"/>
  <c r="AG63" i="15"/>
  <c r="AG61" i="15"/>
  <c r="AG56" i="15"/>
  <c r="AG55" i="15"/>
  <c r="AG66" i="15"/>
  <c r="AE36" i="3"/>
  <c r="AE34" i="3"/>
  <c r="AE33" i="3"/>
  <c r="AE40" i="3"/>
  <c r="AH13" i="3"/>
  <c r="AG14" i="3"/>
  <c r="AG15" i="3"/>
  <c r="AG17" i="3"/>
  <c r="AF35" i="3"/>
  <c r="BS3" i="3"/>
  <c r="BR16" i="3"/>
  <c r="BR7" i="3"/>
  <c r="AI4" i="3"/>
  <c r="AH5" i="3"/>
  <c r="AH6" i="3"/>
  <c r="AH9" i="3"/>
  <c r="AK83" i="19"/>
  <c r="AA25" i="3"/>
  <c r="Z26" i="3"/>
  <c r="Z27" i="3"/>
  <c r="Z29" i="3"/>
  <c r="Z30" i="3"/>
  <c r="AK62" i="19"/>
  <c r="AK54" i="19"/>
  <c r="AJ93" i="19"/>
  <c r="AK91" i="19"/>
  <c r="AK57" i="19"/>
  <c r="AK52" i="19"/>
  <c r="AJ64" i="19"/>
  <c r="AM48" i="19"/>
  <c r="AM77" i="19"/>
  <c r="AM70" i="19"/>
  <c r="AM41" i="19"/>
  <c r="AM72" i="19"/>
  <c r="AM69" i="19"/>
  <c r="AL79" i="19"/>
  <c r="AL92" i="19"/>
  <c r="AM67" i="19"/>
  <c r="AK84" i="19"/>
  <c r="AM74" i="19"/>
  <c r="AL50" i="19"/>
  <c r="AL55" i="19"/>
  <c r="AM38" i="19"/>
  <c r="AK82" i="19"/>
  <c r="AK90" i="19"/>
  <c r="AK85" i="19"/>
  <c r="AK87" i="19"/>
  <c r="AK89" i="19"/>
  <c r="AM49" i="19"/>
  <c r="AM45" i="19"/>
  <c r="AK88" i="19"/>
  <c r="AM78" i="19"/>
  <c r="AM43" i="19"/>
  <c r="AK60" i="19"/>
  <c r="AK61" i="19"/>
  <c r="AK53" i="19"/>
  <c r="AK58" i="19"/>
  <c r="AK56" i="19"/>
  <c r="AK81" i="19"/>
  <c r="AK63" i="19"/>
  <c r="AK59" i="19"/>
  <c r="AM40" i="19"/>
  <c r="AK92" i="19"/>
  <c r="AH84" i="17"/>
  <c r="AH90" i="17"/>
  <c r="AH85" i="17"/>
  <c r="AH89" i="17"/>
  <c r="AH55" i="17"/>
  <c r="AH59" i="17"/>
  <c r="AH82" i="17"/>
  <c r="AH88" i="17"/>
  <c r="AH60" i="17"/>
  <c r="AH61" i="17"/>
  <c r="AH54" i="17"/>
  <c r="AH86" i="17"/>
  <c r="AH62" i="17"/>
  <c r="AH91" i="17"/>
  <c r="AH83" i="17"/>
  <c r="AJ72" i="17"/>
  <c r="AJ48" i="17"/>
  <c r="AJ70" i="17"/>
  <c r="AK73" i="17"/>
  <c r="AJ68" i="17"/>
  <c r="AI79" i="17"/>
  <c r="AI85" i="17"/>
  <c r="AJ46" i="17"/>
  <c r="AJ74" i="17"/>
  <c r="AJ49" i="17"/>
  <c r="AJ39" i="17"/>
  <c r="AJ78" i="17"/>
  <c r="AK44" i="17"/>
  <c r="AG64" i="17"/>
  <c r="AJ45" i="17"/>
  <c r="AJ71" i="17"/>
  <c r="AJ76" i="17"/>
  <c r="AJ77" i="17"/>
  <c r="AH56" i="17"/>
  <c r="AH58" i="17"/>
  <c r="AJ41" i="17"/>
  <c r="AH63" i="17"/>
  <c r="AH53" i="17"/>
  <c r="AJ43" i="17"/>
  <c r="AG93" i="17"/>
  <c r="AJ75" i="17"/>
  <c r="AL67" i="17"/>
  <c r="AJ38" i="17"/>
  <c r="AI50" i="17"/>
  <c r="AI59" i="17"/>
  <c r="AJ69" i="17"/>
  <c r="AJ47" i="17"/>
  <c r="AJ40" i="17"/>
  <c r="AH57" i="17"/>
  <c r="AH81" i="17"/>
  <c r="AH87" i="17"/>
  <c r="AK42" i="17"/>
  <c r="AF91" i="15"/>
  <c r="AF93" i="15"/>
  <c r="AB110" i="15"/>
  <c r="AF89" i="15"/>
  <c r="AF88" i="15"/>
  <c r="AF85" i="15"/>
  <c r="AF94" i="15"/>
  <c r="AF95" i="15"/>
  <c r="AF92" i="15"/>
  <c r="AF87" i="15"/>
  <c r="AG86" i="15"/>
  <c r="AF90" i="15"/>
  <c r="AC100" i="15"/>
  <c r="AC101" i="15"/>
  <c r="AC109" i="15"/>
  <c r="AC106" i="15"/>
  <c r="AC103" i="15"/>
  <c r="AC99" i="15"/>
  <c r="AC107" i="15"/>
  <c r="AC104" i="15"/>
  <c r="AC105" i="15"/>
  <c r="AC102" i="15"/>
  <c r="AC108" i="15"/>
  <c r="AC98" i="15"/>
  <c r="AE84" i="15"/>
  <c r="AD96" i="15"/>
  <c r="AF58" i="15"/>
  <c r="AE67" i="15"/>
  <c r="AD73" i="15"/>
  <c r="AD78" i="15"/>
  <c r="AD76" i="15"/>
  <c r="AD74" i="15"/>
  <c r="AD69" i="15"/>
  <c r="AD80" i="15"/>
  <c r="AD79" i="15"/>
  <c r="AD71" i="15"/>
  <c r="AD75" i="15"/>
  <c r="AD77" i="15"/>
  <c r="AD70" i="15"/>
  <c r="AC81" i="15"/>
  <c r="AD72" i="15"/>
  <c r="AH64" i="15"/>
  <c r="AH61" i="15"/>
  <c r="AH60" i="15"/>
  <c r="AH59" i="15"/>
  <c r="AH66" i="15"/>
  <c r="AH56" i="15"/>
  <c r="AH65" i="15"/>
  <c r="AH55" i="15"/>
  <c r="AH63" i="15"/>
  <c r="AH62" i="15"/>
  <c r="AH57" i="15"/>
  <c r="BT3" i="3"/>
  <c r="BS16" i="3"/>
  <c r="BS7" i="3"/>
  <c r="AI13" i="3"/>
  <c r="AH14" i="3"/>
  <c r="AH15" i="3"/>
  <c r="AH17" i="3"/>
  <c r="AJ4" i="3"/>
  <c r="AI5" i="3"/>
  <c r="AI6" i="3"/>
  <c r="AI9" i="3"/>
  <c r="AF36" i="3"/>
  <c r="AF34" i="3"/>
  <c r="AG35" i="3"/>
  <c r="AF33" i="3"/>
  <c r="AF40" i="3"/>
  <c r="AA26" i="3"/>
  <c r="AA27" i="3"/>
  <c r="AA29" i="3"/>
  <c r="AA30" i="3"/>
  <c r="AB25" i="3"/>
  <c r="AL54" i="19"/>
  <c r="AL57" i="19"/>
  <c r="AL59" i="19"/>
  <c r="AK64" i="19"/>
  <c r="AL63" i="19"/>
  <c r="AL52" i="19"/>
  <c r="AL87" i="19"/>
  <c r="AL85" i="19"/>
  <c r="AL90" i="19"/>
  <c r="AL82" i="19"/>
  <c r="AL89" i="19"/>
  <c r="AL91" i="19"/>
  <c r="AK93" i="19"/>
  <c r="AM50" i="19"/>
  <c r="AM54" i="19"/>
  <c r="AL81" i="19"/>
  <c r="AL86" i="19"/>
  <c r="AL84" i="19"/>
  <c r="AL60" i="19"/>
  <c r="AL56" i="19"/>
  <c r="AL61" i="19"/>
  <c r="AL58" i="19"/>
  <c r="AL53" i="19"/>
  <c r="AL88" i="19"/>
  <c r="AM79" i="19"/>
  <c r="AM88" i="19"/>
  <c r="AL83" i="19"/>
  <c r="AL62" i="19"/>
  <c r="AI54" i="17"/>
  <c r="AI61" i="17"/>
  <c r="AI91" i="17"/>
  <c r="AH64" i="17"/>
  <c r="AL42" i="17"/>
  <c r="AJ50" i="17"/>
  <c r="AJ52" i="17"/>
  <c r="AK38" i="17"/>
  <c r="AI57" i="17"/>
  <c r="AL44" i="17"/>
  <c r="AI81" i="17"/>
  <c r="AI87" i="17"/>
  <c r="AL73" i="17"/>
  <c r="AK40" i="17"/>
  <c r="AI83" i="17"/>
  <c r="AM67" i="17"/>
  <c r="AI89" i="17"/>
  <c r="AK76" i="17"/>
  <c r="AK45" i="17"/>
  <c r="AI53" i="17"/>
  <c r="AK74" i="17"/>
  <c r="AI82" i="17"/>
  <c r="AI62" i="17"/>
  <c r="AK69" i="17"/>
  <c r="AK75" i="17"/>
  <c r="AI55" i="17"/>
  <c r="AK39" i="17"/>
  <c r="AI88" i="17"/>
  <c r="AK48" i="17"/>
  <c r="AH93" i="17"/>
  <c r="AK47" i="17"/>
  <c r="AI52" i="17"/>
  <c r="AI90" i="17"/>
  <c r="AK78" i="17"/>
  <c r="AK49" i="17"/>
  <c r="AK46" i="17"/>
  <c r="AK68" i="17"/>
  <c r="AJ79" i="17"/>
  <c r="AJ84" i="17"/>
  <c r="AK70" i="17"/>
  <c r="AI86" i="17"/>
  <c r="AI58" i="17"/>
  <c r="AI56" i="17"/>
  <c r="AK43" i="17"/>
  <c r="AK41" i="17"/>
  <c r="AK77" i="17"/>
  <c r="AK71" i="17"/>
  <c r="AI92" i="17"/>
  <c r="AI63" i="17"/>
  <c r="AI60" i="17"/>
  <c r="AI84" i="17"/>
  <c r="AK72" i="17"/>
  <c r="AG92" i="15"/>
  <c r="AG94" i="15"/>
  <c r="AG88" i="15"/>
  <c r="AG90" i="15"/>
  <c r="AG87" i="15"/>
  <c r="AG93" i="15"/>
  <c r="AD100" i="15"/>
  <c r="AD105" i="15"/>
  <c r="AD101" i="15"/>
  <c r="AD102" i="15"/>
  <c r="AD107" i="15"/>
  <c r="AD103" i="15"/>
  <c r="AD106" i="15"/>
  <c r="AD109" i="15"/>
  <c r="AD108" i="15"/>
  <c r="AD104" i="15"/>
  <c r="AD99" i="15"/>
  <c r="AC110" i="15"/>
  <c r="AD98" i="15"/>
  <c r="AG95" i="15"/>
  <c r="AG85" i="15"/>
  <c r="AG89" i="15"/>
  <c r="AH86" i="15"/>
  <c r="AG91" i="15"/>
  <c r="AF84" i="15"/>
  <c r="AE96" i="15"/>
  <c r="AE98" i="15"/>
  <c r="AD81" i="15"/>
  <c r="AE73" i="15"/>
  <c r="AE71" i="15"/>
  <c r="AE76" i="15"/>
  <c r="AE79" i="15"/>
  <c r="AE74" i="15"/>
  <c r="AE70" i="15"/>
  <c r="AE75" i="15"/>
  <c r="AE78" i="15"/>
  <c r="AE69" i="15"/>
  <c r="AE80" i="15"/>
  <c r="AE77" i="15"/>
  <c r="AE72" i="15"/>
  <c r="AF67" i="15"/>
  <c r="AG58" i="15"/>
  <c r="AI55" i="15"/>
  <c r="AI57" i="15"/>
  <c r="AI59" i="15"/>
  <c r="AI65" i="15"/>
  <c r="AI56" i="15"/>
  <c r="AI60" i="15"/>
  <c r="AI62" i="15"/>
  <c r="AI63" i="15"/>
  <c r="AI66" i="15"/>
  <c r="AI61" i="15"/>
  <c r="AI64" i="15"/>
  <c r="AG36" i="3"/>
  <c r="AG34" i="3"/>
  <c r="AG33" i="3"/>
  <c r="AG40" i="3"/>
  <c r="BT7" i="3"/>
  <c r="BU3" i="3"/>
  <c r="BT16" i="3"/>
  <c r="AK4" i="3"/>
  <c r="AJ5" i="3"/>
  <c r="AJ6" i="3"/>
  <c r="AJ9" i="3"/>
  <c r="AJ13" i="3"/>
  <c r="AI14" i="3"/>
  <c r="AI15" i="3"/>
  <c r="AI17" i="3"/>
  <c r="AH35" i="3"/>
  <c r="AC25" i="3"/>
  <c r="AB26" i="3"/>
  <c r="AB27" i="3"/>
  <c r="AB29" i="3"/>
  <c r="AB30" i="3"/>
  <c r="AM63" i="19"/>
  <c r="AM62" i="19"/>
  <c r="AL93" i="19"/>
  <c r="AM59" i="19"/>
  <c r="AM55" i="19"/>
  <c r="AL64" i="19"/>
  <c r="AM52" i="19"/>
  <c r="AM81" i="19"/>
  <c r="AM84" i="19"/>
  <c r="AM83" i="19"/>
  <c r="AM92" i="19"/>
  <c r="AM86" i="19"/>
  <c r="AM85" i="19"/>
  <c r="AM89" i="19"/>
  <c r="AM82" i="19"/>
  <c r="AM87" i="19"/>
  <c r="AM90" i="19"/>
  <c r="AM60" i="19"/>
  <c r="AM61" i="19"/>
  <c r="AM53" i="19"/>
  <c r="AM56" i="19"/>
  <c r="AM58" i="19"/>
  <c r="AM91" i="19"/>
  <c r="AM57" i="19"/>
  <c r="AJ57" i="17"/>
  <c r="AJ60" i="17"/>
  <c r="AJ54" i="17"/>
  <c r="AJ85" i="17"/>
  <c r="AJ86" i="17"/>
  <c r="AJ91" i="17"/>
  <c r="AJ55" i="17"/>
  <c r="AJ53" i="17"/>
  <c r="AJ63" i="17"/>
  <c r="AJ61" i="17"/>
  <c r="AJ62" i="17"/>
  <c r="AJ59" i="17"/>
  <c r="AL41" i="17"/>
  <c r="AJ81" i="17"/>
  <c r="AJ87" i="17"/>
  <c r="AJ92" i="17"/>
  <c r="AL47" i="17"/>
  <c r="AL75" i="17"/>
  <c r="AJ90" i="17"/>
  <c r="AM73" i="17"/>
  <c r="AM44" i="17"/>
  <c r="AL38" i="17"/>
  <c r="AK50" i="17"/>
  <c r="AK60" i="17"/>
  <c r="AL46" i="17"/>
  <c r="AL72" i="17"/>
  <c r="AL77" i="17"/>
  <c r="AL43" i="17"/>
  <c r="AJ82" i="17"/>
  <c r="AL49" i="17"/>
  <c r="AL39" i="17"/>
  <c r="AJ89" i="17"/>
  <c r="AL45" i="17"/>
  <c r="AJ56" i="17"/>
  <c r="AJ58" i="17"/>
  <c r="AL70" i="17"/>
  <c r="AL68" i="17"/>
  <c r="AK79" i="17"/>
  <c r="AK86" i="17"/>
  <c r="AI64" i="17"/>
  <c r="AL48" i="17"/>
  <c r="AJ83" i="17"/>
  <c r="AL74" i="17"/>
  <c r="AL40" i="17"/>
  <c r="AM42" i="17"/>
  <c r="AL71" i="17"/>
  <c r="AL78" i="17"/>
  <c r="AL69" i="17"/>
  <c r="AJ88" i="17"/>
  <c r="AL76" i="17"/>
  <c r="AI93" i="17"/>
  <c r="AH85" i="15"/>
  <c r="AH91" i="15"/>
  <c r="AH93" i="15"/>
  <c r="AH90" i="15"/>
  <c r="AH94" i="15"/>
  <c r="AE100" i="15"/>
  <c r="AE102" i="15"/>
  <c r="AE108" i="15"/>
  <c r="AE106" i="15"/>
  <c r="AE105" i="15"/>
  <c r="AE103" i="15"/>
  <c r="AE99" i="15"/>
  <c r="AE109" i="15"/>
  <c r="AE107" i="15"/>
  <c r="AE101" i="15"/>
  <c r="AE104" i="15"/>
  <c r="AH89" i="15"/>
  <c r="AH95" i="15"/>
  <c r="AI86" i="15"/>
  <c r="AD110" i="15"/>
  <c r="AH87" i="15"/>
  <c r="AH88" i="15"/>
  <c r="AH92" i="15"/>
  <c r="AG84" i="15"/>
  <c r="AF96" i="15"/>
  <c r="AF98" i="15"/>
  <c r="AH58" i="15"/>
  <c r="AG67" i="15"/>
  <c r="AG72" i="15"/>
  <c r="AF70" i="15"/>
  <c r="AF73" i="15"/>
  <c r="AF72" i="15"/>
  <c r="AF80" i="15"/>
  <c r="AF77" i="15"/>
  <c r="AF76" i="15"/>
  <c r="AF78" i="15"/>
  <c r="AF74" i="15"/>
  <c r="AF69" i="15"/>
  <c r="AF79" i="15"/>
  <c r="AF71" i="15"/>
  <c r="AF75" i="15"/>
  <c r="AE81" i="15"/>
  <c r="AJ60" i="15"/>
  <c r="AJ64" i="15"/>
  <c r="AJ66" i="15"/>
  <c r="AJ62" i="15"/>
  <c r="AJ65" i="15"/>
  <c r="AJ57" i="15"/>
  <c r="AJ55" i="15"/>
  <c r="AJ61" i="15"/>
  <c r="AJ63" i="15"/>
  <c r="AJ56" i="15"/>
  <c r="AJ59" i="15"/>
  <c r="AK13" i="3"/>
  <c r="AJ14" i="3"/>
  <c r="AJ15" i="3"/>
  <c r="AJ17" i="3"/>
  <c r="AI35" i="3"/>
  <c r="AL4" i="3"/>
  <c r="AK5" i="3"/>
  <c r="AK6" i="3"/>
  <c r="AK9" i="3"/>
  <c r="BV3" i="3"/>
  <c r="BU16" i="3"/>
  <c r="BU7" i="3"/>
  <c r="AH36" i="3"/>
  <c r="AH34" i="3"/>
  <c r="AH33" i="3"/>
  <c r="AH40" i="3"/>
  <c r="AD25" i="3"/>
  <c r="AC26" i="3"/>
  <c r="AC27" i="3"/>
  <c r="AC29" i="3"/>
  <c r="AC30" i="3"/>
  <c r="AM64" i="19"/>
  <c r="AM93" i="19"/>
  <c r="AK62" i="17"/>
  <c r="AK63" i="17"/>
  <c r="AK83" i="17"/>
  <c r="AK53" i="17"/>
  <c r="AJ64" i="17"/>
  <c r="AK57" i="17"/>
  <c r="AK54" i="17"/>
  <c r="AK59" i="17"/>
  <c r="AK90" i="17"/>
  <c r="AM78" i="17"/>
  <c r="AM74" i="17"/>
  <c r="AM48" i="17"/>
  <c r="AK82" i="17"/>
  <c r="AM77" i="17"/>
  <c r="AK89" i="17"/>
  <c r="AK92" i="17"/>
  <c r="AK88" i="17"/>
  <c r="AM70" i="17"/>
  <c r="AM45" i="17"/>
  <c r="AM39" i="17"/>
  <c r="AK56" i="17"/>
  <c r="AK58" i="17"/>
  <c r="AM47" i="17"/>
  <c r="AJ93" i="17"/>
  <c r="AM71" i="17"/>
  <c r="AM40" i="17"/>
  <c r="AK81" i="17"/>
  <c r="AK87" i="17"/>
  <c r="AK84" i="17"/>
  <c r="AM49" i="17"/>
  <c r="AM43" i="17"/>
  <c r="AM72" i="17"/>
  <c r="AM38" i="17"/>
  <c r="AL50" i="17"/>
  <c r="AL62" i="17"/>
  <c r="AK61" i="17"/>
  <c r="AK55" i="17"/>
  <c r="AM76" i="17"/>
  <c r="AM69" i="17"/>
  <c r="AK85" i="17"/>
  <c r="AM68" i="17"/>
  <c r="AL79" i="17"/>
  <c r="AL84" i="17"/>
  <c r="AK91" i="17"/>
  <c r="AM46" i="17"/>
  <c r="AK52" i="17"/>
  <c r="AM75" i="17"/>
  <c r="AM41" i="17"/>
  <c r="AI88" i="15"/>
  <c r="AI95" i="15"/>
  <c r="AE110" i="15"/>
  <c r="AJ86" i="15"/>
  <c r="AI90" i="15"/>
  <c r="AI91" i="15"/>
  <c r="AI92" i="15"/>
  <c r="AI87" i="15"/>
  <c r="AI89" i="15"/>
  <c r="AF100" i="15"/>
  <c r="AF99" i="15"/>
  <c r="AF106" i="15"/>
  <c r="AF102" i="15"/>
  <c r="AF101" i="15"/>
  <c r="AF109" i="15"/>
  <c r="AF103" i="15"/>
  <c r="AF108" i="15"/>
  <c r="AF104" i="15"/>
  <c r="AF107" i="15"/>
  <c r="AF105" i="15"/>
  <c r="AI94" i="15"/>
  <c r="AI93" i="15"/>
  <c r="AI85" i="15"/>
  <c r="AF81" i="15"/>
  <c r="AH84" i="15"/>
  <c r="AG96" i="15"/>
  <c r="AG79" i="15"/>
  <c r="AG70" i="15"/>
  <c r="AG71" i="15"/>
  <c r="AG74" i="15"/>
  <c r="AG73" i="15"/>
  <c r="AG77" i="15"/>
  <c r="AG69" i="15"/>
  <c r="AG80" i="15"/>
  <c r="AG78" i="15"/>
  <c r="AG76" i="15"/>
  <c r="AG75" i="15"/>
  <c r="AH67" i="15"/>
  <c r="AI58" i="15"/>
  <c r="AK62" i="15"/>
  <c r="AK56" i="15"/>
  <c r="AK65" i="15"/>
  <c r="AK66" i="15"/>
  <c r="AK60" i="15"/>
  <c r="AK57" i="15"/>
  <c r="AK64" i="15"/>
  <c r="AK61" i="15"/>
  <c r="AK55" i="15"/>
  <c r="AK59" i="15"/>
  <c r="AK63" i="15"/>
  <c r="AI36" i="3"/>
  <c r="AI34" i="3"/>
  <c r="AI33" i="3"/>
  <c r="AI40" i="3"/>
  <c r="AJ35" i="3"/>
  <c r="AL13" i="3"/>
  <c r="AK14" i="3"/>
  <c r="AK15" i="3"/>
  <c r="AK17" i="3"/>
  <c r="BW3" i="3"/>
  <c r="BV16" i="3"/>
  <c r="BV7" i="3"/>
  <c r="AM4" i="3"/>
  <c r="AL5" i="3"/>
  <c r="AL6" i="3"/>
  <c r="AL9" i="3"/>
  <c r="AE25" i="3"/>
  <c r="AD26" i="3"/>
  <c r="AD27" i="3"/>
  <c r="AD29" i="3"/>
  <c r="AD30" i="3"/>
  <c r="AL54" i="17"/>
  <c r="AL61" i="17"/>
  <c r="AL57" i="17"/>
  <c r="AK64" i="17"/>
  <c r="AL55" i="17"/>
  <c r="AL60" i="17"/>
  <c r="AL59" i="17"/>
  <c r="AL52" i="17"/>
  <c r="AL53" i="17"/>
  <c r="AM50" i="17"/>
  <c r="AM61" i="17"/>
  <c r="AL88" i="17"/>
  <c r="AM79" i="17"/>
  <c r="AM82" i="17"/>
  <c r="AL82" i="17"/>
  <c r="AK93" i="17"/>
  <c r="AL85" i="17"/>
  <c r="AL81" i="17"/>
  <c r="AL87" i="17"/>
  <c r="AL83" i="17"/>
  <c r="AL89" i="17"/>
  <c r="AL90" i="17"/>
  <c r="AL56" i="17"/>
  <c r="AL58" i="17"/>
  <c r="AL86" i="17"/>
  <c r="AL63" i="17"/>
  <c r="AL91" i="17"/>
  <c r="AL92" i="17"/>
  <c r="AJ93" i="15"/>
  <c r="AJ95" i="15"/>
  <c r="AF110" i="15"/>
  <c r="AJ87" i="15"/>
  <c r="AJ91" i="15"/>
  <c r="AK86" i="15"/>
  <c r="AG100" i="15"/>
  <c r="AG109" i="15"/>
  <c r="AG102" i="15"/>
  <c r="AG99" i="15"/>
  <c r="AG107" i="15"/>
  <c r="AG108" i="15"/>
  <c r="AG103" i="15"/>
  <c r="AG101" i="15"/>
  <c r="AG106" i="15"/>
  <c r="AG105" i="15"/>
  <c r="AG104" i="15"/>
  <c r="AJ85" i="15"/>
  <c r="AJ94" i="15"/>
  <c r="AJ88" i="15"/>
  <c r="AJ89" i="15"/>
  <c r="AJ92" i="15"/>
  <c r="AJ90" i="15"/>
  <c r="AG98" i="15"/>
  <c r="AH96" i="15"/>
  <c r="AI84" i="15"/>
  <c r="AG81" i="15"/>
  <c r="AH69" i="15"/>
  <c r="AH70" i="15"/>
  <c r="AH77" i="15"/>
  <c r="AH75" i="15"/>
  <c r="AH73" i="15"/>
  <c r="AH76" i="15"/>
  <c r="AH74" i="15"/>
  <c r="AH80" i="15"/>
  <c r="AH78" i="15"/>
  <c r="AH79" i="15"/>
  <c r="AH71" i="15"/>
  <c r="AH72" i="15"/>
  <c r="AI67" i="15"/>
  <c r="AI72" i="15"/>
  <c r="AJ58" i="15"/>
  <c r="AL60" i="15"/>
  <c r="AL56" i="15"/>
  <c r="AL65" i="15"/>
  <c r="AL57" i="15"/>
  <c r="AL64" i="15"/>
  <c r="AL59" i="15"/>
  <c r="AL61" i="15"/>
  <c r="AL66" i="15"/>
  <c r="AL63" i="15"/>
  <c r="AL55" i="15"/>
  <c r="AL62" i="15"/>
  <c r="BX3" i="3"/>
  <c r="BW16" i="3"/>
  <c r="BW7" i="3"/>
  <c r="AJ33" i="3"/>
  <c r="AJ40" i="3"/>
  <c r="AN4" i="3"/>
  <c r="AM5" i="3"/>
  <c r="AM6" i="3"/>
  <c r="AM9" i="3"/>
  <c r="AM13" i="3"/>
  <c r="AL14" i="3"/>
  <c r="AL15" i="3"/>
  <c r="AL17" i="3"/>
  <c r="AK35" i="3"/>
  <c r="AJ36" i="3"/>
  <c r="AJ34" i="3"/>
  <c r="AE26" i="3"/>
  <c r="AE27" i="3"/>
  <c r="AE29" i="3"/>
  <c r="AE30" i="3"/>
  <c r="AF25" i="3"/>
  <c r="AM60" i="17"/>
  <c r="AM91" i="17"/>
  <c r="AM85" i="17"/>
  <c r="AM86" i="17"/>
  <c r="AM84" i="17"/>
  <c r="AM83" i="17"/>
  <c r="AM52" i="17"/>
  <c r="AM62" i="17"/>
  <c r="AM63" i="17"/>
  <c r="AM57" i="17"/>
  <c r="AM89" i="17"/>
  <c r="AM59" i="17"/>
  <c r="AM53" i="17"/>
  <c r="AM55" i="17"/>
  <c r="AM54" i="17"/>
  <c r="AL64" i="17"/>
  <c r="AM81" i="17"/>
  <c r="AM87" i="17"/>
  <c r="AL93" i="17"/>
  <c r="AM88" i="17"/>
  <c r="AM92" i="17"/>
  <c r="AM90" i="17"/>
  <c r="AM58" i="17"/>
  <c r="AM56" i="17"/>
  <c r="AK92" i="15"/>
  <c r="AK88" i="15"/>
  <c r="AK85" i="15"/>
  <c r="AG110" i="15"/>
  <c r="AK95" i="15"/>
  <c r="AK90" i="15"/>
  <c r="AK89" i="15"/>
  <c r="AL86" i="15"/>
  <c r="AK87" i="15"/>
  <c r="AK91" i="15"/>
  <c r="AH100" i="15"/>
  <c r="AH109" i="15"/>
  <c r="AH107" i="15"/>
  <c r="AH104" i="15"/>
  <c r="AH106" i="15"/>
  <c r="AH103" i="15"/>
  <c r="AH102" i="15"/>
  <c r="AH108" i="15"/>
  <c r="AH99" i="15"/>
  <c r="AH105" i="15"/>
  <c r="AH101" i="15"/>
  <c r="AH98" i="15"/>
  <c r="AK94" i="15"/>
  <c r="AK93" i="15"/>
  <c r="AH81" i="15"/>
  <c r="AJ84" i="15"/>
  <c r="AI96" i="15"/>
  <c r="AK58" i="15"/>
  <c r="AJ67" i="15"/>
  <c r="AJ72" i="15"/>
  <c r="AI78" i="15"/>
  <c r="AI80" i="15"/>
  <c r="AI74" i="15"/>
  <c r="AI77" i="15"/>
  <c r="AI73" i="15"/>
  <c r="AI79" i="15"/>
  <c r="AI69" i="15"/>
  <c r="AI75" i="15"/>
  <c r="AI70" i="15"/>
  <c r="AI76" i="15"/>
  <c r="AI71" i="15"/>
  <c r="AM62" i="15"/>
  <c r="AM59" i="15"/>
  <c r="AM61" i="15"/>
  <c r="AM56" i="15"/>
  <c r="AM64" i="15"/>
  <c r="AM57" i="15"/>
  <c r="AM55" i="15"/>
  <c r="AM63" i="15"/>
  <c r="AM66" i="15"/>
  <c r="AM65" i="15"/>
  <c r="AM60" i="15"/>
  <c r="AK33" i="3"/>
  <c r="AK40" i="3"/>
  <c r="AN13" i="3"/>
  <c r="AM14" i="3"/>
  <c r="AM15" i="3"/>
  <c r="AM17" i="3"/>
  <c r="AO4" i="3"/>
  <c r="AN5" i="3"/>
  <c r="AN6" i="3"/>
  <c r="AN9" i="3"/>
  <c r="AK36" i="3"/>
  <c r="AK34" i="3"/>
  <c r="BY3" i="3"/>
  <c r="BX7" i="3"/>
  <c r="BX16" i="3"/>
  <c r="AL35" i="3"/>
  <c r="AG25" i="3"/>
  <c r="AF26" i="3"/>
  <c r="AF27" i="3"/>
  <c r="AF29" i="3"/>
  <c r="AF30" i="3"/>
  <c r="AM64" i="17"/>
  <c r="AM93" i="17"/>
  <c r="AH110" i="15"/>
  <c r="AI100" i="15"/>
  <c r="AI105" i="15"/>
  <c r="AI106" i="15"/>
  <c r="AI107" i="15"/>
  <c r="AI108" i="15"/>
  <c r="AI109" i="15"/>
  <c r="AI102" i="15"/>
  <c r="AI101" i="15"/>
  <c r="AI103" i="15"/>
  <c r="AI104" i="15"/>
  <c r="AI99" i="15"/>
  <c r="AL91" i="15"/>
  <c r="AM86" i="15"/>
  <c r="AL90" i="15"/>
  <c r="AL88" i="15"/>
  <c r="AI98" i="15"/>
  <c r="AL95" i="15"/>
  <c r="AL93" i="15"/>
  <c r="AL94" i="15"/>
  <c r="AL87" i="15"/>
  <c r="AL89" i="15"/>
  <c r="AL85" i="15"/>
  <c r="AL92" i="15"/>
  <c r="AK84" i="15"/>
  <c r="AJ96" i="15"/>
  <c r="AJ98" i="15"/>
  <c r="AJ79" i="15"/>
  <c r="AJ70" i="15"/>
  <c r="AJ71" i="15"/>
  <c r="AJ69" i="15"/>
  <c r="AJ73" i="15"/>
  <c r="AJ80" i="15"/>
  <c r="AJ75" i="15"/>
  <c r="AJ77" i="15"/>
  <c r="AJ76" i="15"/>
  <c r="AJ78" i="15"/>
  <c r="AJ74" i="15"/>
  <c r="AI81" i="15"/>
  <c r="AL58" i="15"/>
  <c r="AK67" i="15"/>
  <c r="AP4" i="3"/>
  <c r="AO5" i="3"/>
  <c r="AO6" i="3"/>
  <c r="AO9" i="3"/>
  <c r="AL33" i="3"/>
  <c r="AL40" i="3"/>
  <c r="AM35" i="3"/>
  <c r="BY7" i="3"/>
  <c r="BY16" i="3"/>
  <c r="BZ3" i="3"/>
  <c r="AL36" i="3"/>
  <c r="AL34" i="3"/>
  <c r="AO13" i="3"/>
  <c r="AN14" i="3"/>
  <c r="AN15" i="3"/>
  <c r="AN17" i="3"/>
  <c r="AH25" i="3"/>
  <c r="AG26" i="3"/>
  <c r="AG27" i="3"/>
  <c r="AG29" i="3"/>
  <c r="AG30" i="3"/>
  <c r="AI110" i="15"/>
  <c r="AM93" i="15"/>
  <c r="AM90" i="15"/>
  <c r="AM91" i="15"/>
  <c r="AM87" i="15"/>
  <c r="AM85" i="15"/>
  <c r="AM92" i="15"/>
  <c r="AM89" i="15"/>
  <c r="AM95" i="15"/>
  <c r="AM88" i="15"/>
  <c r="AM94" i="15"/>
  <c r="AJ100" i="15"/>
  <c r="AJ109" i="15"/>
  <c r="AJ105" i="15"/>
  <c r="AJ106" i="15"/>
  <c r="AJ99" i="15"/>
  <c r="AJ103" i="15"/>
  <c r="AJ101" i="15"/>
  <c r="AJ108" i="15"/>
  <c r="AJ102" i="15"/>
  <c r="AJ107" i="15"/>
  <c r="AJ104" i="15"/>
  <c r="AL84" i="15"/>
  <c r="AK96" i="15"/>
  <c r="AJ81" i="15"/>
  <c r="AK73" i="15"/>
  <c r="AK80" i="15"/>
  <c r="AK72" i="15"/>
  <c r="AK78" i="15"/>
  <c r="AK79" i="15"/>
  <c r="AK70" i="15"/>
  <c r="AK76" i="15"/>
  <c r="AK71" i="15"/>
  <c r="AK75" i="15"/>
  <c r="AK69" i="15"/>
  <c r="AK77" i="15"/>
  <c r="AK74" i="15"/>
  <c r="AM58" i="15"/>
  <c r="AL67" i="15"/>
  <c r="CA3" i="3"/>
  <c r="BZ16" i="3"/>
  <c r="BZ7" i="3"/>
  <c r="AN35" i="3"/>
  <c r="AP13" i="3"/>
  <c r="AO14" i="3"/>
  <c r="AO15" i="3"/>
  <c r="AO17" i="3"/>
  <c r="AQ4" i="3"/>
  <c r="AP5" i="3"/>
  <c r="AP6" i="3"/>
  <c r="AP9" i="3"/>
  <c r="AM36" i="3"/>
  <c r="AM34" i="3"/>
  <c r="AM33" i="3"/>
  <c r="AM40" i="3"/>
  <c r="AI25" i="3"/>
  <c r="AH26" i="3"/>
  <c r="AH27" i="3"/>
  <c r="AH29" i="3"/>
  <c r="AH30" i="3"/>
  <c r="AK100" i="15"/>
  <c r="AK105" i="15"/>
  <c r="AK104" i="15"/>
  <c r="AK107" i="15"/>
  <c r="AK101" i="15"/>
  <c r="AK99" i="15"/>
  <c r="AK102" i="15"/>
  <c r="AK109" i="15"/>
  <c r="AK108" i="15"/>
  <c r="AK103" i="15"/>
  <c r="AK106" i="15"/>
  <c r="AJ110" i="15"/>
  <c r="AK98" i="15"/>
  <c r="AM84" i="15"/>
  <c r="AL96" i="15"/>
  <c r="AL72" i="15"/>
  <c r="AL73" i="15"/>
  <c r="AL75" i="15"/>
  <c r="AL71" i="15"/>
  <c r="AL80" i="15"/>
  <c r="AL74" i="15"/>
  <c r="AL76" i="15"/>
  <c r="AL77" i="15"/>
  <c r="AL69" i="15"/>
  <c r="AL78" i="15"/>
  <c r="AL79" i="15"/>
  <c r="AL70" i="15"/>
  <c r="AK81" i="15"/>
  <c r="AM67" i="15"/>
  <c r="AM72" i="15"/>
  <c r="CB3" i="3"/>
  <c r="CA16" i="3"/>
  <c r="CA7" i="3"/>
  <c r="AN33" i="3"/>
  <c r="AN40" i="3"/>
  <c r="AR4" i="3"/>
  <c r="AQ5" i="3"/>
  <c r="AQ6" i="3"/>
  <c r="AQ9" i="3"/>
  <c r="AO35" i="3"/>
  <c r="AN36" i="3"/>
  <c r="AN34" i="3"/>
  <c r="AP14" i="3"/>
  <c r="AP15" i="3"/>
  <c r="AP17" i="3"/>
  <c r="AQ13" i="3"/>
  <c r="AI26" i="3"/>
  <c r="AI27" i="3"/>
  <c r="AI29" i="3"/>
  <c r="AI30" i="3"/>
  <c r="AJ25" i="3"/>
  <c r="AL100" i="15"/>
  <c r="AL104" i="15"/>
  <c r="AL101" i="15"/>
  <c r="AL106" i="15"/>
  <c r="AL109" i="15"/>
  <c r="AL108" i="15"/>
  <c r="AL107" i="15"/>
  <c r="AL105" i="15"/>
  <c r="AL99" i="15"/>
  <c r="AL103" i="15"/>
  <c r="AL102" i="15"/>
  <c r="AK110" i="15"/>
  <c r="AM96" i="15"/>
  <c r="AM98" i="15"/>
  <c r="AL98" i="15"/>
  <c r="AL81" i="15"/>
  <c r="AM74" i="15"/>
  <c r="AM75" i="15"/>
  <c r="AM76" i="15"/>
  <c r="AM80" i="15"/>
  <c r="AM79" i="15"/>
  <c r="AM78" i="15"/>
  <c r="AM73" i="15"/>
  <c r="AM71" i="15"/>
  <c r="AM70" i="15"/>
  <c r="AM77" i="15"/>
  <c r="AM69" i="15"/>
  <c r="CC3" i="3"/>
  <c r="CB7" i="3"/>
  <c r="CB16" i="3"/>
  <c r="AO36" i="3"/>
  <c r="AO34" i="3"/>
  <c r="AS4" i="3"/>
  <c r="AR5" i="3"/>
  <c r="AR6" i="3"/>
  <c r="AR9" i="3"/>
  <c r="AQ14" i="3"/>
  <c r="AQ15" i="3"/>
  <c r="AQ17" i="3"/>
  <c r="AR13" i="3"/>
  <c r="AO33" i="3"/>
  <c r="AO40" i="3"/>
  <c r="AP35" i="3"/>
  <c r="AK25" i="3"/>
  <c r="AJ26" i="3"/>
  <c r="AJ27" i="3"/>
  <c r="AJ29" i="3"/>
  <c r="AJ30" i="3"/>
  <c r="AL110" i="15"/>
  <c r="AM100" i="15"/>
  <c r="AM109" i="15"/>
  <c r="AM102" i="15"/>
  <c r="AM106" i="15"/>
  <c r="AM99" i="15"/>
  <c r="AM103" i="15"/>
  <c r="AM101" i="15"/>
  <c r="AM105" i="15"/>
  <c r="AM108" i="15"/>
  <c r="AM104" i="15"/>
  <c r="AM107" i="15"/>
  <c r="AM81" i="15"/>
  <c r="CD3" i="3"/>
  <c r="CC16" i="3"/>
  <c r="CC7" i="3"/>
  <c r="AR14" i="3"/>
  <c r="AR15" i="3"/>
  <c r="AR17" i="3"/>
  <c r="AS13" i="3"/>
  <c r="AP33" i="3"/>
  <c r="AP40" i="3"/>
  <c r="AS5" i="3"/>
  <c r="AS6" i="3"/>
  <c r="AS9" i="3"/>
  <c r="AT4" i="3"/>
  <c r="AP36" i="3"/>
  <c r="AP34" i="3"/>
  <c r="AQ35" i="3"/>
  <c r="AK26" i="3"/>
  <c r="AK27" i="3"/>
  <c r="AK29" i="3"/>
  <c r="AK30" i="3"/>
  <c r="AL25" i="3"/>
  <c r="AM110" i="15"/>
  <c r="AQ36" i="3"/>
  <c r="AQ34" i="3"/>
  <c r="AR35" i="3"/>
  <c r="AT5" i="3"/>
  <c r="AT6" i="3"/>
  <c r="AT9" i="3"/>
  <c r="AU4" i="3"/>
  <c r="AQ33" i="3"/>
  <c r="AQ40" i="3"/>
  <c r="AT13" i="3"/>
  <c r="AS14" i="3"/>
  <c r="AS15" i="3"/>
  <c r="AS17" i="3"/>
  <c r="CE3" i="3"/>
  <c r="CD16" i="3"/>
  <c r="CD7" i="3"/>
  <c r="AL26" i="3"/>
  <c r="AL27" i="3"/>
  <c r="AL29" i="3"/>
  <c r="AL30" i="3"/>
  <c r="AM25" i="3"/>
  <c r="AT14" i="3"/>
  <c r="AT15" i="3"/>
  <c r="AT17" i="3"/>
  <c r="AU13" i="3"/>
  <c r="AR36" i="3"/>
  <c r="AR34" i="3"/>
  <c r="CE16" i="3"/>
  <c r="CE7" i="3"/>
  <c r="CF3" i="3"/>
  <c r="AR33" i="3"/>
  <c r="AR40" i="3"/>
  <c r="AS35" i="3"/>
  <c r="AV4" i="3"/>
  <c r="AU5" i="3"/>
  <c r="AU6" i="3"/>
  <c r="AU9" i="3"/>
  <c r="AN25" i="3"/>
  <c r="AM26" i="3"/>
  <c r="AM27" i="3"/>
  <c r="AM29" i="3"/>
  <c r="AM30" i="3"/>
  <c r="AS36" i="3"/>
  <c r="AS34" i="3"/>
  <c r="AW4" i="3"/>
  <c r="AV5" i="3"/>
  <c r="AV6" i="3"/>
  <c r="AV9" i="3"/>
  <c r="AS33" i="3"/>
  <c r="AS40" i="3"/>
  <c r="AU14" i="3"/>
  <c r="AV13" i="3"/>
  <c r="AT35" i="3"/>
  <c r="CG3" i="3"/>
  <c r="CF7" i="3"/>
  <c r="CF16" i="3"/>
  <c r="AN26" i="3"/>
  <c r="AN27" i="3"/>
  <c r="AN29" i="3"/>
  <c r="AN30" i="3"/>
  <c r="AO25" i="3"/>
  <c r="AW5" i="3"/>
  <c r="AW6" i="3"/>
  <c r="AW9" i="3"/>
  <c r="AX4" i="3"/>
  <c r="AU35" i="3"/>
  <c r="AV14" i="3"/>
  <c r="AW13" i="3"/>
  <c r="CH3" i="3"/>
  <c r="CG16" i="3"/>
  <c r="CG7" i="3"/>
  <c r="AU15" i="3"/>
  <c r="AU17" i="3"/>
  <c r="AU28" i="3"/>
  <c r="AT33" i="3"/>
  <c r="AT40" i="3"/>
  <c r="AT36" i="3"/>
  <c r="AT34" i="3"/>
  <c r="AP25" i="3"/>
  <c r="AO26" i="3"/>
  <c r="AO27" i="3"/>
  <c r="AO29" i="3"/>
  <c r="AO30" i="3"/>
  <c r="AU33" i="3"/>
  <c r="AU40" i="3"/>
  <c r="AV28" i="3"/>
  <c r="AV15" i="3"/>
  <c r="AV17" i="3"/>
  <c r="AV35" i="3"/>
  <c r="AY4" i="3"/>
  <c r="AX5" i="3"/>
  <c r="AX6" i="3"/>
  <c r="AX9" i="3"/>
  <c r="AU36" i="3"/>
  <c r="AU34" i="3"/>
  <c r="CI3" i="3"/>
  <c r="CH16" i="3"/>
  <c r="CH7" i="3"/>
  <c r="AX13" i="3"/>
  <c r="AW14" i="3"/>
  <c r="AP26" i="3"/>
  <c r="AP27" i="3"/>
  <c r="AP29" i="3"/>
  <c r="AP30" i="3"/>
  <c r="AQ25" i="3"/>
  <c r="AW28" i="3"/>
  <c r="AW15" i="3"/>
  <c r="AW17" i="3"/>
  <c r="AV36" i="3"/>
  <c r="AV34" i="3"/>
  <c r="AW35" i="3"/>
  <c r="AX14" i="3"/>
  <c r="AY13" i="3"/>
  <c r="AV33" i="3"/>
  <c r="AV40" i="3"/>
  <c r="CJ3" i="3"/>
  <c r="CI16" i="3"/>
  <c r="CI7" i="3"/>
  <c r="AZ4" i="3"/>
  <c r="AY5" i="3"/>
  <c r="AY6" i="3"/>
  <c r="AY9" i="3"/>
  <c r="AQ26" i="3"/>
  <c r="AQ27" i="3"/>
  <c r="AQ29" i="3"/>
  <c r="AQ30" i="3"/>
  <c r="AR25" i="3"/>
  <c r="AW33" i="3"/>
  <c r="AW40" i="3"/>
  <c r="CK3" i="3"/>
  <c r="CJ16" i="3"/>
  <c r="CJ7" i="3"/>
  <c r="AX35" i="3"/>
  <c r="BA4" i="3"/>
  <c r="AZ5" i="3"/>
  <c r="AZ6" i="3"/>
  <c r="AZ9" i="3"/>
  <c r="AZ13" i="3"/>
  <c r="AY14" i="3"/>
  <c r="AX15" i="3"/>
  <c r="AX17" i="3"/>
  <c r="AX28" i="3"/>
  <c r="AW36" i="3"/>
  <c r="AW34" i="3"/>
  <c r="AR26" i="3"/>
  <c r="AR27" i="3"/>
  <c r="AR29" i="3"/>
  <c r="AR30" i="3"/>
  <c r="AS25" i="3"/>
  <c r="AX33" i="3"/>
  <c r="AX40" i="3"/>
  <c r="CL3" i="3"/>
  <c r="CK16" i="3"/>
  <c r="CK7" i="3"/>
  <c r="AY35" i="3"/>
  <c r="AX36" i="3"/>
  <c r="AX34" i="3"/>
  <c r="AY28" i="3"/>
  <c r="AY15" i="3"/>
  <c r="AY17" i="3"/>
  <c r="BA13" i="3"/>
  <c r="AZ14" i="3"/>
  <c r="BA5" i="3"/>
  <c r="BA6" i="3"/>
  <c r="BA9" i="3"/>
  <c r="BB4" i="3"/>
  <c r="AT25" i="3"/>
  <c r="AS26" i="3"/>
  <c r="AS27" i="3"/>
  <c r="AS29" i="3"/>
  <c r="AS30" i="3"/>
  <c r="AY36" i="3"/>
  <c r="AY34" i="3"/>
  <c r="AZ15" i="3"/>
  <c r="AZ17" i="3"/>
  <c r="AZ28" i="3"/>
  <c r="BC4" i="3"/>
  <c r="BB5" i="3"/>
  <c r="BB6" i="3"/>
  <c r="BB9" i="3"/>
  <c r="AY33" i="3"/>
  <c r="AY40" i="3"/>
  <c r="CM3" i="3"/>
  <c r="CL16" i="3"/>
  <c r="CL7" i="3"/>
  <c r="BB13" i="3"/>
  <c r="BA14" i="3"/>
  <c r="AZ35" i="3"/>
  <c r="AT26" i="3"/>
  <c r="AT27" i="3"/>
  <c r="AT29" i="3"/>
  <c r="AT30" i="3"/>
  <c r="AU25" i="3"/>
  <c r="CN3" i="3"/>
  <c r="CM16" i="3"/>
  <c r="CM7" i="3"/>
  <c r="BC13" i="3"/>
  <c r="BB14" i="3"/>
  <c r="BC5" i="3"/>
  <c r="BC6" i="3"/>
  <c r="BC9" i="3"/>
  <c r="BD4" i="3"/>
  <c r="BA35" i="3"/>
  <c r="AZ36" i="3"/>
  <c r="AZ34" i="3"/>
  <c r="BA28" i="3"/>
  <c r="BA15" i="3"/>
  <c r="BA17" i="3"/>
  <c r="AZ33" i="3"/>
  <c r="AZ40" i="3"/>
  <c r="AV25" i="3"/>
  <c r="AU26" i="3"/>
  <c r="AU27" i="3"/>
  <c r="AU29" i="3"/>
  <c r="BB35" i="3"/>
  <c r="BA33" i="3"/>
  <c r="BA40" i="3"/>
  <c r="BE4" i="3"/>
  <c r="BD5" i="3"/>
  <c r="BD6" i="3"/>
  <c r="BD9" i="3"/>
  <c r="BB15" i="3"/>
  <c r="BB17" i="3"/>
  <c r="BB28" i="3"/>
  <c r="CO3" i="3"/>
  <c r="CN16" i="3"/>
  <c r="CN7" i="3"/>
  <c r="BA36" i="3"/>
  <c r="BA34" i="3"/>
  <c r="BD13" i="3"/>
  <c r="BC14" i="3"/>
  <c r="AW25" i="3"/>
  <c r="AV26" i="3"/>
  <c r="AV27" i="3"/>
  <c r="AV29" i="3"/>
  <c r="BC28" i="3"/>
  <c r="BC15" i="3"/>
  <c r="BC17" i="3"/>
  <c r="BE13" i="3"/>
  <c r="BD14" i="3"/>
  <c r="BC35" i="3"/>
  <c r="BB33" i="3"/>
  <c r="BB40" i="3"/>
  <c r="BF4" i="3"/>
  <c r="BE5" i="3"/>
  <c r="BE6" i="3"/>
  <c r="BE9" i="3"/>
  <c r="BB36" i="3"/>
  <c r="BB34" i="3"/>
  <c r="CP3" i="3"/>
  <c r="CO16" i="3"/>
  <c r="CO7" i="3"/>
  <c r="AX25" i="3"/>
  <c r="AW26" i="3"/>
  <c r="AW27" i="3"/>
  <c r="AW29" i="3"/>
  <c r="BD35" i="3"/>
  <c r="BC36" i="3"/>
  <c r="BC34" i="3"/>
  <c r="BD15" i="3"/>
  <c r="BD17" i="3"/>
  <c r="BD28" i="3"/>
  <c r="CQ3" i="3"/>
  <c r="CP7" i="3"/>
  <c r="CP16" i="3"/>
  <c r="BG4" i="3"/>
  <c r="BF5" i="3"/>
  <c r="BF6" i="3"/>
  <c r="BF9" i="3"/>
  <c r="BC33" i="3"/>
  <c r="BC40" i="3"/>
  <c r="BF13" i="3"/>
  <c r="BE14" i="3"/>
  <c r="AY25" i="3"/>
  <c r="AX26" i="3"/>
  <c r="AX27" i="3"/>
  <c r="AX29" i="3"/>
  <c r="BE28" i="3"/>
  <c r="BE15" i="3"/>
  <c r="BE17" i="3"/>
  <c r="BD33" i="3"/>
  <c r="BD40" i="3"/>
  <c r="BD36" i="3"/>
  <c r="BD34" i="3"/>
  <c r="CR3" i="3"/>
  <c r="CQ16" i="3"/>
  <c r="CQ7" i="3"/>
  <c r="BG13" i="3"/>
  <c r="BF14" i="3"/>
  <c r="BH4" i="3"/>
  <c r="BG5" i="3"/>
  <c r="BG6" i="3"/>
  <c r="BG9" i="3"/>
  <c r="BE35" i="3"/>
  <c r="AZ25" i="3"/>
  <c r="AY26" i="3"/>
  <c r="AY27" i="3"/>
  <c r="AY29" i="3"/>
  <c r="BH13" i="3"/>
  <c r="BG14" i="3"/>
  <c r="CS3" i="3"/>
  <c r="CR16" i="3"/>
  <c r="CR7" i="3"/>
  <c r="BE33" i="3"/>
  <c r="BE40" i="3"/>
  <c r="BI4" i="3"/>
  <c r="BH5" i="3"/>
  <c r="BH6" i="3"/>
  <c r="BH9" i="3"/>
  <c r="BF35" i="3"/>
  <c r="BF15" i="3"/>
  <c r="BF17" i="3"/>
  <c r="BF28" i="3"/>
  <c r="BE36" i="3"/>
  <c r="BE34" i="3"/>
  <c r="BA25" i="3"/>
  <c r="AZ26" i="3"/>
  <c r="AZ27" i="3"/>
  <c r="AZ29" i="3"/>
  <c r="BF33" i="3"/>
  <c r="BF40" i="3"/>
  <c r="BF36" i="3"/>
  <c r="BF34" i="3"/>
  <c r="BJ4" i="3"/>
  <c r="BI5" i="3"/>
  <c r="BI6" i="3"/>
  <c r="BI9" i="3"/>
  <c r="BG35" i="3"/>
  <c r="BG28" i="3"/>
  <c r="BG15" i="3"/>
  <c r="BG17" i="3"/>
  <c r="CT3" i="3"/>
  <c r="CS16" i="3"/>
  <c r="CS7" i="3"/>
  <c r="BH14" i="3"/>
  <c r="BI13" i="3"/>
  <c r="BB25" i="3"/>
  <c r="BA26" i="3"/>
  <c r="BA27" i="3"/>
  <c r="BA29" i="3"/>
  <c r="CU3" i="3"/>
  <c r="CT7" i="3"/>
  <c r="CT16" i="3"/>
  <c r="BH35" i="3"/>
  <c r="BG36" i="3"/>
  <c r="BG34" i="3"/>
  <c r="BI14" i="3"/>
  <c r="BJ13" i="3"/>
  <c r="BH15" i="3"/>
  <c r="BH17" i="3"/>
  <c r="BH28" i="3"/>
  <c r="BK4" i="3"/>
  <c r="BJ5" i="3"/>
  <c r="BJ6" i="3"/>
  <c r="BJ9" i="3"/>
  <c r="BG33" i="3"/>
  <c r="BG40" i="3"/>
  <c r="BC25" i="3"/>
  <c r="BB26" i="3"/>
  <c r="BB27" i="3"/>
  <c r="BB29" i="3"/>
  <c r="BK5" i="3"/>
  <c r="BK6" i="3"/>
  <c r="BK9" i="3"/>
  <c r="BL4" i="3"/>
  <c r="BI28" i="3"/>
  <c r="BI15" i="3"/>
  <c r="BI17" i="3"/>
  <c r="BH33" i="3"/>
  <c r="BH40" i="3"/>
  <c r="CU7" i="3"/>
  <c r="CV3" i="3"/>
  <c r="CU16" i="3"/>
  <c r="BJ14" i="3"/>
  <c r="BK13" i="3"/>
  <c r="BH36" i="3"/>
  <c r="BH34" i="3"/>
  <c r="BI35" i="3"/>
  <c r="BD25" i="3"/>
  <c r="BC26" i="3"/>
  <c r="BC27" i="3"/>
  <c r="BC29" i="3"/>
  <c r="BI36" i="3"/>
  <c r="BI34" i="3"/>
  <c r="CW3" i="3"/>
  <c r="CV16" i="3"/>
  <c r="CV7" i="3"/>
  <c r="BJ35" i="3"/>
  <c r="BK14" i="3"/>
  <c r="BL13" i="3"/>
  <c r="BM4" i="3"/>
  <c r="BL5" i="3"/>
  <c r="BL6" i="3"/>
  <c r="BL9" i="3"/>
  <c r="BJ15" i="3"/>
  <c r="BJ17" i="3"/>
  <c r="BJ28" i="3"/>
  <c r="BI33" i="3"/>
  <c r="BI40" i="3"/>
  <c r="BE25" i="3"/>
  <c r="BD26" i="3"/>
  <c r="BD27" i="3"/>
  <c r="BD29" i="3"/>
  <c r="CX3" i="3"/>
  <c r="CW16" i="3"/>
  <c r="CW7" i="3"/>
  <c r="BJ33" i="3"/>
  <c r="BJ40" i="3"/>
  <c r="BN4" i="3"/>
  <c r="BM5" i="3"/>
  <c r="BM6" i="3"/>
  <c r="BM9" i="3"/>
  <c r="BK35" i="3"/>
  <c r="BM13" i="3"/>
  <c r="BL14" i="3"/>
  <c r="BJ36" i="3"/>
  <c r="BJ34" i="3"/>
  <c r="BK28" i="3"/>
  <c r="BK15" i="3"/>
  <c r="BK17" i="3"/>
  <c r="BF25" i="3"/>
  <c r="BE26" i="3"/>
  <c r="BE27" i="3"/>
  <c r="BE29" i="3"/>
  <c r="BK36" i="3"/>
  <c r="BK34" i="3"/>
  <c r="BN5" i="3"/>
  <c r="BN6" i="3"/>
  <c r="BN9" i="3"/>
  <c r="BO4" i="3"/>
  <c r="BL15" i="3"/>
  <c r="BL17" i="3"/>
  <c r="BL28" i="3"/>
  <c r="BL35" i="3"/>
  <c r="CY3" i="3"/>
  <c r="CX7" i="3"/>
  <c r="CX16" i="3"/>
  <c r="BN13" i="3"/>
  <c r="BM14" i="3"/>
  <c r="BK33" i="3"/>
  <c r="BK40" i="3"/>
  <c r="BG25" i="3"/>
  <c r="BF26" i="3"/>
  <c r="BF27" i="3"/>
  <c r="BF29" i="3"/>
  <c r="BO13" i="3"/>
  <c r="BN14" i="3"/>
  <c r="BM35" i="3"/>
  <c r="BO5" i="3"/>
  <c r="BO6" i="3"/>
  <c r="BO9" i="3"/>
  <c r="BP4" i="3"/>
  <c r="BL33" i="3"/>
  <c r="BL40" i="3"/>
  <c r="BL36" i="3"/>
  <c r="BL34" i="3"/>
  <c r="BM28" i="3"/>
  <c r="BM15" i="3"/>
  <c r="BM17" i="3"/>
  <c r="CZ3" i="3"/>
  <c r="CY7" i="3"/>
  <c r="CY16" i="3"/>
  <c r="BH25" i="3"/>
  <c r="BG26" i="3"/>
  <c r="BG27" i="3"/>
  <c r="BG29" i="3"/>
  <c r="BM33" i="3"/>
  <c r="BM40" i="3"/>
  <c r="DA3" i="3"/>
  <c r="CZ16" i="3"/>
  <c r="CZ7" i="3"/>
  <c r="BP5" i="3"/>
  <c r="BP6" i="3"/>
  <c r="BP9" i="3"/>
  <c r="BQ4" i="3"/>
  <c r="BN15" i="3"/>
  <c r="BN17" i="3"/>
  <c r="BN28" i="3"/>
  <c r="BM36" i="3"/>
  <c r="BM34" i="3"/>
  <c r="BP13" i="3"/>
  <c r="BO14" i="3"/>
  <c r="BN35" i="3"/>
  <c r="BI25" i="3"/>
  <c r="BH26" i="3"/>
  <c r="BH27" i="3"/>
  <c r="BH29" i="3"/>
  <c r="DB3" i="3"/>
  <c r="DA7" i="3"/>
  <c r="DA16" i="3"/>
  <c r="BN36" i="3"/>
  <c r="BN34" i="3"/>
  <c r="BO28" i="3"/>
  <c r="BO15" i="3"/>
  <c r="BO17" i="3"/>
  <c r="BN33" i="3"/>
  <c r="BN40" i="3"/>
  <c r="BO35" i="3"/>
  <c r="BQ5" i="3"/>
  <c r="BQ6" i="3"/>
  <c r="BQ9" i="3"/>
  <c r="BR4" i="3"/>
  <c r="BQ13" i="3"/>
  <c r="BP14" i="3"/>
  <c r="BJ25" i="3"/>
  <c r="BI26" i="3"/>
  <c r="BI27" i="3"/>
  <c r="BI29" i="3"/>
  <c r="BO33" i="3"/>
  <c r="BO40" i="3"/>
  <c r="BP15" i="3"/>
  <c r="BP17" i="3"/>
  <c r="BP28" i="3"/>
  <c r="BO36" i="3"/>
  <c r="BO34" i="3"/>
  <c r="BR13" i="3"/>
  <c r="BQ14" i="3"/>
  <c r="BP35" i="3"/>
  <c r="DC3" i="3"/>
  <c r="DB16" i="3"/>
  <c r="DB7" i="3"/>
  <c r="BR5" i="3"/>
  <c r="BR6" i="3"/>
  <c r="BR9" i="3"/>
  <c r="BS4" i="3"/>
  <c r="BK25" i="3"/>
  <c r="BJ26" i="3"/>
  <c r="BJ27" i="3"/>
  <c r="BJ29" i="3"/>
  <c r="BQ35" i="3"/>
  <c r="BP36" i="3"/>
  <c r="BP34" i="3"/>
  <c r="BQ28" i="3"/>
  <c r="BQ15" i="3"/>
  <c r="BQ17" i="3"/>
  <c r="BP33" i="3"/>
  <c r="BP40" i="3"/>
  <c r="BS5" i="3"/>
  <c r="BS6" i="3"/>
  <c r="BS9" i="3"/>
  <c r="BT4" i="3"/>
  <c r="DD3" i="3"/>
  <c r="DC7" i="3"/>
  <c r="DC16" i="3"/>
  <c r="BR14" i="3"/>
  <c r="BS13" i="3"/>
  <c r="BL25" i="3"/>
  <c r="BK26" i="3"/>
  <c r="BK27" i="3"/>
  <c r="BK29" i="3"/>
  <c r="BS14" i="3"/>
  <c r="BT13" i="3"/>
  <c r="DE3" i="3"/>
  <c r="DD7" i="3"/>
  <c r="DD16" i="3"/>
  <c r="BQ33" i="3"/>
  <c r="BQ40" i="3"/>
  <c r="BR15" i="3"/>
  <c r="BR17" i="3"/>
  <c r="BR28" i="3"/>
  <c r="BT5" i="3"/>
  <c r="BT6" i="3"/>
  <c r="BT9" i="3"/>
  <c r="BU4" i="3"/>
  <c r="BQ36" i="3"/>
  <c r="BQ34" i="3"/>
  <c r="BR35" i="3"/>
  <c r="BM25" i="3"/>
  <c r="BL26" i="3"/>
  <c r="BL27" i="3"/>
  <c r="BL29" i="3"/>
  <c r="BR33" i="3"/>
  <c r="BR40" i="3"/>
  <c r="BU5" i="3"/>
  <c r="BU6" i="3"/>
  <c r="BU9" i="3"/>
  <c r="BV4" i="3"/>
  <c r="BS35" i="3"/>
  <c r="BT14" i="3"/>
  <c r="BU13" i="3"/>
  <c r="BS28" i="3"/>
  <c r="BS15" i="3"/>
  <c r="BS17" i="3"/>
  <c r="BR36" i="3"/>
  <c r="BR34" i="3"/>
  <c r="DF3" i="3"/>
  <c r="DE16" i="3"/>
  <c r="DE7" i="3"/>
  <c r="BN25" i="3"/>
  <c r="BM26" i="3"/>
  <c r="BM27" i="3"/>
  <c r="BM29" i="3"/>
  <c r="BT15" i="3"/>
  <c r="BT17" i="3"/>
  <c r="BT28" i="3"/>
  <c r="BS36" i="3"/>
  <c r="BS34" i="3"/>
  <c r="BT35" i="3"/>
  <c r="BS33" i="3"/>
  <c r="BS40" i="3"/>
  <c r="DG3" i="3"/>
  <c r="DF16" i="3"/>
  <c r="DF7" i="3"/>
  <c r="BV13" i="3"/>
  <c r="BU14" i="3"/>
  <c r="BV5" i="3"/>
  <c r="BV6" i="3"/>
  <c r="BV9" i="3"/>
  <c r="BW4" i="3"/>
  <c r="BO25" i="3"/>
  <c r="BN26" i="3"/>
  <c r="BN27" i="3"/>
  <c r="BN29" i="3"/>
  <c r="BW5" i="3"/>
  <c r="BW6" i="3"/>
  <c r="BW9" i="3"/>
  <c r="BX4" i="3"/>
  <c r="BT33" i="3"/>
  <c r="BT40" i="3"/>
  <c r="BU35" i="3"/>
  <c r="BU28" i="3"/>
  <c r="BU15" i="3"/>
  <c r="BU17" i="3"/>
  <c r="DH3" i="3"/>
  <c r="DG7" i="3"/>
  <c r="DG16" i="3"/>
  <c r="BV14" i="3"/>
  <c r="BW13" i="3"/>
  <c r="BT36" i="3"/>
  <c r="BT34" i="3"/>
  <c r="BP25" i="3"/>
  <c r="BO26" i="3"/>
  <c r="BO27" i="3"/>
  <c r="BO29" i="3"/>
  <c r="BV15" i="3"/>
  <c r="BV17" i="3"/>
  <c r="BV28" i="3"/>
  <c r="BV35" i="3"/>
  <c r="BX5" i="3"/>
  <c r="BX6" i="3"/>
  <c r="BX9" i="3"/>
  <c r="BY4" i="3"/>
  <c r="BU33" i="3"/>
  <c r="BU40" i="3"/>
  <c r="BU36" i="3"/>
  <c r="BU34" i="3"/>
  <c r="BW14" i="3"/>
  <c r="BX13" i="3"/>
  <c r="DI3" i="3"/>
  <c r="DH16" i="3"/>
  <c r="DH7" i="3"/>
  <c r="BQ25" i="3"/>
  <c r="BP26" i="3"/>
  <c r="BP27" i="3"/>
  <c r="BP29" i="3"/>
  <c r="BW28" i="3"/>
  <c r="BW15" i="3"/>
  <c r="BW17" i="3"/>
  <c r="BX14" i="3"/>
  <c r="BY13" i="3"/>
  <c r="BY5" i="3"/>
  <c r="BY6" i="3"/>
  <c r="BY9" i="3"/>
  <c r="BZ4" i="3"/>
  <c r="DJ3" i="3"/>
  <c r="DI7" i="3"/>
  <c r="DI16" i="3"/>
  <c r="BV36" i="3"/>
  <c r="BV34" i="3"/>
  <c r="BV33" i="3"/>
  <c r="BV40" i="3"/>
  <c r="BW35" i="3"/>
  <c r="BR25" i="3"/>
  <c r="BQ26" i="3"/>
  <c r="BQ27" i="3"/>
  <c r="BQ29" i="3"/>
  <c r="DK3" i="3"/>
  <c r="DJ16" i="3"/>
  <c r="DJ7" i="3"/>
  <c r="BW33" i="3"/>
  <c r="BW40" i="3"/>
  <c r="BZ13" i="3"/>
  <c r="BY14" i="3"/>
  <c r="BX15" i="3"/>
  <c r="BX17" i="3"/>
  <c r="BX28" i="3"/>
  <c r="BX35" i="3"/>
  <c r="BW36" i="3"/>
  <c r="BW34" i="3"/>
  <c r="BZ5" i="3"/>
  <c r="BZ6" i="3"/>
  <c r="BZ9" i="3"/>
  <c r="CA4" i="3"/>
  <c r="BS25" i="3"/>
  <c r="BR26" i="3"/>
  <c r="BR27" i="3"/>
  <c r="BR29" i="3"/>
  <c r="BY28" i="3"/>
  <c r="BY15" i="3"/>
  <c r="BY17" i="3"/>
  <c r="BZ14" i="3"/>
  <c r="CA13" i="3"/>
  <c r="BY35" i="3"/>
  <c r="BX36" i="3"/>
  <c r="BX34" i="3"/>
  <c r="DL3" i="3"/>
  <c r="DK7" i="3"/>
  <c r="DK16" i="3"/>
  <c r="CA5" i="3"/>
  <c r="CA6" i="3"/>
  <c r="CA9" i="3"/>
  <c r="CB4" i="3"/>
  <c r="BX33" i="3"/>
  <c r="BX40" i="3"/>
  <c r="BT25" i="3"/>
  <c r="BS26" i="3"/>
  <c r="BS27" i="3"/>
  <c r="BS29" i="3"/>
  <c r="DM3" i="3"/>
  <c r="DL16" i="3"/>
  <c r="DL7" i="3"/>
  <c r="CA14" i="3"/>
  <c r="CB13" i="3"/>
  <c r="BY36" i="3"/>
  <c r="BY34" i="3"/>
  <c r="BZ15" i="3"/>
  <c r="BZ17" i="3"/>
  <c r="BZ28" i="3"/>
  <c r="BY33" i="3"/>
  <c r="BY40" i="3"/>
  <c r="CB5" i="3"/>
  <c r="CB6" i="3"/>
  <c r="CB9" i="3"/>
  <c r="CC4" i="3"/>
  <c r="BZ35" i="3"/>
  <c r="BU25" i="3"/>
  <c r="BT26" i="3"/>
  <c r="BT27" i="3"/>
  <c r="BT29" i="3"/>
  <c r="BZ36" i="3"/>
  <c r="BZ34" i="3"/>
  <c r="CA35" i="3"/>
  <c r="CC5" i="3"/>
  <c r="CC6" i="3"/>
  <c r="CC9" i="3"/>
  <c r="CD4" i="3"/>
  <c r="CC13" i="3"/>
  <c r="CB14" i="3"/>
  <c r="DN3" i="3"/>
  <c r="DM7" i="3"/>
  <c r="DM16" i="3"/>
  <c r="BZ33" i="3"/>
  <c r="BZ40" i="3"/>
  <c r="CA28" i="3"/>
  <c r="CA15" i="3"/>
  <c r="CA17" i="3"/>
  <c r="BV25" i="3"/>
  <c r="BU26" i="3"/>
  <c r="BU27" i="3"/>
  <c r="BU29" i="3"/>
  <c r="DO3" i="3"/>
  <c r="DN16" i="3"/>
  <c r="DN7" i="3"/>
  <c r="CA33" i="3"/>
  <c r="CA40" i="3"/>
  <c r="CC14" i="3"/>
  <c r="CD13" i="3"/>
  <c r="CA36" i="3"/>
  <c r="CA34" i="3"/>
  <c r="CB15" i="3"/>
  <c r="CB17" i="3"/>
  <c r="CB28" i="3"/>
  <c r="CD5" i="3"/>
  <c r="CD6" i="3"/>
  <c r="CD9" i="3"/>
  <c r="CE4" i="3"/>
  <c r="CB35" i="3"/>
  <c r="BW25" i="3"/>
  <c r="BV26" i="3"/>
  <c r="BV27" i="3"/>
  <c r="BV29" i="3"/>
  <c r="CE13" i="3"/>
  <c r="CD14" i="3"/>
  <c r="CC28" i="3"/>
  <c r="CC15" i="3"/>
  <c r="CC17" i="3"/>
  <c r="CC35" i="3"/>
  <c r="DP3" i="3"/>
  <c r="DO7" i="3"/>
  <c r="DO16" i="3"/>
  <c r="CE5" i="3"/>
  <c r="CE6" i="3"/>
  <c r="CE9" i="3"/>
  <c r="CF4" i="3"/>
  <c r="CB36" i="3"/>
  <c r="CB34" i="3"/>
  <c r="CB33" i="3"/>
  <c r="CB40" i="3"/>
  <c r="BX25" i="3"/>
  <c r="BW26" i="3"/>
  <c r="BW27" i="3"/>
  <c r="BW29" i="3"/>
  <c r="DP16" i="3"/>
  <c r="DQ3" i="3"/>
  <c r="DP7" i="3"/>
  <c r="CD15" i="3"/>
  <c r="CD17" i="3"/>
  <c r="CD28" i="3"/>
  <c r="CC33" i="3"/>
  <c r="CC40" i="3"/>
  <c r="CG4" i="3"/>
  <c r="CF5" i="3"/>
  <c r="CF6" i="3"/>
  <c r="CF9" i="3"/>
  <c r="CF13" i="3"/>
  <c r="CE14" i="3"/>
  <c r="CC36" i="3"/>
  <c r="CC34" i="3"/>
  <c r="CD35" i="3"/>
  <c r="BY25" i="3"/>
  <c r="BX26" i="3"/>
  <c r="BX27" i="3"/>
  <c r="BX29" i="3"/>
  <c r="CG13" i="3"/>
  <c r="CF14" i="3"/>
  <c r="CE35" i="3"/>
  <c r="CD33" i="3"/>
  <c r="CD40" i="3"/>
  <c r="DR3" i="3"/>
  <c r="DQ7" i="3"/>
  <c r="DQ16" i="3"/>
  <c r="CD36" i="3"/>
  <c r="CD34" i="3"/>
  <c r="CH4" i="3"/>
  <c r="CG5" i="3"/>
  <c r="CG6" i="3"/>
  <c r="CG9" i="3"/>
  <c r="CE28" i="3"/>
  <c r="CE15" i="3"/>
  <c r="CE17" i="3"/>
  <c r="BZ25" i="3"/>
  <c r="BY26" i="3"/>
  <c r="BY27" i="3"/>
  <c r="BY29" i="3"/>
  <c r="DS3" i="3"/>
  <c r="DR16" i="3"/>
  <c r="DR7" i="3"/>
  <c r="CF35" i="3"/>
  <c r="CI4" i="3"/>
  <c r="CH5" i="3"/>
  <c r="CH6" i="3"/>
  <c r="CH9" i="3"/>
  <c r="CF15" i="3"/>
  <c r="CF17" i="3"/>
  <c r="CF28" i="3"/>
  <c r="CE33" i="3"/>
  <c r="CE40" i="3"/>
  <c r="CG14" i="3"/>
  <c r="CH13" i="3"/>
  <c r="CE36" i="3"/>
  <c r="CE34" i="3"/>
  <c r="CA25" i="3"/>
  <c r="BZ26" i="3"/>
  <c r="BZ27" i="3"/>
  <c r="BZ29" i="3"/>
  <c r="CG28" i="3"/>
  <c r="CG15" i="3"/>
  <c r="CG17" i="3"/>
  <c r="CF36" i="3"/>
  <c r="CF34" i="3"/>
  <c r="DT3" i="3"/>
  <c r="DS7" i="3"/>
  <c r="DS16" i="3"/>
  <c r="CJ4" i="3"/>
  <c r="CI5" i="3"/>
  <c r="CI6" i="3"/>
  <c r="CI9" i="3"/>
  <c r="CF33" i="3"/>
  <c r="CF40" i="3"/>
  <c r="CI13" i="3"/>
  <c r="CH14" i="3"/>
  <c r="CG35" i="3"/>
  <c r="CB25" i="3"/>
  <c r="CA26" i="3"/>
  <c r="CA27" i="3"/>
  <c r="CA29" i="3"/>
  <c r="CI14" i="3"/>
  <c r="CJ13" i="3"/>
  <c r="CG33" i="3"/>
  <c r="CG40" i="3"/>
  <c r="CH35" i="3"/>
  <c r="DU3" i="3"/>
  <c r="DT16" i="3"/>
  <c r="DT7" i="3"/>
  <c r="CK4" i="3"/>
  <c r="CJ5" i="3"/>
  <c r="CJ6" i="3"/>
  <c r="CJ9" i="3"/>
  <c r="CH28" i="3"/>
  <c r="CH15" i="3"/>
  <c r="CH17" i="3"/>
  <c r="CG36" i="3"/>
  <c r="CG34" i="3"/>
  <c r="CC25" i="3"/>
  <c r="CB26" i="3"/>
  <c r="CB27" i="3"/>
  <c r="CB29" i="3"/>
  <c r="CI35" i="3"/>
  <c r="DV3" i="3"/>
  <c r="DU7" i="3"/>
  <c r="DU16" i="3"/>
  <c r="CJ14" i="3"/>
  <c r="CK13" i="3"/>
  <c r="CH36" i="3"/>
  <c r="CH34" i="3"/>
  <c r="CH33" i="3"/>
  <c r="CH40" i="3"/>
  <c r="CI28" i="3"/>
  <c r="CI15" i="3"/>
  <c r="CI17" i="3"/>
  <c r="CL4" i="3"/>
  <c r="CK5" i="3"/>
  <c r="CK6" i="3"/>
  <c r="CK9" i="3"/>
  <c r="CD25" i="3"/>
  <c r="CC26" i="3"/>
  <c r="CC27" i="3"/>
  <c r="CC29" i="3"/>
  <c r="DW3" i="3"/>
  <c r="DV16" i="3"/>
  <c r="DV7" i="3"/>
  <c r="CM4" i="3"/>
  <c r="CL5" i="3"/>
  <c r="CL6" i="3"/>
  <c r="CL9" i="3"/>
  <c r="CI36" i="3"/>
  <c r="CI34" i="3"/>
  <c r="CJ35" i="3"/>
  <c r="CL13" i="3"/>
  <c r="CK14" i="3"/>
  <c r="CI33" i="3"/>
  <c r="CI40" i="3"/>
  <c r="CJ15" i="3"/>
  <c r="CJ17" i="3"/>
  <c r="CJ28" i="3"/>
  <c r="CE25" i="3"/>
  <c r="CD26" i="3"/>
  <c r="CD27" i="3"/>
  <c r="CD29" i="3"/>
  <c r="CJ33" i="3"/>
  <c r="CJ40" i="3"/>
  <c r="CK35" i="3"/>
  <c r="CJ36" i="3"/>
  <c r="CJ34" i="3"/>
  <c r="CK28" i="3"/>
  <c r="CK15" i="3"/>
  <c r="CK17" i="3"/>
  <c r="DX3" i="3"/>
  <c r="DW7" i="3"/>
  <c r="DW16" i="3"/>
  <c r="CM13" i="3"/>
  <c r="CL14" i="3"/>
  <c r="CN4" i="3"/>
  <c r="CM5" i="3"/>
  <c r="CM6" i="3"/>
  <c r="CM9" i="3"/>
  <c r="CF25" i="3"/>
  <c r="CE26" i="3"/>
  <c r="CE27" i="3"/>
  <c r="CE29" i="3"/>
  <c r="CL35" i="3"/>
  <c r="CK36" i="3"/>
  <c r="CK34" i="3"/>
  <c r="CK33" i="3"/>
  <c r="CK40" i="3"/>
  <c r="CM14" i="3"/>
  <c r="CN13" i="3"/>
  <c r="CO4" i="3"/>
  <c r="CN5" i="3"/>
  <c r="CN6" i="3"/>
  <c r="CN9" i="3"/>
  <c r="CL15" i="3"/>
  <c r="CL17" i="3"/>
  <c r="CL28" i="3"/>
  <c r="DY3" i="3"/>
  <c r="DX16" i="3"/>
  <c r="DX7" i="3"/>
  <c r="CG25" i="3"/>
  <c r="CF26" i="3"/>
  <c r="CF27" i="3"/>
  <c r="CF29" i="3"/>
  <c r="CO13" i="3"/>
  <c r="CN14" i="3"/>
  <c r="CM35" i="3"/>
  <c r="CL36" i="3"/>
  <c r="CL34" i="3"/>
  <c r="CM28" i="3"/>
  <c r="CM15" i="3"/>
  <c r="CM17" i="3"/>
  <c r="DZ3" i="3"/>
  <c r="DY7" i="3"/>
  <c r="DY16" i="3"/>
  <c r="CP4" i="3"/>
  <c r="CO5" i="3"/>
  <c r="CO6" i="3"/>
  <c r="CO9" i="3"/>
  <c r="CL33" i="3"/>
  <c r="CL40" i="3"/>
  <c r="CH25" i="3"/>
  <c r="CG26" i="3"/>
  <c r="CG27" i="3"/>
  <c r="CG29" i="3"/>
  <c r="CN15" i="3"/>
  <c r="CN17" i="3"/>
  <c r="CN28" i="3"/>
  <c r="CN35" i="3"/>
  <c r="CM33" i="3"/>
  <c r="CM40" i="3"/>
  <c r="EA3" i="3"/>
  <c r="DZ16" i="3"/>
  <c r="DZ7" i="3"/>
  <c r="CM36" i="3"/>
  <c r="CM34" i="3"/>
  <c r="CO14" i="3"/>
  <c r="CP13" i="3"/>
  <c r="CQ4" i="3"/>
  <c r="CP5" i="3"/>
  <c r="CP6" i="3"/>
  <c r="CP9" i="3"/>
  <c r="CI25" i="3"/>
  <c r="CH26" i="3"/>
  <c r="CH27" i="3"/>
  <c r="CH29" i="3"/>
  <c r="CN33" i="3"/>
  <c r="CN40" i="3"/>
  <c r="CR4" i="3"/>
  <c r="CQ5" i="3"/>
  <c r="CQ6" i="3"/>
  <c r="CQ9" i="3"/>
  <c r="CN36" i="3"/>
  <c r="CN34" i="3"/>
  <c r="CP14" i="3"/>
  <c r="CQ13" i="3"/>
  <c r="CO28" i="3"/>
  <c r="CO15" i="3"/>
  <c r="CO17" i="3"/>
  <c r="EB3" i="3"/>
  <c r="EA7" i="3"/>
  <c r="EA16" i="3"/>
  <c r="CO35" i="3"/>
  <c r="CJ25" i="3"/>
  <c r="CI26" i="3"/>
  <c r="CI27" i="3"/>
  <c r="CI29" i="3"/>
  <c r="EC3" i="3"/>
  <c r="EB16" i="3"/>
  <c r="EB7" i="3"/>
  <c r="CS4" i="3"/>
  <c r="CR5" i="3"/>
  <c r="CR6" i="3"/>
  <c r="CR9" i="3"/>
  <c r="CO36" i="3"/>
  <c r="CO34" i="3"/>
  <c r="CO33" i="3"/>
  <c r="CO40" i="3"/>
  <c r="CP15" i="3"/>
  <c r="CP17" i="3"/>
  <c r="CP28" i="3"/>
  <c r="CP35" i="3"/>
  <c r="CQ14" i="3"/>
  <c r="CR13" i="3"/>
  <c r="CK25" i="3"/>
  <c r="CJ26" i="3"/>
  <c r="CJ27" i="3"/>
  <c r="CJ29" i="3"/>
  <c r="CS13" i="3"/>
  <c r="CR14" i="3"/>
  <c r="CP36" i="3"/>
  <c r="CP34" i="3"/>
  <c r="CQ28" i="3"/>
  <c r="CQ15" i="3"/>
  <c r="CQ17" i="3"/>
  <c r="CQ35" i="3"/>
  <c r="CR35" i="3"/>
  <c r="ED3" i="3"/>
  <c r="EC7" i="3"/>
  <c r="EC16" i="3"/>
  <c r="CP33" i="3"/>
  <c r="CP40" i="3"/>
  <c r="CT4" i="3"/>
  <c r="CS5" i="3"/>
  <c r="CS6" i="3"/>
  <c r="CS9" i="3"/>
  <c r="CL25" i="3"/>
  <c r="CK26" i="3"/>
  <c r="CK27" i="3"/>
  <c r="CK29" i="3"/>
  <c r="CS14" i="3"/>
  <c r="CT13" i="3"/>
  <c r="CU4" i="3"/>
  <c r="CT5" i="3"/>
  <c r="CT6" i="3"/>
  <c r="CT9" i="3"/>
  <c r="CR36" i="3"/>
  <c r="CQ36" i="3"/>
  <c r="CQ34" i="3"/>
  <c r="CQ33" i="3"/>
  <c r="CQ40" i="3"/>
  <c r="EE3" i="3"/>
  <c r="ED16" i="3"/>
  <c r="ED7" i="3"/>
  <c r="CR15" i="3"/>
  <c r="CR17" i="3"/>
  <c r="CR28" i="3"/>
  <c r="CM25" i="3"/>
  <c r="CL26" i="3"/>
  <c r="CL27" i="3"/>
  <c r="CL29" i="3"/>
  <c r="CR34" i="3"/>
  <c r="CV4" i="3"/>
  <c r="CU5" i="3"/>
  <c r="CU6" i="3"/>
  <c r="CU9" i="3"/>
  <c r="CR33" i="3"/>
  <c r="CR40" i="3"/>
  <c r="CT14" i="3"/>
  <c r="CU13" i="3"/>
  <c r="CS15" i="3"/>
  <c r="CS17" i="3"/>
  <c r="CS28" i="3"/>
  <c r="EF3" i="3"/>
  <c r="EE7" i="3"/>
  <c r="EE16" i="3"/>
  <c r="CN25" i="3"/>
  <c r="CM26" i="3"/>
  <c r="CM27" i="3"/>
  <c r="CM29" i="3"/>
  <c r="EG3" i="3"/>
  <c r="EF16" i="3"/>
  <c r="EF7" i="3"/>
  <c r="CV13" i="3"/>
  <c r="CU14" i="3"/>
  <c r="CT28" i="3"/>
  <c r="CT15" i="3"/>
  <c r="CT17" i="3"/>
  <c r="CW4" i="3"/>
  <c r="CV5" i="3"/>
  <c r="CV6" i="3"/>
  <c r="CV9" i="3"/>
  <c r="CO25" i="3"/>
  <c r="CN26" i="3"/>
  <c r="CN27" i="3"/>
  <c r="CN29" i="3"/>
  <c r="CX4" i="3"/>
  <c r="CW5" i="3"/>
  <c r="CW6" i="3"/>
  <c r="CW9" i="3"/>
  <c r="CU28" i="3"/>
  <c r="CU15" i="3"/>
  <c r="CU17" i="3"/>
  <c r="CV14" i="3"/>
  <c r="CW13" i="3"/>
  <c r="EH3" i="3"/>
  <c r="EG7" i="3"/>
  <c r="EG16" i="3"/>
  <c r="CP25" i="3"/>
  <c r="CO26" i="3"/>
  <c r="CO27" i="3"/>
  <c r="CO29" i="3"/>
  <c r="CV15" i="3"/>
  <c r="CV17" i="3"/>
  <c r="CV28" i="3"/>
  <c r="CW14" i="3"/>
  <c r="CX13" i="3"/>
  <c r="EI3" i="3"/>
  <c r="EH16" i="3"/>
  <c r="EH7" i="3"/>
  <c r="CY4" i="3"/>
  <c r="CX5" i="3"/>
  <c r="CX6" i="3"/>
  <c r="CX9" i="3"/>
  <c r="CQ25" i="3"/>
  <c r="CP26" i="3"/>
  <c r="CP27" i="3"/>
  <c r="CP29" i="3"/>
  <c r="CX14" i="3"/>
  <c r="CY13" i="3"/>
  <c r="CZ4" i="3"/>
  <c r="CY5" i="3"/>
  <c r="CY6" i="3"/>
  <c r="CY9" i="3"/>
  <c r="CW28" i="3"/>
  <c r="CW15" i="3"/>
  <c r="CW17" i="3"/>
  <c r="EJ3" i="3"/>
  <c r="EI16" i="3"/>
  <c r="EI7" i="3"/>
  <c r="CR25" i="3"/>
  <c r="CQ26" i="3"/>
  <c r="CQ27" i="3"/>
  <c r="CQ29" i="3"/>
  <c r="DA4" i="3"/>
  <c r="CZ5" i="3"/>
  <c r="CZ6" i="3"/>
  <c r="CZ9" i="3"/>
  <c r="EK3" i="3"/>
  <c r="EJ16" i="3"/>
  <c r="EJ7" i="3"/>
  <c r="CZ13" i="3"/>
  <c r="CY14" i="3"/>
  <c r="CX15" i="3"/>
  <c r="CX17" i="3"/>
  <c r="CX28" i="3"/>
  <c r="CS25" i="3"/>
  <c r="CR26" i="3"/>
  <c r="CR27" i="3"/>
  <c r="CR29" i="3"/>
  <c r="EL3" i="3"/>
  <c r="EK16" i="3"/>
  <c r="EK7" i="3"/>
  <c r="DA13" i="3"/>
  <c r="CZ14" i="3"/>
  <c r="CY28" i="3"/>
  <c r="CY15" i="3"/>
  <c r="CY17" i="3"/>
  <c r="DB4" i="3"/>
  <c r="DA5" i="3"/>
  <c r="DA6" i="3"/>
  <c r="DA9" i="3"/>
  <c r="CT25" i="3"/>
  <c r="CS26" i="3"/>
  <c r="CS27" i="3"/>
  <c r="CS29" i="3"/>
  <c r="DA14" i="3"/>
  <c r="DB13" i="3"/>
  <c r="DC4" i="3"/>
  <c r="DB5" i="3"/>
  <c r="DB6" i="3"/>
  <c r="DB9" i="3"/>
  <c r="CZ15" i="3"/>
  <c r="CZ17" i="3"/>
  <c r="CZ28" i="3"/>
  <c r="EM3" i="3"/>
  <c r="EL16" i="3"/>
  <c r="EL7" i="3"/>
  <c r="CU25" i="3"/>
  <c r="CT26" i="3"/>
  <c r="CT27" i="3"/>
  <c r="CT29" i="3"/>
  <c r="EN3" i="3"/>
  <c r="EM16" i="3"/>
  <c r="EM7" i="3"/>
  <c r="DC13" i="3"/>
  <c r="DB14" i="3"/>
  <c r="DD4" i="3"/>
  <c r="DC5" i="3"/>
  <c r="DC6" i="3"/>
  <c r="DC9" i="3"/>
  <c r="DA28" i="3"/>
  <c r="DA15" i="3"/>
  <c r="DA17" i="3"/>
  <c r="CV25" i="3"/>
  <c r="CU26" i="3"/>
  <c r="CU27" i="3"/>
  <c r="CU29" i="3"/>
  <c r="DE4" i="3"/>
  <c r="DD5" i="3"/>
  <c r="DD6" i="3"/>
  <c r="DD9" i="3"/>
  <c r="DD13" i="3"/>
  <c r="DC14" i="3"/>
  <c r="DB15" i="3"/>
  <c r="DB17" i="3"/>
  <c r="DB28" i="3"/>
  <c r="EO3" i="3"/>
  <c r="EN16" i="3"/>
  <c r="EN7" i="3"/>
  <c r="CW25" i="3"/>
  <c r="CV26" i="3"/>
  <c r="CV27" i="3"/>
  <c r="CV29" i="3"/>
  <c r="EP3" i="3"/>
  <c r="EO16" i="3"/>
  <c r="EO7" i="3"/>
  <c r="DD14" i="3"/>
  <c r="DE13" i="3"/>
  <c r="DC28" i="3"/>
  <c r="DC15" i="3"/>
  <c r="DC17" i="3"/>
  <c r="DF4" i="3"/>
  <c r="DE5" i="3"/>
  <c r="DE6" i="3"/>
  <c r="DE9" i="3"/>
  <c r="CX25" i="3"/>
  <c r="CW26" i="3"/>
  <c r="CW27" i="3"/>
  <c r="CW29" i="3"/>
  <c r="DD15" i="3"/>
  <c r="DD17" i="3"/>
  <c r="DD28" i="3"/>
  <c r="DG4" i="3"/>
  <c r="DF5" i="3"/>
  <c r="DF6" i="3"/>
  <c r="DF9" i="3"/>
  <c r="DF13" i="3"/>
  <c r="DE14" i="3"/>
  <c r="EP16" i="3"/>
  <c r="EP7" i="3"/>
  <c r="CY25" i="3"/>
  <c r="CX26" i="3"/>
  <c r="CX27" i="3"/>
  <c r="CX29" i="3"/>
  <c r="DH4" i="3"/>
  <c r="DG5" i="3"/>
  <c r="DG6" i="3"/>
  <c r="DG9" i="3"/>
  <c r="DG13" i="3"/>
  <c r="DF14" i="3"/>
  <c r="DE15" i="3"/>
  <c r="DE17" i="3"/>
  <c r="DE28" i="3"/>
  <c r="CZ25" i="3"/>
  <c r="CY26" i="3"/>
  <c r="CY27" i="3"/>
  <c r="CY29" i="3"/>
  <c r="DF15" i="3"/>
  <c r="DF17" i="3"/>
  <c r="DF28" i="3"/>
  <c r="DG14" i="3"/>
  <c r="DH13" i="3"/>
  <c r="DI4" i="3"/>
  <c r="DH5" i="3"/>
  <c r="DH6" i="3"/>
  <c r="DH9" i="3"/>
  <c r="DA25" i="3"/>
  <c r="CZ26" i="3"/>
  <c r="CZ27" i="3"/>
  <c r="CZ29" i="3"/>
  <c r="DH14" i="3"/>
  <c r="DI13" i="3"/>
  <c r="DJ4" i="3"/>
  <c r="DI5" i="3"/>
  <c r="DI6" i="3"/>
  <c r="DI9" i="3"/>
  <c r="DG28" i="3"/>
  <c r="DG15" i="3"/>
  <c r="DG17" i="3"/>
  <c r="DB25" i="3"/>
  <c r="DA26" i="3"/>
  <c r="DA27" i="3"/>
  <c r="DA29" i="3"/>
  <c r="DK4" i="3"/>
  <c r="DJ5" i="3"/>
  <c r="DJ6" i="3"/>
  <c r="DJ9" i="3"/>
  <c r="DI14" i="3"/>
  <c r="DJ13" i="3"/>
  <c r="DH15" i="3"/>
  <c r="DH17" i="3"/>
  <c r="DH28" i="3"/>
  <c r="DC25" i="3"/>
  <c r="DB26" i="3"/>
  <c r="DB27" i="3"/>
  <c r="DB29" i="3"/>
  <c r="DJ14" i="3"/>
  <c r="DK13" i="3"/>
  <c r="DI28" i="3"/>
  <c r="DI15" i="3"/>
  <c r="DI17" i="3"/>
  <c r="DK5" i="3"/>
  <c r="DK6" i="3"/>
  <c r="DK9" i="3"/>
  <c r="DL4" i="3"/>
  <c r="DD25" i="3"/>
  <c r="DC26" i="3"/>
  <c r="DC27" i="3"/>
  <c r="DC29" i="3"/>
  <c r="DK14" i="3"/>
  <c r="DL13" i="3"/>
  <c r="DJ28" i="3"/>
  <c r="DJ15" i="3"/>
  <c r="DJ17" i="3"/>
  <c r="DM4" i="3"/>
  <c r="DL5" i="3"/>
  <c r="DL6" i="3"/>
  <c r="DL9" i="3"/>
  <c r="DE25" i="3"/>
  <c r="DD26" i="3"/>
  <c r="DD27" i="3"/>
  <c r="DD29" i="3"/>
  <c r="DM5" i="3"/>
  <c r="DM6" i="3"/>
  <c r="DM9" i="3"/>
  <c r="DN4" i="3"/>
  <c r="DL14" i="3"/>
  <c r="DM13" i="3"/>
  <c r="DK28" i="3"/>
  <c r="DK15" i="3"/>
  <c r="DK17" i="3"/>
  <c r="DF25" i="3"/>
  <c r="DE26" i="3"/>
  <c r="DE27" i="3"/>
  <c r="DE29" i="3"/>
  <c r="DN5" i="3"/>
  <c r="DN6" i="3"/>
  <c r="DN9" i="3"/>
  <c r="DO4" i="3"/>
  <c r="DM14" i="3"/>
  <c r="DN13" i="3"/>
  <c r="DL15" i="3"/>
  <c r="DL17" i="3"/>
  <c r="DL28" i="3"/>
  <c r="DG25" i="3"/>
  <c r="DF26" i="3"/>
  <c r="DF27" i="3"/>
  <c r="DF29" i="3"/>
  <c r="DN14" i="3"/>
  <c r="DO13" i="3"/>
  <c r="DM15" i="3"/>
  <c r="DM17" i="3"/>
  <c r="DM28" i="3"/>
  <c r="DO5" i="3"/>
  <c r="DO6" i="3"/>
  <c r="DO9" i="3"/>
  <c r="DP4" i="3"/>
  <c r="DH25" i="3"/>
  <c r="DG26" i="3"/>
  <c r="DG27" i="3"/>
  <c r="DG29" i="3"/>
  <c r="DP13" i="3"/>
  <c r="DO14" i="3"/>
  <c r="DQ4" i="3"/>
  <c r="DP5" i="3"/>
  <c r="DP6" i="3"/>
  <c r="DP9" i="3"/>
  <c r="DN15" i="3"/>
  <c r="DN17" i="3"/>
  <c r="DN28" i="3"/>
  <c r="DI25" i="3"/>
  <c r="DH26" i="3"/>
  <c r="DH27" i="3"/>
  <c r="DH29" i="3"/>
  <c r="DQ5" i="3"/>
  <c r="DQ6" i="3"/>
  <c r="DQ9" i="3"/>
  <c r="DR4" i="3"/>
  <c r="DO28" i="3"/>
  <c r="DO15" i="3"/>
  <c r="DO17" i="3"/>
  <c r="DP14" i="3"/>
  <c r="DQ13" i="3"/>
  <c r="DJ25" i="3"/>
  <c r="DI26" i="3"/>
  <c r="DI27" i="3"/>
  <c r="DI29" i="3"/>
  <c r="DP15" i="3"/>
  <c r="DP17" i="3"/>
  <c r="DP28" i="3"/>
  <c r="DS4" i="3"/>
  <c r="DR5" i="3"/>
  <c r="DR6" i="3"/>
  <c r="DR9" i="3"/>
  <c r="DQ14" i="3"/>
  <c r="DR13" i="3"/>
  <c r="DK25" i="3"/>
  <c r="DJ26" i="3"/>
  <c r="DJ27" i="3"/>
  <c r="DJ29" i="3"/>
  <c r="DQ15" i="3"/>
  <c r="DQ17" i="3"/>
  <c r="DQ28" i="3"/>
  <c r="DT4" i="3"/>
  <c r="DS5" i="3"/>
  <c r="DS6" i="3"/>
  <c r="DS9" i="3"/>
  <c r="DS13" i="3"/>
  <c r="DR14" i="3"/>
  <c r="DL25" i="3"/>
  <c r="DK26" i="3"/>
  <c r="DK27" i="3"/>
  <c r="DK29" i="3"/>
  <c r="DR15" i="3"/>
  <c r="DR17" i="3"/>
  <c r="DR28" i="3"/>
  <c r="DU4" i="3"/>
  <c r="DT5" i="3"/>
  <c r="DT6" i="3"/>
  <c r="DT9" i="3"/>
  <c r="DS14" i="3"/>
  <c r="DT13" i="3"/>
  <c r="DM25" i="3"/>
  <c r="DL26" i="3"/>
  <c r="DL27" i="3"/>
  <c r="DL29" i="3"/>
  <c r="DU5" i="3"/>
  <c r="DU6" i="3"/>
  <c r="DU9" i="3"/>
  <c r="DV4" i="3"/>
  <c r="DU13" i="3"/>
  <c r="DT14" i="3"/>
  <c r="DS28" i="3"/>
  <c r="DS15" i="3"/>
  <c r="DS17" i="3"/>
  <c r="DN25" i="3"/>
  <c r="DM26" i="3"/>
  <c r="DM27" i="3"/>
  <c r="DM29" i="3"/>
  <c r="DT15" i="3"/>
  <c r="DT17" i="3"/>
  <c r="DT28" i="3"/>
  <c r="DW4" i="3"/>
  <c r="DV5" i="3"/>
  <c r="DV6" i="3"/>
  <c r="DV9" i="3"/>
  <c r="DV13" i="3"/>
  <c r="DU14" i="3"/>
  <c r="DO25" i="3"/>
  <c r="DN26" i="3"/>
  <c r="DN27" i="3"/>
  <c r="DN29" i="3"/>
  <c r="DU15" i="3"/>
  <c r="DU17" i="3"/>
  <c r="DU28" i="3"/>
  <c r="DW5" i="3"/>
  <c r="DW6" i="3"/>
  <c r="DW9" i="3"/>
  <c r="DX4" i="3"/>
  <c r="DW13" i="3"/>
  <c r="DV14" i="3"/>
  <c r="DP25" i="3"/>
  <c r="DO26" i="3"/>
  <c r="DO27" i="3"/>
  <c r="DO29" i="3"/>
  <c r="DW14" i="3"/>
  <c r="DX13" i="3"/>
  <c r="DX5" i="3"/>
  <c r="DX6" i="3"/>
  <c r="DX9" i="3"/>
  <c r="DY4" i="3"/>
  <c r="DV15" i="3"/>
  <c r="DV17" i="3"/>
  <c r="DV28" i="3"/>
  <c r="DQ25" i="3"/>
  <c r="DP26" i="3"/>
  <c r="DP27" i="3"/>
  <c r="DP29" i="3"/>
  <c r="DX14" i="3"/>
  <c r="DY13" i="3"/>
  <c r="DW15" i="3"/>
  <c r="DW17" i="3"/>
  <c r="DW28" i="3"/>
  <c r="DY5" i="3"/>
  <c r="DY6" i="3"/>
  <c r="DY9" i="3"/>
  <c r="DZ4" i="3"/>
  <c r="DR25" i="3"/>
  <c r="DQ26" i="3"/>
  <c r="DQ27" i="3"/>
  <c r="DQ29" i="3"/>
  <c r="DZ5" i="3"/>
  <c r="DZ6" i="3"/>
  <c r="DZ9" i="3"/>
  <c r="EA4" i="3"/>
  <c r="DZ13" i="3"/>
  <c r="DY14" i="3"/>
  <c r="DX15" i="3"/>
  <c r="DX17" i="3"/>
  <c r="DX28" i="3"/>
  <c r="DS25" i="3"/>
  <c r="DR26" i="3"/>
  <c r="DR27" i="3"/>
  <c r="DR29" i="3"/>
  <c r="DZ14" i="3"/>
  <c r="EA13" i="3"/>
  <c r="DY28" i="3"/>
  <c r="DY15" i="3"/>
  <c r="DY17" i="3"/>
  <c r="EB4" i="3"/>
  <c r="EA5" i="3"/>
  <c r="EA6" i="3"/>
  <c r="EA9" i="3"/>
  <c r="DT25" i="3"/>
  <c r="DS26" i="3"/>
  <c r="DS27" i="3"/>
  <c r="DS29" i="3"/>
  <c r="EC4" i="3"/>
  <c r="EB5" i="3"/>
  <c r="EB6" i="3"/>
  <c r="EB9" i="3"/>
  <c r="EA14" i="3"/>
  <c r="EB13" i="3"/>
  <c r="DZ28" i="3"/>
  <c r="DZ15" i="3"/>
  <c r="DZ17" i="3"/>
  <c r="DU25" i="3"/>
  <c r="DT26" i="3"/>
  <c r="DT27" i="3"/>
  <c r="DT29" i="3"/>
  <c r="EB14" i="3"/>
  <c r="EC13" i="3"/>
  <c r="EC5" i="3"/>
  <c r="EC6" i="3"/>
  <c r="EC9" i="3"/>
  <c r="ED4" i="3"/>
  <c r="EA28" i="3"/>
  <c r="EA15" i="3"/>
  <c r="EA17" i="3"/>
  <c r="DV25" i="3"/>
  <c r="DU26" i="3"/>
  <c r="DU27" i="3"/>
  <c r="DU29" i="3"/>
  <c r="EE4" i="3"/>
  <c r="ED5" i="3"/>
  <c r="ED6" i="3"/>
  <c r="ED9" i="3"/>
  <c r="ED13" i="3"/>
  <c r="EC14" i="3"/>
  <c r="EB15" i="3"/>
  <c r="EB17" i="3"/>
  <c r="EB28" i="3"/>
  <c r="DW25" i="3"/>
  <c r="DV26" i="3"/>
  <c r="DV27" i="3"/>
  <c r="DV29" i="3"/>
  <c r="EE13" i="3"/>
  <c r="ED14" i="3"/>
  <c r="EC15" i="3"/>
  <c r="EC17" i="3"/>
  <c r="EC28" i="3"/>
  <c r="EF4" i="3"/>
  <c r="EE5" i="3"/>
  <c r="EE6" i="3"/>
  <c r="EE9" i="3"/>
  <c r="DX25" i="3"/>
  <c r="DW26" i="3"/>
  <c r="DW27" i="3"/>
  <c r="DW29" i="3"/>
  <c r="EG4" i="3"/>
  <c r="EF5" i="3"/>
  <c r="EF6" i="3"/>
  <c r="EF9" i="3"/>
  <c r="ED15" i="3"/>
  <c r="ED17" i="3"/>
  <c r="ED28" i="3"/>
  <c r="EE14" i="3"/>
  <c r="EF13" i="3"/>
  <c r="DY25" i="3"/>
  <c r="DX26" i="3"/>
  <c r="DX27" i="3"/>
  <c r="DX29" i="3"/>
  <c r="EG5" i="3"/>
  <c r="EG6" i="3"/>
  <c r="EG9" i="3"/>
  <c r="EH4" i="3"/>
  <c r="EG13" i="3"/>
  <c r="EF14" i="3"/>
  <c r="EE28" i="3"/>
  <c r="EE15" i="3"/>
  <c r="EE17" i="3"/>
  <c r="DZ25" i="3"/>
  <c r="DY26" i="3"/>
  <c r="DY27" i="3"/>
  <c r="DY29" i="3"/>
  <c r="EH13" i="3"/>
  <c r="EG14" i="3"/>
  <c r="EI4" i="3"/>
  <c r="EH5" i="3"/>
  <c r="EH6" i="3"/>
  <c r="EH9" i="3"/>
  <c r="EF15" i="3"/>
  <c r="EF17" i="3"/>
  <c r="EF28" i="3"/>
  <c r="EA25" i="3"/>
  <c r="DZ26" i="3"/>
  <c r="DZ27" i="3"/>
  <c r="DZ29" i="3"/>
  <c r="EH14" i="3"/>
  <c r="EI13" i="3"/>
  <c r="EG15" i="3"/>
  <c r="EG17" i="3"/>
  <c r="EG28" i="3"/>
  <c r="EI5" i="3"/>
  <c r="EI6" i="3"/>
  <c r="EI9" i="3"/>
  <c r="EJ4" i="3"/>
  <c r="EA26" i="3"/>
  <c r="EA27" i="3"/>
  <c r="EA29" i="3"/>
  <c r="EB25" i="3"/>
  <c r="EK4" i="3"/>
  <c r="EJ5" i="3"/>
  <c r="EJ6" i="3"/>
  <c r="EJ9" i="3"/>
  <c r="EI14" i="3"/>
  <c r="EJ13" i="3"/>
  <c r="EH15" i="3"/>
  <c r="EH17" i="3"/>
  <c r="EH28" i="3"/>
  <c r="EB26" i="3"/>
  <c r="EB27" i="3"/>
  <c r="EB29" i="3"/>
  <c r="EC25" i="3"/>
  <c r="EI28" i="3"/>
  <c r="EI15" i="3"/>
  <c r="EI17" i="3"/>
  <c r="EK5" i="3"/>
  <c r="EK6" i="3"/>
  <c r="EK9" i="3"/>
  <c r="EL4" i="3"/>
  <c r="EK13" i="3"/>
  <c r="EJ14" i="3"/>
  <c r="ED25" i="3"/>
  <c r="EC26" i="3"/>
  <c r="EC27" i="3"/>
  <c r="EC29" i="3"/>
  <c r="EL13" i="3"/>
  <c r="EK14" i="3"/>
  <c r="EJ15" i="3"/>
  <c r="EJ17" i="3"/>
  <c r="EJ28" i="3"/>
  <c r="EL5" i="3"/>
  <c r="EL6" i="3"/>
  <c r="EL9" i="3"/>
  <c r="EM4" i="3"/>
  <c r="EE25" i="3"/>
  <c r="ED26" i="3"/>
  <c r="ED27" i="3"/>
  <c r="ED29" i="3"/>
  <c r="EK15" i="3"/>
  <c r="EK17" i="3"/>
  <c r="EK28" i="3"/>
  <c r="EM5" i="3"/>
  <c r="EM6" i="3"/>
  <c r="EM9" i="3"/>
  <c r="EN4" i="3"/>
  <c r="EL14" i="3"/>
  <c r="EM13" i="3"/>
  <c r="EE26" i="3"/>
  <c r="EE27" i="3"/>
  <c r="EE29" i="3"/>
  <c r="EF25" i="3"/>
  <c r="EO4" i="3"/>
  <c r="EN5" i="3"/>
  <c r="EN6" i="3"/>
  <c r="EN9" i="3"/>
  <c r="EM14" i="3"/>
  <c r="EN13" i="3"/>
  <c r="EL28" i="3"/>
  <c r="EL15" i="3"/>
  <c r="EL17" i="3"/>
  <c r="EF26" i="3"/>
  <c r="EF27" i="3"/>
  <c r="EF29" i="3"/>
  <c r="EG25" i="3"/>
  <c r="EO13" i="3"/>
  <c r="EN14" i="3"/>
  <c r="EM28" i="3"/>
  <c r="EM15" i="3"/>
  <c r="EM17" i="3"/>
  <c r="EP4" i="3"/>
  <c r="EP5" i="3"/>
  <c r="EO5" i="3"/>
  <c r="EO6" i="3"/>
  <c r="EO9" i="3"/>
  <c r="EH25" i="3"/>
  <c r="EG26" i="3"/>
  <c r="EG27" i="3"/>
  <c r="EG29" i="3"/>
  <c r="EN15" i="3"/>
  <c r="EN17" i="3"/>
  <c r="EN28" i="3"/>
  <c r="EP6" i="3"/>
  <c r="EP9" i="3"/>
  <c r="EP13" i="3"/>
  <c r="EP14" i="3"/>
  <c r="EO14" i="3"/>
  <c r="EI25" i="3"/>
  <c r="EH26" i="3"/>
  <c r="EH27" i="3"/>
  <c r="EH29" i="3"/>
  <c r="EO28" i="3"/>
  <c r="EO15" i="3"/>
  <c r="EO17" i="3"/>
  <c r="EP28" i="3"/>
  <c r="EP15" i="3"/>
  <c r="EP17" i="3"/>
  <c r="EI26" i="3"/>
  <c r="EI27" i="3"/>
  <c r="EI29" i="3"/>
  <c r="EJ25" i="3"/>
  <c r="EK25" i="3"/>
  <c r="EJ26" i="3"/>
  <c r="EJ27" i="3"/>
  <c r="EJ29" i="3"/>
  <c r="EL25" i="3"/>
  <c r="EK26" i="3"/>
  <c r="EK27" i="3"/>
  <c r="EK29" i="3"/>
  <c r="EM25" i="3"/>
  <c r="EL26" i="3"/>
  <c r="EL27" i="3"/>
  <c r="EL29" i="3"/>
  <c r="EN25" i="3"/>
  <c r="EM26" i="3"/>
  <c r="EM27" i="3"/>
  <c r="EM29" i="3"/>
  <c r="EO25" i="3"/>
  <c r="EN26" i="3"/>
  <c r="EN27" i="3"/>
  <c r="EN29" i="3"/>
  <c r="D3" i="5"/>
  <c r="EP25" i="3"/>
  <c r="EP26" i="3"/>
  <c r="EO26" i="3"/>
  <c r="EO27" i="3"/>
  <c r="EO29" i="3"/>
  <c r="EP27" i="3"/>
  <c r="EP29" i="3"/>
</calcChain>
</file>

<file path=xl/comments1.xml><?xml version="1.0" encoding="utf-8"?>
<comments xmlns="http://schemas.openxmlformats.org/spreadsheetml/2006/main">
  <authors>
    <author>Gissela Landa</author>
    <author>SCIENCES.PO</author>
    <author>gissela landa</author>
  </authors>
  <commentList>
    <comment ref="E2" authorId="0">
      <text>
        <r>
          <rPr>
            <b/>
            <sz val="8"/>
            <color rgb="FF000000"/>
            <rFont val="Tahoma"/>
            <family val="2"/>
          </rPr>
          <t>Gissela Landa: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data INEGI: GDP observado 2009-2013</t>
        </r>
      </text>
    </comment>
    <comment ref="E3" authorId="1">
      <text>
        <r>
          <rPr>
            <b/>
            <sz val="9"/>
            <color indexed="81"/>
            <rFont val="Tahoma"/>
            <family val="2"/>
          </rPr>
          <t>SCIENCES.PO:</t>
        </r>
        <r>
          <rPr>
            <sz val="9"/>
            <color indexed="81"/>
            <rFont val="Tahoma"/>
            <family val="2"/>
          </rPr>
          <t xml:space="preserve">
source CONAPO 2013-2015 using growth raye population. sources CONAPO updated 2016-2050 (calculation made by CONUEE)</t>
        </r>
      </text>
    </comment>
    <comment ref="A24" authorId="2">
      <text>
        <r>
          <rPr>
            <b/>
            <sz val="9"/>
            <color rgb="FF000000"/>
            <rFont val="Calibri"/>
            <family val="2"/>
          </rPr>
          <t>gissela landa: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GDP uses for THREEME-MEX in MEX_BAUREA</t>
        </r>
      </text>
    </comment>
    <comment ref="A27" authorId="0">
      <text>
        <r>
          <rPr>
            <b/>
            <sz val="8"/>
            <color rgb="FF000000"/>
            <rFont val="Tahoma"/>
            <family val="2"/>
          </rPr>
          <t>Gissela Landa: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growth productivity rate (GR_PROG_L) uses in THREEME-MEX in MEX_BAUREA</t>
        </r>
      </text>
    </comment>
    <comment ref="A33" authorId="0">
      <text>
        <r>
          <rPr>
            <b/>
            <sz val="8"/>
            <color rgb="FF000000"/>
            <rFont val="Tahoma"/>
            <family val="2"/>
          </rPr>
          <t>Gissela Landa: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Energy prices uses for THREEME-MEX in MEX_BAUREA</t>
        </r>
      </text>
    </comment>
  </commentList>
</comments>
</file>

<file path=xl/sharedStrings.xml><?xml version="1.0" encoding="utf-8"?>
<sst xmlns="http://schemas.openxmlformats.org/spreadsheetml/2006/main" count="906" uniqueCount="181">
  <si>
    <t>GDP per capita</t>
  </si>
  <si>
    <t>GR_POP_TOT</t>
  </si>
  <si>
    <t>POP_TOT</t>
  </si>
  <si>
    <t>VERIF</t>
  </si>
  <si>
    <t>GR_GDP per capita (productivity)</t>
  </si>
  <si>
    <t xml:space="preserve">GR_GDP_scenarioMedium (estimated) </t>
  </si>
  <si>
    <t>AVERAGE GDP PERIODE 2009-2013</t>
  </si>
  <si>
    <t>average</t>
  </si>
  <si>
    <t>plageY</t>
  </si>
  <si>
    <t>PlageX</t>
  </si>
  <si>
    <t>X^2</t>
  </si>
  <si>
    <t>X^3</t>
  </si>
  <si>
    <t>x^4</t>
  </si>
  <si>
    <t>x^5</t>
  </si>
  <si>
    <t>x^3</t>
  </si>
  <si>
    <t>x^2</t>
  </si>
  <si>
    <t>x</t>
  </si>
  <si>
    <t>constante</t>
  </si>
  <si>
    <t>AVERAGE GDP PERIODE 2009-2013 AND polynomial REGRESSION</t>
  </si>
  <si>
    <t>Energy Prices</t>
  </si>
  <si>
    <t>0.0183768,0.0183768,0.01900</t>
  </si>
  <si>
    <t>trayectory to intrgrate in SAM , exo_realistic</t>
  </si>
  <si>
    <t>trayectory  to integrate in RUN.mdl, since 2008</t>
  </si>
  <si>
    <t>2003-2010</t>
  </si>
  <si>
    <t>Population (millions)</t>
  </si>
  <si>
    <t>GDP/capita</t>
  </si>
  <si>
    <t>KPesos08</t>
  </si>
  <si>
    <t>US$08</t>
  </si>
  <si>
    <t>GDP_scenario MAIN</t>
  </si>
  <si>
    <t xml:space="preserve">GR_GDP_scenario MAIN (estimated) </t>
  </si>
  <si>
    <t>avec formule</t>
  </si>
  <si>
    <t>Formule</t>
  </si>
  <si>
    <t>PlageY_Poly_formule</t>
  </si>
  <si>
    <t>Notes: MBtu = million British thermal units; LNG = liquefied natural gas. The IEA crude oil price is a weighted average import price among IEA member countries. Natural gas prices are weighted averages expressed on a gross calorific-value basis. The US gas price reflects the wholesale price prevailing on the domestic market. The EU and China gas prices reflect a balance of pipeline and LNG imports, while the Japan gas price is solely LNG imports; the LNG prices used are those at the customs border, prior to regasification. Steam coal prices are weighted averages adjusted to 6 000 kilocalories per kilogramme. The US steam coal price reflects mine-mouth prices (primarily in the Powder River Basin, Illinois Basin, Northern Appalachia and Central Appalachia markets) plus transport and handling cost. Coastal China steam coal price reflects a balance of imports and domestic sales, while the EU and Japanese steam coal price is solely for imports.</t>
  </si>
  <si>
    <r>
      <rPr>
        <b/>
        <sz val="8"/>
        <color rgb="FFFFFFFF"/>
        <rFont val="Trebuchet MS"/>
        <family val="2"/>
      </rPr>
      <t>New Policies</t>
    </r>
  </si>
  <si>
    <r>
      <rPr>
        <b/>
        <sz val="8"/>
        <color rgb="FFFFFFFF"/>
        <rFont val="Trebuchet MS"/>
        <family val="2"/>
      </rPr>
      <t>Current Policies</t>
    </r>
  </si>
  <si>
    <r>
      <rPr>
        <b/>
        <sz val="8"/>
        <color rgb="FFFFFFFF"/>
        <rFont val="Arial"/>
        <family val="2"/>
      </rPr>
      <t xml:space="preserve">Sustainable
</t>
    </r>
    <r>
      <rPr>
        <b/>
        <sz val="8"/>
        <color rgb="FFFFFFFF"/>
        <rFont val="Trebuchet MS"/>
        <family val="2"/>
      </rPr>
      <t>Development</t>
    </r>
  </si>
  <si>
    <r>
      <rPr>
        <b/>
        <sz val="8"/>
        <color rgb="FFFFFFFF"/>
        <rFont val="Trebuchet MS"/>
        <family val="2"/>
      </rPr>
      <t>Real terms ($2016)</t>
    </r>
  </si>
  <si>
    <r>
      <rPr>
        <b/>
        <sz val="8"/>
        <rFont val="Arial"/>
        <family val="2"/>
      </rPr>
      <t xml:space="preserve">IEA crude oil </t>
    </r>
    <r>
      <rPr>
        <sz val="8"/>
        <rFont val="Arial"/>
        <family val="2"/>
      </rPr>
      <t>($/barrel)</t>
    </r>
  </si>
  <si>
    <r>
      <rPr>
        <b/>
        <sz val="8"/>
        <rFont val="Trebuchet MS"/>
        <family val="2"/>
      </rPr>
      <t xml:space="preserve">Natural gas </t>
    </r>
    <r>
      <rPr>
        <sz val="8"/>
        <rFont val="Arial"/>
        <family val="2"/>
      </rPr>
      <t>($/MBtu)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</si>
  <si>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</si>
  <si>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European Union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</si>
  <si>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</si>
  <si>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Japan</t>
    </r>
  </si>
  <si>
    <r>
      <rPr>
        <b/>
        <sz val="8"/>
        <rFont val="Arial"/>
        <family val="2"/>
      </rPr>
      <t xml:space="preserve">Steam coal </t>
    </r>
    <r>
      <rPr>
        <sz val="8"/>
        <rFont val="Arial"/>
        <family val="2"/>
      </rPr>
      <t>($/tonne)</t>
    </r>
  </si>
  <si>
    <r>
      <rPr>
        <sz val="8"/>
        <rFont val="Arial"/>
        <family val="2"/>
      </rPr>
      <t>Coastal China</t>
    </r>
  </si>
  <si>
    <t>Source: WEO2017</t>
  </si>
  <si>
    <t>Oil price  ($2016, WEO2017)</t>
  </si>
  <si>
    <t>Gas price ($2016, WEO2017)</t>
  </si>
  <si>
    <t>Scenario current Policy</t>
  </si>
  <si>
    <t>Scénario New policy</t>
  </si>
  <si>
    <t>Sustainable development</t>
  </si>
  <si>
    <t>Gas</t>
  </si>
  <si>
    <t>Oil</t>
  </si>
  <si>
    <t>variation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</si>
  <si>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</si>
  <si>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</si>
  <si>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</si>
  <si>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</si>
  <si>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</si>
  <si>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</si>
  <si>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</si>
  <si>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</si>
  <si>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</si>
  <si>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</si>
  <si>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</si>
  <si>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</si>
  <si>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 xml:space="preserve">Consumo bruto </t>
  </si>
  <si>
    <t>PRODESEN 2018-2032 (Twh)</t>
  </si>
  <si>
    <t>usos propios</t>
  </si>
  <si>
    <t>Hidroeléctrica</t>
  </si>
  <si>
    <t>Eólica</t>
  </si>
  <si>
    <t>Geotérmica</t>
  </si>
  <si>
    <t>Cogeneración Eficiente</t>
  </si>
  <si>
    <t>Bioenergía</t>
  </si>
  <si>
    <t>Otras energias limpias (1)</t>
  </si>
  <si>
    <t>Nucleoeléctrica</t>
  </si>
  <si>
    <t>Carboeléctrica, Lecho fluidizado</t>
  </si>
  <si>
    <t>Ciclo combinado, turbo gas</t>
  </si>
  <si>
    <t>Combustión Interna</t>
  </si>
  <si>
    <t>Termoelectrica</t>
  </si>
  <si>
    <t>ThreeME mix electric 2013</t>
  </si>
  <si>
    <t>Generation Gwh</t>
  </si>
  <si>
    <t>Generation %</t>
  </si>
  <si>
    <t>Prodesen</t>
  </si>
  <si>
    <t>Demand projection CONUEE 2018-2032 +17.5% losses , equivalent a consumo bruto Prodesen?</t>
  </si>
  <si>
    <t>Main</t>
  </si>
  <si>
    <t>CO2 Cap</t>
  </si>
  <si>
    <t>Unrestricted</t>
  </si>
  <si>
    <t>PWD_20</t>
  </si>
  <si>
    <t>PWD_21</t>
  </si>
  <si>
    <t>GR_PWD_20</t>
  </si>
  <si>
    <t>GR_PWD_21</t>
  </si>
  <si>
    <t xml:space="preserve">total </t>
  </si>
  <si>
    <t>Scenario Main</t>
  </si>
  <si>
    <t xml:space="preserve">GR_GDP_MAIN (target) </t>
  </si>
  <si>
    <t xml:space="preserve">GR_GDP_scenario MAIN (target) </t>
  </si>
  <si>
    <t xml:space="preserve">GR_GDP_scenario MAIN (with regression) </t>
  </si>
  <si>
    <t>consumo bruto</t>
  </si>
  <si>
    <t>El consumo bruto de energía eléctrica se integra por las ventas de energía a través del suministro básico,suministro calificado, suministro de último recurso, el autoabastecimiento remoto, la importación, las pérdidas de electricidad, los usos propios de los transportistas, distribuidores y generadores.</t>
  </si>
  <si>
    <t>Consumo  final</t>
  </si>
  <si>
    <t>Consumo Final</t>
  </si>
  <si>
    <t>consumo final eléctrico se segmenta en suministro básico, suministro calificado, suministro de último recurso y autoabastecimiento remoto. Estos segmentos se desagregan a su vez en seis sectores: a)residencial; b) comercial; c) servicios; d) empresa mediana; e) gran industria, y f) agrícola</t>
  </si>
  <si>
    <t xml:space="preserve">Emisiones </t>
  </si>
  <si>
    <t>Total</t>
  </si>
  <si>
    <t>Carboeléctrica</t>
  </si>
  <si>
    <t>Ciclo Combinado</t>
  </si>
  <si>
    <t>Lecho Fluidizado</t>
  </si>
  <si>
    <t>Termoeléctrica Convencional</t>
  </si>
  <si>
    <t>Turbogás</t>
  </si>
  <si>
    <t>COPAR 2015</t>
  </si>
  <si>
    <t>Factor de emisión Kg/MWh</t>
  </si>
  <si>
    <t>Carbo y lecho fluilizado</t>
  </si>
  <si>
    <t>ciclo combinado y turbo gas</t>
  </si>
  <si>
    <t>cmbustion interna</t>
  </si>
  <si>
    <t>termo</t>
  </si>
  <si>
    <t>Energias limpias</t>
  </si>
  <si>
    <t>Energia fosil</t>
  </si>
  <si>
    <t>Scenario CO2 CAP</t>
  </si>
  <si>
    <t>Demand projection PRODESEN 2018</t>
  </si>
  <si>
    <t>Consumo final</t>
  </si>
  <si>
    <t>ratio conusmo final/consumo bruto</t>
  </si>
  <si>
    <t>Balmorel</t>
  </si>
  <si>
    <t>GDP growth (%year) PRODESEN (Planeacion), SENER ALTO</t>
  </si>
  <si>
    <t>SENER BAJO</t>
  </si>
  <si>
    <t>2011-2014</t>
  </si>
  <si>
    <t>2015-2020</t>
  </si>
  <si>
    <t>2021-2025</t>
  </si>
  <si>
    <t>2026-2030</t>
  </si>
  <si>
    <t>2031-2040</t>
  </si>
  <si>
    <t>2041-2050</t>
  </si>
  <si>
    <t>GDP growth (%year) MEDPRO 2017</t>
  </si>
  <si>
    <t xml:space="preserve">GDP growth (%year) </t>
  </si>
  <si>
    <t xml:space="preserve">scenario </t>
  </si>
  <si>
    <t>Electricity Generation</t>
  </si>
  <si>
    <t>SENER MEDIO (agosto 2018)</t>
  </si>
  <si>
    <t xml:space="preserve">Main </t>
  </si>
  <si>
    <t xml:space="preserve">CO2 cap </t>
  </si>
  <si>
    <t>Year</t>
  </si>
  <si>
    <t>caseName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</si>
  <si>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</si>
  <si>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</si>
  <si>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</si>
  <si>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</si>
  <si>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</si>
  <si>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Carboelectric</t>
  </si>
  <si>
    <t>Combined cycle and turbogas</t>
  </si>
  <si>
    <t>Termoelectric</t>
  </si>
  <si>
    <t>Capacity (Mw)</t>
  </si>
  <si>
    <t>Generation en TWh</t>
  </si>
  <si>
    <t>caseName (Gwh/Mw)</t>
  </si>
  <si>
    <t>exemple de lecure: avec 1 Mw de capacité on obtient 2.60 Gwh d'electricité</t>
  </si>
  <si>
    <t xml:space="preserve">Consumo final ThreeME </t>
  </si>
  <si>
    <t xml:space="preserve">ration </t>
  </si>
  <si>
    <t>Investment costs (1000$/kW)</t>
  </si>
  <si>
    <t>Geothermic</t>
  </si>
  <si>
    <t>SolarPV</t>
  </si>
  <si>
    <t>Growth rate</t>
  </si>
  <si>
    <t xml:space="preserve"> Learning curve Balmorel</t>
  </si>
  <si>
    <t xml:space="preserve">otras energias limpias </t>
  </si>
  <si>
    <t xml:space="preserve">Auxiliary data </t>
  </si>
  <si>
    <t>Vida económica
BALMOREL</t>
  </si>
  <si>
    <t>otras energias limpias (1)</t>
  </si>
  <si>
    <t>depreciation rate</t>
  </si>
  <si>
    <t>Costos de inversion ($/Kw)
BALMOREL</t>
  </si>
  <si>
    <t>LCOE (USD/kw)</t>
  </si>
  <si>
    <t>caseName (Mw)</t>
  </si>
  <si>
    <t>Cost (in million USD)</t>
  </si>
  <si>
    <t>CO2 CAP</t>
  </si>
  <si>
    <t>CAPEX (USD/kw)</t>
  </si>
  <si>
    <t>CO2 cap</t>
  </si>
  <si>
    <t>Investment cost Balmorel</t>
  </si>
  <si>
    <t>investment costs (M$) Balmorel</t>
  </si>
  <si>
    <t>Main Scenario</t>
  </si>
  <si>
    <t>Main - Installed electric capacity targets</t>
  </si>
  <si>
    <t>Main - Installed electric capacity trajectory</t>
  </si>
  <si>
    <t>Main - Annual electric capacity installation trajectory</t>
  </si>
  <si>
    <t>Main - Electric costs trajectory (USD/kW)</t>
  </si>
  <si>
    <t>Exchange rate pesos per USD</t>
  </si>
  <si>
    <t>Main - Annual electric investments trajectory (million pesos)</t>
  </si>
  <si>
    <t>Main - Raw annual electric investments trajectory (million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</si>
</sst>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43" formatCode="_-* #,##0.00_-;\-* #,##0.00_-;_-* &quot;-&quot;??_-;_-@_-"/>
    <numFmt numFmtId="164" formatCode="_-* #,##0.00\ _€_-;\-* #,##0.00\ _€_-;_-* &quot;-&quot;??\ _€_-;_-@_-"/>
    <numFmt numFmtId="165" formatCode="_(* #,##0.00_);_(* \(#,##0.00\);_(* &quot;-&quot;??_);_(@_)"/>
    <numFmt numFmtId="166" formatCode="General_)"/>
    <numFmt numFmtId="167" formatCode="0.000"/>
    <numFmt numFmtId="168" formatCode="0.0000"/>
    <numFmt numFmtId="169" formatCode="0.00000"/>
    <numFmt numFmtId="170" formatCode="0.0000000"/>
    <numFmt numFmtId="171" formatCode="_-* #,##0.00_-;_-* #,##0.00\-;_-* &quot;-&quot;??_-;_-@_-"/>
    <numFmt numFmtId="172" formatCode="#,##0.0"/>
    <numFmt numFmtId="173" formatCode="0.00000000000"/>
    <numFmt numFmtId="174" formatCode="0.000000"/>
    <numFmt numFmtId="175" formatCode="0.000000000000000"/>
    <numFmt numFmtId="176" formatCode="0.0%"/>
    <numFmt numFmtId="177" formatCode="0.000%"/>
    <numFmt numFmtId="178" formatCode="0.0000%"/>
    <numFmt numFmtId="179" formatCode="0.000000000000"/>
    <numFmt numFmtId="180" formatCode="0.0000000000000"/>
    <numFmt numFmtId="181" formatCode="0.00000000000000"/>
    <numFmt numFmtId="182" formatCode="0.0"/>
    <numFmt numFmtId="183" formatCode="#,##0.0;\-#,##0.0;&quot;-&quot;;@"/>
    <numFmt numFmtId="184" formatCode="#,##0.0_ ;\-#,##0.0\ "/>
    <numFmt numFmtId="185" formatCode="#,##0.000"/>
    <numFmt numFmtId="186" formatCode="#,##0.00;\-#,##0.00;&quot;-&quot;;@"/>
    <numFmt numFmtId="187" formatCode="#,##0;\-#,##0;&quot;-&quot;;@"/>
    <numFmt numFmtId="188" formatCode="#,##0.00_ ;\-#,##0.00\ "/>
    <numFmt numFmtId="189" formatCode="0.0000000000000000"/>
    <numFmt numFmtId="190" formatCode="#,##0.000;\-#,##0.000;&quot;-&quot;;@"/>
  </numFmts>
  <fonts count="4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S Sans Serif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imes New Roman"/>
      <family val="1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i/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6AA57"/>
      </patternFill>
    </fill>
    <fill>
      <patternFill patternType="solid">
        <fgColor rgb="FFEBF4EB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26AA57"/>
      </bottom>
      <diagonal/>
    </border>
    <border>
      <left/>
      <right/>
      <top style="thin">
        <color rgb="FF26AA57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4">
    <xf numFmtId="0" fontId="0" fillId="0" borderId="0"/>
    <xf numFmtId="166" fontId="3" fillId="0" borderId="0"/>
    <xf numFmtId="9" fontId="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3" fontId="11" fillId="0" borderId="1">
      <alignment horizontal="right" vertical="top"/>
    </xf>
    <xf numFmtId="172" fontId="10" fillId="0" borderId="2"/>
    <xf numFmtId="172" fontId="10" fillId="0" borderId="2"/>
    <xf numFmtId="172" fontId="10" fillId="0" borderId="2"/>
    <xf numFmtId="16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50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3" borderId="0" xfId="0" applyNumberFormat="1" applyFill="1"/>
    <xf numFmtId="168" fontId="0" fillId="0" borderId="0" xfId="0" applyNumberFormat="1"/>
    <xf numFmtId="169" fontId="0" fillId="0" borderId="0" xfId="0" applyNumberFormat="1"/>
    <xf numFmtId="0" fontId="2" fillId="0" borderId="0" xfId="0" applyFont="1" applyFill="1"/>
    <xf numFmtId="3" fontId="0" fillId="0" borderId="0" xfId="0" applyNumberFormat="1"/>
    <xf numFmtId="167" fontId="0" fillId="0" borderId="0" xfId="0" applyNumberFormat="1"/>
    <xf numFmtId="168" fontId="0" fillId="4" borderId="0" xfId="0" applyNumberFormat="1" applyFill="1"/>
    <xf numFmtId="168" fontId="2" fillId="0" borderId="0" xfId="0" applyNumberFormat="1" applyFont="1" applyFill="1"/>
    <xf numFmtId="169" fontId="2" fillId="0" borderId="0" xfId="0" applyNumberFormat="1" applyFont="1" applyFill="1"/>
    <xf numFmtId="0" fontId="0" fillId="0" borderId="0" xfId="0"/>
    <xf numFmtId="10" fontId="0" fillId="0" borderId="0" xfId="2" applyNumberFormat="1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68" fontId="0" fillId="0" borderId="0" xfId="0" applyNumberFormat="1" applyFill="1"/>
    <xf numFmtId="3" fontId="2" fillId="0" borderId="0" xfId="0" applyNumberFormat="1" applyFont="1"/>
    <xf numFmtId="170" fontId="2" fillId="0" borderId="0" xfId="0" applyNumberFormat="1" applyFont="1"/>
    <xf numFmtId="168" fontId="2" fillId="0" borderId="0" xfId="0" applyNumberFormat="1" applyFont="1"/>
    <xf numFmtId="0" fontId="0" fillId="6" borderId="0" xfId="0" applyFill="1"/>
    <xf numFmtId="168" fontId="0" fillId="6" borderId="0" xfId="0" applyNumberFormat="1" applyFill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70" fontId="2" fillId="6" borderId="0" xfId="0" applyNumberFormat="1" applyFont="1" applyFill="1"/>
    <xf numFmtId="4" fontId="2" fillId="0" borderId="0" xfId="0" applyNumberFormat="1" applyFont="1"/>
    <xf numFmtId="165" fontId="4" fillId="0" borderId="0" xfId="0" applyNumberFormat="1" applyFont="1"/>
    <xf numFmtId="165" fontId="0" fillId="0" borderId="0" xfId="0" applyNumberFormat="1"/>
    <xf numFmtId="165" fontId="0" fillId="4" borderId="0" xfId="0" applyNumberFormat="1" applyFill="1"/>
    <xf numFmtId="0" fontId="13" fillId="0" borderId="0" xfId="0" applyFont="1"/>
    <xf numFmtId="0" fontId="0" fillId="2" borderId="9" xfId="0" applyFill="1" applyBorder="1"/>
    <xf numFmtId="0" fontId="0" fillId="0" borderId="9" xfId="0" applyBorder="1"/>
    <xf numFmtId="168" fontId="0" fillId="0" borderId="9" xfId="0" applyNumberFormat="1" applyBorder="1"/>
    <xf numFmtId="0" fontId="0" fillId="2" borderId="9" xfId="0" applyFill="1" applyBorder="1" applyAlignment="1">
      <alignment wrapText="1"/>
    </xf>
    <xf numFmtId="0" fontId="12" fillId="0" borderId="9" xfId="0" applyFont="1" applyBorder="1"/>
    <xf numFmtId="0" fontId="13" fillId="0" borderId="0" xfId="0" applyFont="1" applyAlignment="1">
      <alignment wrapText="1"/>
    </xf>
    <xf numFmtId="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 applyFont="1" applyFill="1"/>
    <xf numFmtId="2" fontId="5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0" fontId="0" fillId="5" borderId="0" xfId="0" applyNumberFormat="1" applyFill="1"/>
    <xf numFmtId="176" fontId="0" fillId="0" borderId="0" xfId="2" applyNumberFormat="1" applyFont="1"/>
    <xf numFmtId="10" fontId="0" fillId="0" borderId="0" xfId="0" applyNumberFormat="1"/>
    <xf numFmtId="0" fontId="0" fillId="4" borderId="0" xfId="0" applyFill="1"/>
    <xf numFmtId="176" fontId="0" fillId="0" borderId="0" xfId="0" applyNumberFormat="1"/>
    <xf numFmtId="176" fontId="0" fillId="2" borderId="0" xfId="0" applyNumberFormat="1" applyFill="1"/>
    <xf numFmtId="10" fontId="0" fillId="2" borderId="0" xfId="0" applyNumberFormat="1" applyFill="1"/>
    <xf numFmtId="176" fontId="0" fillId="2" borderId="0" xfId="2" applyNumberFormat="1" applyFont="1" applyFill="1"/>
    <xf numFmtId="168" fontId="0" fillId="0" borderId="0" xfId="0" applyNumberFormat="1" applyBorder="1"/>
    <xf numFmtId="0" fontId="14" fillId="0" borderId="0" xfId="0" applyFont="1" applyAlignment="1">
      <alignment horizontal="center" vertical="center" readingOrder="1"/>
    </xf>
    <xf numFmtId="0" fontId="15" fillId="0" borderId="0" xfId="0" applyFont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18" fillId="0" borderId="0" xfId="0" applyFont="1" applyAlignment="1">
      <alignment horizontal="center" vertical="center" readingOrder="1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177" fontId="4" fillId="6" borderId="0" xfId="2" applyNumberFormat="1" applyFont="1" applyFill="1"/>
    <xf numFmtId="178" fontId="4" fillId="2" borderId="0" xfId="2" applyNumberFormat="1" applyFont="1" applyFill="1"/>
    <xf numFmtId="177" fontId="4" fillId="0" borderId="0" xfId="2" applyNumberFormat="1" applyFont="1" applyFill="1"/>
    <xf numFmtId="3" fontId="0" fillId="0" borderId="0" xfId="0" applyNumberFormat="1" applyFill="1"/>
    <xf numFmtId="0" fontId="19" fillId="7" borderId="0" xfId="0" applyFont="1" applyFill="1" applyBorder="1" applyAlignment="1">
      <alignment horizontal="left" vertical="top" wrapText="1"/>
    </xf>
    <xf numFmtId="1" fontId="20" fillId="7" borderId="0" xfId="0" applyNumberFormat="1" applyFont="1" applyFill="1" applyBorder="1" applyAlignment="1">
      <alignment horizontal="left" vertical="top" indent="1" shrinkToFit="1"/>
    </xf>
    <xf numFmtId="1" fontId="20" fillId="7" borderId="0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right" vertical="top" shrinkToFit="1"/>
    </xf>
    <xf numFmtId="1" fontId="20" fillId="7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1" fontId="24" fillId="0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right" vertical="top" shrinkToFit="1"/>
    </xf>
    <xf numFmtId="1" fontId="24" fillId="8" borderId="12" xfId="0" applyNumberFormat="1" applyFont="1" applyFill="1" applyBorder="1" applyAlignment="1">
      <alignment horizontal="center" vertical="top" shrinkToFit="1"/>
    </xf>
    <xf numFmtId="1" fontId="24" fillId="0" borderId="12" xfId="0" applyNumberFormat="1" applyFont="1" applyFill="1" applyBorder="1" applyAlignment="1">
      <alignment horizontal="right" vertical="top" shrinkToFit="1"/>
    </xf>
    <xf numFmtId="1" fontId="24" fillId="0" borderId="12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23" fillId="0" borderId="0" xfId="0" applyFont="1" applyFill="1" applyBorder="1" applyAlignment="1">
      <alignment horizontal="left" vertical="top" wrapText="1" indent="1"/>
    </xf>
    <xf numFmtId="182" fontId="24" fillId="0" borderId="0" xfId="0" applyNumberFormat="1" applyFont="1" applyFill="1" applyBorder="1" applyAlignment="1">
      <alignment horizontal="left" vertical="top" indent="1" shrinkToFit="1"/>
    </xf>
    <xf numFmtId="182" fontId="24" fillId="0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right" vertical="top" shrinkToFit="1"/>
    </xf>
    <xf numFmtId="182" fontId="24" fillId="8" borderId="0" xfId="0" applyNumberFormat="1" applyFont="1" applyFill="1" applyBorder="1" applyAlignment="1">
      <alignment horizontal="center" vertical="top" shrinkToFit="1"/>
    </xf>
    <xf numFmtId="182" fontId="24" fillId="0" borderId="0" xfId="0" applyNumberFormat="1" applyFont="1" applyFill="1" applyBorder="1" applyAlignment="1">
      <alignment horizontal="right" vertical="top" shrinkToFit="1"/>
    </xf>
    <xf numFmtId="182" fontId="24" fillId="0" borderId="0" xfId="0" applyNumberFormat="1" applyFont="1" applyFill="1" applyBorder="1" applyAlignment="1">
      <alignment horizontal="center" vertical="top" shrinkToFit="1"/>
    </xf>
    <xf numFmtId="0" fontId="23" fillId="0" borderId="12" xfId="0" applyFont="1" applyFill="1" applyBorder="1" applyAlignment="1">
      <alignment horizontal="left" vertical="top" wrapText="1" indent="1"/>
    </xf>
    <xf numFmtId="182" fontId="24" fillId="0" borderId="12" xfId="0" applyNumberFormat="1" applyFont="1" applyFill="1" applyBorder="1" applyAlignment="1">
      <alignment horizontal="left" vertical="top" indent="1" shrinkToFit="1"/>
    </xf>
    <xf numFmtId="182" fontId="24" fillId="0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right" vertical="top" shrinkToFit="1"/>
    </xf>
    <xf numFmtId="182" fontId="24" fillId="8" borderId="12" xfId="0" applyNumberFormat="1" applyFont="1" applyFill="1" applyBorder="1" applyAlignment="1">
      <alignment horizontal="center" vertical="top" shrinkToFit="1"/>
    </xf>
    <xf numFmtId="182" fontId="24" fillId="0" borderId="12" xfId="0" applyNumberFormat="1" applyFont="1" applyFill="1" applyBorder="1" applyAlignment="1">
      <alignment horizontal="right" vertical="top" shrinkToFit="1"/>
    </xf>
    <xf numFmtId="182" fontId="24" fillId="0" borderId="12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right" vertical="top" shrinkToFit="1"/>
    </xf>
    <xf numFmtId="1" fontId="24" fillId="8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right" vertical="top" shrinkToFit="1"/>
    </xf>
    <xf numFmtId="1" fontId="24" fillId="0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shrinkToFit="1"/>
    </xf>
    <xf numFmtId="1" fontId="24" fillId="0" borderId="12" xfId="0" applyNumberFormat="1" applyFont="1" applyFill="1" applyBorder="1" applyAlignment="1">
      <alignment horizontal="left" vertical="top" shrinkToFit="1"/>
    </xf>
    <xf numFmtId="0" fontId="0" fillId="0" borderId="0" xfId="0" applyAlignment="1"/>
    <xf numFmtId="0" fontId="22" fillId="0" borderId="0" xfId="0" applyFont="1" applyFill="1" applyBorder="1" applyAlignment="1">
      <alignment horizontal="left" vertical="top"/>
    </xf>
    <xf numFmtId="1" fontId="24" fillId="2" borderId="12" xfId="0" applyNumberFormat="1" applyFont="1" applyFill="1" applyBorder="1" applyAlignment="1">
      <alignment horizontal="left" vertical="top" indent="1" shrinkToFit="1"/>
    </xf>
    <xf numFmtId="1" fontId="24" fillId="2" borderId="12" xfId="0" applyNumberFormat="1" applyFont="1" applyFill="1" applyBorder="1" applyAlignment="1">
      <alignment horizontal="right" vertical="top" shrinkToFit="1"/>
    </xf>
    <xf numFmtId="1" fontId="24" fillId="2" borderId="12" xfId="0" applyNumberFormat="1" applyFont="1" applyFill="1" applyBorder="1" applyAlignment="1">
      <alignment horizontal="center" vertical="top" shrinkToFit="1"/>
    </xf>
    <xf numFmtId="182" fontId="24" fillId="2" borderId="0" xfId="0" applyNumberFormat="1" applyFont="1" applyFill="1" applyBorder="1" applyAlignment="1">
      <alignment horizontal="left" vertical="top" indent="1" shrinkToFit="1"/>
    </xf>
    <xf numFmtId="182" fontId="24" fillId="2" borderId="0" xfId="0" applyNumberFormat="1" applyFont="1" applyFill="1" applyBorder="1" applyAlignment="1">
      <alignment horizontal="left" vertical="top" shrinkToFit="1"/>
    </xf>
    <xf numFmtId="182" fontId="24" fillId="2" borderId="0" xfId="0" applyNumberFormat="1" applyFont="1" applyFill="1" applyBorder="1" applyAlignment="1">
      <alignment horizontal="right" vertical="top" shrinkToFit="1"/>
    </xf>
    <xf numFmtId="182" fontId="24" fillId="2" borderId="0" xfId="0" applyNumberFormat="1" applyFont="1" applyFill="1" applyBorder="1" applyAlignment="1">
      <alignment horizontal="center" vertical="top" shrinkToFit="1"/>
    </xf>
    <xf numFmtId="2" fontId="0" fillId="2" borderId="0" xfId="0" applyNumberFormat="1" applyFill="1"/>
    <xf numFmtId="0" fontId="5" fillId="0" borderId="0" xfId="0" applyFont="1"/>
    <xf numFmtId="1" fontId="0" fillId="0" borderId="0" xfId="0" applyNumberFormat="1"/>
    <xf numFmtId="182" fontId="0" fillId="0" borderId="0" xfId="0" applyNumberFormat="1"/>
    <xf numFmtId="0" fontId="0" fillId="0" borderId="14" xfId="0" applyBorder="1"/>
    <xf numFmtId="1" fontId="0" fillId="0" borderId="14" xfId="0" applyNumberFormat="1" applyBorder="1"/>
    <xf numFmtId="176" fontId="0" fillId="0" borderId="14" xfId="2" applyNumberFormat="1" applyFont="1" applyBorder="1"/>
    <xf numFmtId="9" fontId="0" fillId="0" borderId="14" xfId="2" applyFont="1" applyBorder="1"/>
    <xf numFmtId="10" fontId="0" fillId="0" borderId="14" xfId="2" applyNumberFormat="1" applyFont="1" applyBorder="1"/>
    <xf numFmtId="182" fontId="0" fillId="0" borderId="14" xfId="0" applyNumberFormat="1" applyBorder="1"/>
    <xf numFmtId="183" fontId="5" fillId="0" borderId="0" xfId="0" applyNumberFormat="1" applyFont="1"/>
    <xf numFmtId="3" fontId="0" fillId="9" borderId="0" xfId="0" applyNumberFormat="1" applyFill="1" applyBorder="1"/>
    <xf numFmtId="185" fontId="0" fillId="9" borderId="0" xfId="0" applyNumberFormat="1" applyFill="1" applyBorder="1"/>
    <xf numFmtId="0" fontId="0" fillId="9" borderId="0" xfId="0" applyFill="1" applyBorder="1" applyAlignment="1">
      <alignment horizontal="left"/>
    </xf>
    <xf numFmtId="0" fontId="0" fillId="9" borderId="0" xfId="0" applyFill="1" applyBorder="1" applyAlignment="1">
      <alignment horizontal="left" wrapText="1"/>
    </xf>
    <xf numFmtId="0" fontId="2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5" fillId="9" borderId="0" xfId="0" applyNumberFormat="1" applyFont="1" applyFill="1" applyBorder="1"/>
    <xf numFmtId="176" fontId="5" fillId="0" borderId="0" xfId="2" applyNumberFormat="1" applyFont="1"/>
    <xf numFmtId="0" fontId="5" fillId="0" borderId="0" xfId="0" applyFont="1" applyAlignment="1">
      <alignment horizontal="center" wrapText="1"/>
    </xf>
    <xf numFmtId="186" fontId="0" fillId="0" borderId="0" xfId="0" applyNumberFormat="1" applyFont="1"/>
    <xf numFmtId="10" fontId="5" fillId="0" borderId="0" xfId="2" applyNumberFormat="1" applyFont="1"/>
    <xf numFmtId="177" fontId="0" fillId="0" borderId="0" xfId="2" applyNumberFormat="1" applyFont="1"/>
    <xf numFmtId="184" fontId="0" fillId="0" borderId="0" xfId="0" applyNumberFormat="1" applyFont="1"/>
    <xf numFmtId="187" fontId="5" fillId="0" borderId="0" xfId="0" applyNumberFormat="1" applyFont="1"/>
    <xf numFmtId="0" fontId="0" fillId="0" borderId="0" xfId="0" applyFont="1"/>
    <xf numFmtId="182" fontId="0" fillId="0" borderId="0" xfId="0" applyNumberFormat="1" applyFont="1"/>
    <xf numFmtId="182" fontId="5" fillId="0" borderId="0" xfId="0" applyNumberFormat="1" applyFont="1"/>
    <xf numFmtId="188" fontId="0" fillId="0" borderId="0" xfId="0" applyNumberFormat="1" applyFont="1"/>
    <xf numFmtId="176" fontId="6" fillId="0" borderId="0" xfId="2" applyNumberFormat="1" applyFont="1"/>
    <xf numFmtId="1" fontId="5" fillId="0" borderId="0" xfId="0" applyNumberFormat="1" applyFont="1" applyFill="1"/>
    <xf numFmtId="1" fontId="5" fillId="0" borderId="0" xfId="2" applyNumberFormat="1" applyFont="1" applyFill="1"/>
    <xf numFmtId="174" fontId="2" fillId="0" borderId="0" xfId="0" applyNumberFormat="1" applyFont="1" applyFill="1"/>
    <xf numFmtId="174" fontId="4" fillId="0" borderId="0" xfId="2" applyNumberFormat="1" applyFont="1" applyFill="1"/>
    <xf numFmtId="3" fontId="5" fillId="0" borderId="0" xfId="0" applyNumberFormat="1" applyFont="1" applyFill="1" applyBorder="1"/>
    <xf numFmtId="176" fontId="5" fillId="0" borderId="0" xfId="2" applyNumberFormat="1" applyFont="1" applyFill="1"/>
    <xf numFmtId="176" fontId="0" fillId="2" borderId="14" xfId="2" applyNumberFormat="1" applyFont="1" applyFill="1" applyBorder="1"/>
    <xf numFmtId="0" fontId="5" fillId="0" borderId="0" xfId="0" applyFont="1" applyAlignment="1">
      <alignment horizontal="center" wrapText="1"/>
    </xf>
    <xf numFmtId="9" fontId="4" fillId="0" borderId="0" xfId="2" applyFont="1"/>
    <xf numFmtId="9" fontId="5" fillId="0" borderId="0" xfId="2" applyFont="1"/>
    <xf numFmtId="0" fontId="31" fillId="0" borderId="0" xfId="0" applyFont="1"/>
    <xf numFmtId="187" fontId="0" fillId="0" borderId="0" xfId="0" applyNumberFormat="1" applyFont="1"/>
    <xf numFmtId="0" fontId="32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86" fontId="0" fillId="0" borderId="0" xfId="0" applyNumberFormat="1"/>
    <xf numFmtId="10" fontId="0" fillId="2" borderId="0" xfId="0" applyNumberFormat="1" applyFont="1" applyFill="1"/>
    <xf numFmtId="189" fontId="0" fillId="0" borderId="0" xfId="0" applyNumberFormat="1"/>
    <xf numFmtId="0" fontId="0" fillId="0" borderId="0" xfId="0" applyAlignment="1">
      <alignment wrapText="1"/>
    </xf>
    <xf numFmtId="9" fontId="4" fillId="0" borderId="0" xfId="2" applyNumberFormat="1" applyFont="1"/>
    <xf numFmtId="0" fontId="0" fillId="0" borderId="0" xfId="0" applyAlignment="1">
      <alignment horizontal="left"/>
    </xf>
    <xf numFmtId="177" fontId="6" fillId="0" borderId="0" xfId="2" applyNumberFormat="1" applyFont="1"/>
    <xf numFmtId="178" fontId="6" fillId="0" borderId="0" xfId="2" applyNumberFormat="1" applyFont="1"/>
    <xf numFmtId="174" fontId="2" fillId="0" borderId="0" xfId="0" applyNumberFormat="1" applyFont="1" applyFill="1" applyAlignment="1">
      <alignment horizontal="left"/>
    </xf>
    <xf numFmtId="174" fontId="0" fillId="0" borderId="0" xfId="0" applyNumberFormat="1" applyAlignment="1">
      <alignment horizontal="left"/>
    </xf>
    <xf numFmtId="178" fontId="0" fillId="0" borderId="0" xfId="2" applyNumberFormat="1" applyFont="1"/>
    <xf numFmtId="10" fontId="35" fillId="0" borderId="0" xfId="2" applyNumberFormat="1" applyFont="1"/>
    <xf numFmtId="178" fontId="0" fillId="0" borderId="0" xfId="2" applyNumberFormat="1" applyFont="1" applyFill="1"/>
    <xf numFmtId="10" fontId="0" fillId="0" borderId="0" xfId="2" applyNumberFormat="1" applyFont="1" applyFill="1"/>
    <xf numFmtId="176" fontId="0" fillId="0" borderId="0" xfId="2" applyNumberFormat="1" applyFont="1" applyFill="1"/>
    <xf numFmtId="165" fontId="2" fillId="0" borderId="0" xfId="0" applyNumberFormat="1" applyFont="1"/>
    <xf numFmtId="10" fontId="4" fillId="0" borderId="0" xfId="2" applyNumberFormat="1" applyFont="1"/>
    <xf numFmtId="176" fontId="4" fillId="0" borderId="0" xfId="2" applyNumberFormat="1" applyFont="1"/>
    <xf numFmtId="0" fontId="5" fillId="10" borderId="0" xfId="0" applyFont="1" applyFill="1" applyAlignment="1">
      <alignment wrapText="1"/>
    </xf>
    <xf numFmtId="0" fontId="5" fillId="10" borderId="0" xfId="0" applyFont="1" applyFill="1"/>
    <xf numFmtId="0" fontId="5" fillId="11" borderId="17" xfId="0" applyFont="1" applyFill="1" applyBorder="1"/>
    <xf numFmtId="0" fontId="36" fillId="10" borderId="0" xfId="0" applyFont="1" applyFill="1" applyAlignment="1">
      <alignment wrapText="1"/>
    </xf>
    <xf numFmtId="168" fontId="0" fillId="2" borderId="0" xfId="0" applyNumberFormat="1" applyFill="1"/>
    <xf numFmtId="3" fontId="37" fillId="0" borderId="0" xfId="0" applyNumberFormat="1" applyFont="1"/>
    <xf numFmtId="0" fontId="37" fillId="0" borderId="0" xfId="0" applyFont="1"/>
    <xf numFmtId="9" fontId="0" fillId="0" borderId="0" xfId="2" applyFont="1"/>
    <xf numFmtId="185" fontId="5" fillId="9" borderId="0" xfId="0" applyNumberFormat="1" applyFont="1" applyFill="1" applyBorder="1"/>
    <xf numFmtId="190" fontId="5" fillId="0" borderId="0" xfId="0" applyNumberFormat="1" applyFont="1"/>
    <xf numFmtId="186" fontId="5" fillId="0" borderId="0" xfId="0" applyNumberFormat="1" applyFont="1"/>
    <xf numFmtId="172" fontId="6" fillId="0" borderId="0" xfId="44" applyNumberFormat="1" applyFont="1" applyFill="1" applyBorder="1" applyAlignment="1">
      <alignment vertical="top"/>
    </xf>
    <xf numFmtId="172" fontId="5" fillId="0" borderId="0" xfId="44" applyNumberFormat="1" applyFont="1" applyFill="1" applyBorder="1" applyAlignment="1">
      <alignment vertical="top"/>
    </xf>
    <xf numFmtId="186" fontId="38" fillId="0" borderId="0" xfId="0" applyNumberFormat="1" applyFont="1"/>
    <xf numFmtId="0" fontId="38" fillId="0" borderId="0" xfId="0" applyFont="1"/>
    <xf numFmtId="0" fontId="39" fillId="9" borderId="0" xfId="0" applyFont="1" applyFill="1" applyBorder="1" applyAlignment="1">
      <alignment horizontal="center" wrapText="1"/>
    </xf>
    <xf numFmtId="4" fontId="39" fillId="9" borderId="0" xfId="0" applyNumberFormat="1" applyFont="1" applyFill="1" applyBorder="1"/>
    <xf numFmtId="4" fontId="6" fillId="9" borderId="0" xfId="44" applyNumberFormat="1" applyFill="1" applyBorder="1"/>
    <xf numFmtId="0" fontId="39" fillId="9" borderId="0" xfId="44" applyFont="1" applyFill="1" applyBorder="1" applyAlignment="1">
      <alignment horizontal="left"/>
    </xf>
    <xf numFmtId="0" fontId="39" fillId="9" borderId="0" xfId="44" applyFont="1" applyFill="1" applyBorder="1" applyAlignment="1">
      <alignment horizontal="left" vertical="top"/>
    </xf>
    <xf numFmtId="0" fontId="39" fillId="9" borderId="0" xfId="44" applyFont="1" applyFill="1" applyBorder="1" applyAlignment="1">
      <alignment horizontal="left" wrapText="1"/>
    </xf>
    <xf numFmtId="0" fontId="0" fillId="9" borderId="0" xfId="0" applyFill="1"/>
    <xf numFmtId="167" fontId="0" fillId="9" borderId="0" xfId="0" applyNumberFormat="1" applyFill="1"/>
    <xf numFmtId="176" fontId="39" fillId="9" borderId="0" xfId="2" applyNumberFormat="1" applyFont="1" applyFill="1" applyBorder="1" applyAlignment="1">
      <alignment horizontal="center" wrapText="1"/>
    </xf>
    <xf numFmtId="3" fontId="5" fillId="0" borderId="0" xfId="0" applyNumberFormat="1" applyFont="1"/>
    <xf numFmtId="0" fontId="26" fillId="0" borderId="0" xfId="0" applyFont="1"/>
    <xf numFmtId="0" fontId="0" fillId="7" borderId="0" xfId="0" applyFill="1" applyBorder="1" applyAlignment="1">
      <alignment horizontal="left" vertical="center" wrapText="1"/>
    </xf>
    <xf numFmtId="0" fontId="19" fillId="7" borderId="10" xfId="0" applyFont="1" applyFill="1" applyBorder="1" applyAlignment="1">
      <alignment horizontal="left" vertical="top" wrapText="1" indent="3"/>
    </xf>
    <xf numFmtId="0" fontId="19" fillId="7" borderId="10" xfId="0" applyFont="1" applyFill="1" applyBorder="1" applyAlignment="1">
      <alignment horizontal="left" vertical="top" wrapText="1" indent="1"/>
    </xf>
    <xf numFmtId="0" fontId="0" fillId="7" borderId="10" xfId="0" applyFill="1" applyBorder="1" applyAlignment="1">
      <alignment horizontal="left" vertical="top" wrapText="1" indent="1"/>
    </xf>
    <xf numFmtId="0" fontId="2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wrapText="1"/>
    </xf>
    <xf numFmtId="0" fontId="25" fillId="0" borderId="5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7" xfId="0" applyFont="1" applyBorder="1" applyAlignment="1">
      <alignment horizontal="center" wrapText="1"/>
    </xf>
    <xf numFmtId="0" fontId="25" fillId="0" borderId="8" xfId="0" applyFont="1" applyBorder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0" fontId="0" fillId="9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 applyBorder="1" applyAlignment="1">
      <alignment horizontal="left" wrapText="1"/>
    </xf>
    <xf numFmtId="3" fontId="6" fillId="9" borderId="0" xfId="44" applyNumberFormat="1" applyFill="1" applyBorder="1"/>
    <xf numFmtId="3" fontId="5" fillId="9" borderId="0" xfId="44" applyNumberFormat="1" applyFont="1" applyFill="1" applyBorder="1"/>
    <xf numFmtId="1" fontId="6" fillId="9" borderId="0" xfId="44" applyNumberFormat="1" applyFill="1" applyBorder="1"/>
    <xf numFmtId="3" fontId="0" fillId="12" borderId="0" xfId="0" applyNumberFormat="1" applyFill="1"/>
    <xf numFmtId="0" fontId="40" fillId="0" borderId="0" xfId="0" applyFont="1"/>
    <xf numFmtId="0" fontId="43" fillId="0" borderId="0" xfId="0" applyFont="1"/>
    <xf numFmtId="0" fontId="44" fillId="0" borderId="0" xfId="0" applyFont="1"/>
    <xf numFmtId="0" fontId="1" fillId="0" borderId="0" xfId="0" applyFont="1"/>
    <xf numFmtId="1" fontId="5" fillId="9" borderId="0" xfId="44" applyNumberFormat="1" applyFont="1" applyFill="1" applyBorder="1"/>
    <xf numFmtId="1" fontId="5" fillId="0" borderId="0" xfId="0" applyNumberFormat="1" applyFont="1"/>
    <xf numFmtId="3" fontId="45" fillId="0" borderId="0" xfId="0" applyNumberFormat="1" applyFont="1"/>
    <xf numFmtId="3" fontId="45" fillId="12" borderId="0" xfId="0" applyNumberFormat="1" applyFont="1" applyFill="1"/>
    <xf numFmtId="3" fontId="2" fillId="12" borderId="0" xfId="0" applyNumberFormat="1" applyFont="1" applyFill="1"/>
  </cellXfs>
  <cellStyles count="84">
    <cellStyle name="Comma 2" xfId="3"/>
    <cellStyle name="Comma 2 2" xfId="4"/>
    <cellStyle name="Comma 2 3" xfId="5"/>
    <cellStyle name="Comma 2 3 2" xfId="6"/>
    <cellStyle name="donn_total" xfId="7"/>
    <cellStyle name="donnnormal1" xfId="8"/>
    <cellStyle name="donnnormal1 2" xfId="9"/>
    <cellStyle name="donnnormal1 3" xfId="10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Millares 2" xfId="11"/>
    <cellStyle name="Milliers 2" xfId="12"/>
    <cellStyle name="Milliers 3" xfId="13"/>
    <cellStyle name="Milliers 4" xfId="14"/>
    <cellStyle name="Motif" xfId="15"/>
    <cellStyle name="Motif 2" xfId="16"/>
    <cellStyle name="Motif 2 2" xfId="17"/>
    <cellStyle name="Motif 2 3" xfId="18"/>
    <cellStyle name="Motif 2 3 2" xfId="19"/>
    <cellStyle name="Motif 3" xfId="20"/>
    <cellStyle name="Motif 4" xfId="21"/>
    <cellStyle name="Motif 4 2" xfId="22"/>
    <cellStyle name="Normal" xfId="0" builtinId="0"/>
    <cellStyle name="Normal 2" xfId="23"/>
    <cellStyle name="Normal 2 2" xfId="24"/>
    <cellStyle name="Normal 2 3" xfId="25"/>
    <cellStyle name="Normal 2 3 2" xfId="26"/>
    <cellStyle name="Normal 2 4" xfId="27"/>
    <cellStyle name="Normal 3" xfId="28"/>
    <cellStyle name="Normal 3 2" xfId="29"/>
    <cellStyle name="Normal 3 3" xfId="30"/>
    <cellStyle name="Normal 3 4" xfId="31"/>
    <cellStyle name="Normal 4" xfId="32"/>
    <cellStyle name="Normal 4 2" xfId="33"/>
    <cellStyle name="Normal 4 3" xfId="34"/>
    <cellStyle name="Normal 5" xfId="35"/>
    <cellStyle name="Normal 6" xfId="36"/>
    <cellStyle name="Normal 7" xfId="1"/>
    <cellStyle name="Normal 8" xfId="44"/>
    <cellStyle name="Percent" xfId="2" builtinId="5"/>
    <cellStyle name="Percent 2" xfId="37"/>
    <cellStyle name="Percent 2 2" xfId="38"/>
    <cellStyle name="Percent 2 2 2" xfId="39"/>
    <cellStyle name="Percent 2 3" xfId="40"/>
    <cellStyle name="Percent 2 4" xfId="41"/>
    <cellStyle name="Percent 3" xfId="42"/>
    <cellStyle name="Pourcentage 2" xfId="43"/>
    <cellStyle name="Pourcentage 6" xfId="4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6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externalLink" Target="externalLinks/externalLink1.xml"/><Relationship Id="rId16" Type="http://schemas.openxmlformats.org/officeDocument/2006/relationships/externalLink" Target="externalLinks/externalLink2.xml"/><Relationship Id="rId17" Type="http://schemas.openxmlformats.org/officeDocument/2006/relationships/externalLink" Target="externalLinks/externalLink3.xml"/><Relationship Id="rId18" Type="http://schemas.openxmlformats.org/officeDocument/2006/relationships/externalLink" Target="externalLinks/externalLink4.xml"/><Relationship Id="rId1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46335706779"/>
          <c:y val="0.074548570931396"/>
          <c:w val="0.678484331400934"/>
          <c:h val="0.75577845191976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80828430781177"/>
                  <c:y val="0.0687925108614358"/>
                </c:manualLayout>
              </c:layout>
              <c:numFmt formatCode="General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</c:numCache>
            </c:numRef>
          </c:cat>
          <c:val>
            <c:numRef>
              <c:f>'MACRO '!$D$12:$AO$12</c:f>
              <c:numCache>
                <c:formatCode>0.0%</c:formatCode>
                <c:ptCount val="38"/>
                <c:pt idx="0" formatCode="0.0000000">
                  <c:v>0.02911656</c:v>
                </c:pt>
                <c:pt idx="1">
                  <c:v>0.0299651761580797</c:v>
                </c:pt>
                <c:pt idx="2">
                  <c:v>0.0299651761580797</c:v>
                </c:pt>
                <c:pt idx="3">
                  <c:v>0.0299651761580797</c:v>
                </c:pt>
                <c:pt idx="4" formatCode="0.00%">
                  <c:v>0.026</c:v>
                </c:pt>
                <c:pt idx="5" formatCode="0.00%">
                  <c:v>0.026</c:v>
                </c:pt>
                <c:pt idx="6" formatCode="0.00%">
                  <c:v>0.026</c:v>
                </c:pt>
                <c:pt idx="7" formatCode="0.00%">
                  <c:v>0.026</c:v>
                </c:pt>
                <c:pt idx="8">
                  <c:v>0.029</c:v>
                </c:pt>
                <c:pt idx="9">
                  <c:v>0.029</c:v>
                </c:pt>
                <c:pt idx="10">
                  <c:v>0.029</c:v>
                </c:pt>
                <c:pt idx="11">
                  <c:v>0.029</c:v>
                </c:pt>
                <c:pt idx="12">
                  <c:v>0.029</c:v>
                </c:pt>
                <c:pt idx="13">
                  <c:v>0.028</c:v>
                </c:pt>
                <c:pt idx="14">
                  <c:v>0.028</c:v>
                </c:pt>
                <c:pt idx="15">
                  <c:v>0.028</c:v>
                </c:pt>
                <c:pt idx="16">
                  <c:v>0.028</c:v>
                </c:pt>
                <c:pt idx="17">
                  <c:v>0.028</c:v>
                </c:pt>
                <c:pt idx="18">
                  <c:v>0.027</c:v>
                </c:pt>
                <c:pt idx="19">
                  <c:v>0.027</c:v>
                </c:pt>
                <c:pt idx="20">
                  <c:v>0.027</c:v>
                </c:pt>
                <c:pt idx="21">
                  <c:v>0.027</c:v>
                </c:pt>
                <c:pt idx="22">
                  <c:v>0.027</c:v>
                </c:pt>
                <c:pt idx="23">
                  <c:v>0.027</c:v>
                </c:pt>
                <c:pt idx="24">
                  <c:v>0.027</c:v>
                </c:pt>
                <c:pt idx="25">
                  <c:v>0.027</c:v>
                </c:pt>
                <c:pt idx="26">
                  <c:v>0.027</c:v>
                </c:pt>
                <c:pt idx="27">
                  <c:v>0.027</c:v>
                </c:pt>
                <c:pt idx="28">
                  <c:v>0.026</c:v>
                </c:pt>
                <c:pt idx="29">
                  <c:v>0.026</c:v>
                </c:pt>
                <c:pt idx="30">
                  <c:v>0.026</c:v>
                </c:pt>
                <c:pt idx="31">
                  <c:v>0.026</c:v>
                </c:pt>
                <c:pt idx="32">
                  <c:v>0.026</c:v>
                </c:pt>
                <c:pt idx="33">
                  <c:v>0.026</c:v>
                </c:pt>
                <c:pt idx="34">
                  <c:v>0.026</c:v>
                </c:pt>
                <c:pt idx="35">
                  <c:v>0.026</c:v>
                </c:pt>
                <c:pt idx="36">
                  <c:v>0.026</c:v>
                </c:pt>
                <c:pt idx="37">
                  <c:v>0.026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38-4E9A-8645-22785429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085464"/>
        <c:axId val="2118065144"/>
      </c:lineChart>
      <c:catAx>
        <c:axId val="2116085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065144"/>
        <c:crosses val="autoZero"/>
        <c:auto val="1"/>
        <c:lblAlgn val="ctr"/>
        <c:lblOffset val="100"/>
        <c:noMultiLvlLbl val="0"/>
      </c:catAx>
      <c:valAx>
        <c:axId val="2118065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116085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0.0200127460965837"/>
                  <c:y val="0.16874632281703"/>
                </c:manualLayout>
              </c:layout>
              <c:numFmt formatCode="#,##0.0000000000000000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</c:numCache>
            </c:numRef>
          </c:cat>
          <c:val>
            <c:numRef>
              <c:f>'MACRO '!$D$23:$AO$23</c:f>
              <c:numCache>
                <c:formatCode>0.000%</c:formatCode>
                <c:ptCount val="38"/>
                <c:pt idx="0" formatCode="0.0000000">
                  <c:v>0.02911656</c:v>
                </c:pt>
                <c:pt idx="1">
                  <c:v>0.0293967275565939</c:v>
                </c:pt>
                <c:pt idx="2">
                  <c:v>0.0296795909625522</c:v>
                </c:pt>
                <c:pt idx="3" formatCode="0.0%">
                  <c:v>0.0299651761580797</c:v>
                </c:pt>
                <c:pt idx="4" formatCode="0.0%">
                  <c:v>0.0289205110709588</c:v>
                </c:pt>
                <c:pt idx="5" formatCode="0.0%">
                  <c:v>0.0279122657645357</c:v>
                </c:pt>
                <c:pt idx="6" formatCode="0.0%">
                  <c:v>0.0269391705491822</c:v>
                </c:pt>
                <c:pt idx="7" formatCode="0.0%">
                  <c:v>0.026</c:v>
                </c:pt>
                <c:pt idx="8" formatCode="0.0%">
                  <c:v>0.0265740824391962</c:v>
                </c:pt>
                <c:pt idx="9" formatCode="0.0%">
                  <c:v>0.0271608406725075</c:v>
                </c:pt>
                <c:pt idx="10" formatCode="0.0%">
                  <c:v>0.0277605545826572</c:v>
                </c:pt>
                <c:pt idx="11" formatCode="0.0%">
                  <c:v>0.0283735102322053</c:v>
                </c:pt>
                <c:pt idx="12" formatCode="0.0%">
                  <c:v>0.029</c:v>
                </c:pt>
                <c:pt idx="13" formatCode="0.0%">
                  <c:v>0.0287971828895995</c:v>
                </c:pt>
                <c:pt idx="14" formatCode="0.0%">
                  <c:v>0.028595784219898</c:v>
                </c:pt>
                <c:pt idx="15" formatCode="0.0%">
                  <c:v>0.0283957940707561</c:v>
                </c:pt>
                <c:pt idx="16" formatCode="0.0%">
                  <c:v>0.0281972025914127</c:v>
                </c:pt>
                <c:pt idx="17" formatCode="0.0%">
                  <c:v>0.028</c:v>
                </c:pt>
                <c:pt idx="18" formatCode="0.0%">
                  <c:v>0.0278983555368345</c:v>
                </c:pt>
                <c:pt idx="19" formatCode="0.0%">
                  <c:v>0.0277970800592724</c:v>
                </c:pt>
                <c:pt idx="20" formatCode="0.0%">
                  <c:v>0.027696172227837</c:v>
                </c:pt>
                <c:pt idx="21" formatCode="0.0%">
                  <c:v>0.0275956307079142</c:v>
                </c:pt>
                <c:pt idx="22" formatCode="0.0%">
                  <c:v>0.027495454169735</c:v>
                </c:pt>
                <c:pt idx="23" formatCode="0.0%">
                  <c:v>0.0273956412883574</c:v>
                </c:pt>
                <c:pt idx="24" formatCode="0.0%">
                  <c:v>0.0272961907436493</c:v>
                </c:pt>
                <c:pt idx="25" formatCode="0.0%">
                  <c:v>0.0271971012202707</c:v>
                </c:pt>
                <c:pt idx="26" formatCode="0.0%">
                  <c:v>0.0270983714076568</c:v>
                </c:pt>
                <c:pt idx="27" formatCode="0.0%">
                  <c:v>0.027</c:v>
                </c:pt>
                <c:pt idx="28" formatCode="0.0%">
                  <c:v>0.026898293157646</c:v>
                </c:pt>
                <c:pt idx="29" formatCode="0.0%">
                  <c:v>0.0267969694368395</c:v>
                </c:pt>
                <c:pt idx="30" formatCode="0.0%">
                  <c:v>0.0266960273943922</c:v>
                </c:pt>
                <c:pt idx="31" formatCode="0.0%">
                  <c:v>0.0265954655925522</c:v>
                </c:pt>
                <c:pt idx="32" formatCode="0.0%">
                  <c:v>0.0264952825989835</c:v>
                </c:pt>
                <c:pt idx="33" formatCode="0.0%">
                  <c:v>0.0263954769867458</c:v>
                </c:pt>
                <c:pt idx="34" formatCode="0.0%">
                  <c:v>0.0262960473342736</c:v>
                </c:pt>
                <c:pt idx="35" formatCode="0.0%">
                  <c:v>0.0261969922253565</c:v>
                </c:pt>
                <c:pt idx="36" formatCode="0.0%">
                  <c:v>0.026098310249119</c:v>
                </c:pt>
                <c:pt idx="37" formatCode="0.0%">
                  <c:v>0.026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7F-4C32-AAB6-8EABC81E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641384"/>
        <c:axId val="2073644392"/>
      </c:lineChart>
      <c:catAx>
        <c:axId val="2073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644392"/>
        <c:crosses val="autoZero"/>
        <c:auto val="1"/>
        <c:lblAlgn val="ctr"/>
        <c:lblOffset val="100"/>
        <c:noMultiLvlLbl val="0"/>
      </c:catAx>
      <c:valAx>
        <c:axId val="207364439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2073641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104784978801"/>
          <c:y val="0.0720470679420106"/>
          <c:w val="0.701976373673105"/>
          <c:h val="0.7271374521596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'MACRO '!$D$1:$AO$1</c:f>
              <c:numCache>
                <c:formatCode>General</c:formatCode>
                <c:ptCount val="3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</c:numCache>
            </c:numRef>
          </c:cat>
          <c:val>
            <c:numRef>
              <c:f>'MACRO '!$D$24:$AO$24</c:f>
              <c:numCache>
                <c:formatCode>0.0000%</c:formatCode>
                <c:ptCount val="38"/>
                <c:pt idx="0" formatCode="0.0000000">
                  <c:v>0.02911656</c:v>
                </c:pt>
                <c:pt idx="1">
                  <c:v>0.0293534089955802</c:v>
                </c:pt>
                <c:pt idx="2">
                  <c:v>0.0288819317095512</c:v>
                </c:pt>
                <c:pt idx="3" formatCode="0.000%">
                  <c:v>0.0285129061039419</c:v>
                </c:pt>
                <c:pt idx="4" formatCode="0.000%">
                  <c:v>0.0282330189456828</c:v>
                </c:pt>
                <c:pt idx="5" formatCode="0.000%">
                  <c:v>0.0280297116136224</c:v>
                </c:pt>
                <c:pt idx="6" formatCode="0.000%">
                  <c:v>0.027891180098527</c:v>
                </c:pt>
                <c:pt idx="7" formatCode="0.000%">
                  <c:v>0.0278063750030808</c:v>
                </c:pt>
                <c:pt idx="8" formatCode="0.000%">
                  <c:v>0.0277650015418857</c:v>
                </c:pt>
                <c:pt idx="9" formatCode="0.000%">
                  <c:v>0.0277575195414616</c:v>
                </c:pt>
                <c:pt idx="10" formatCode="0.000%">
                  <c:v>0.0277751434402463</c:v>
                </c:pt>
                <c:pt idx="11" formatCode="0.000%">
                  <c:v>0.0278098422885953</c:v>
                </c:pt>
                <c:pt idx="12" formatCode="0.000%">
                  <c:v>0.0278543397487821</c:v>
                </c:pt>
                <c:pt idx="13" formatCode="0.000%">
                  <c:v>0.0279021140949979</c:v>
                </c:pt>
                <c:pt idx="14" formatCode="0.000%">
                  <c:v>0.027947398213352</c:v>
                </c:pt>
                <c:pt idx="15" formatCode="0.000%">
                  <c:v>0.0279851796018714</c:v>
                </c:pt>
                <c:pt idx="16" formatCode="0.000%">
                  <c:v>0.0280112003705008</c:v>
                </c:pt>
                <c:pt idx="17" formatCode="0.000%">
                  <c:v>0.0280219572411031</c:v>
                </c:pt>
                <c:pt idx="18" formatCode="0.000%">
                  <c:v>0.0280147015474588</c:v>
                </c:pt>
                <c:pt idx="19" formatCode="0.000%">
                  <c:v>0.0279874392352663</c:v>
                </c:pt>
                <c:pt idx="20" formatCode="0.000%">
                  <c:v>0.0279389308621421</c:v>
                </c:pt>
                <c:pt idx="21" formatCode="0.000%">
                  <c:v>0.0278686915976201</c:v>
                </c:pt>
                <c:pt idx="22" formatCode="0.000%">
                  <c:v>0.0277769912231525</c:v>
                </c:pt>
                <c:pt idx="23" formatCode="0.000%">
                  <c:v>0.0276648541321091</c:v>
                </c:pt>
                <c:pt idx="24" formatCode="0.000%">
                  <c:v>0.0275340593297777</c:v>
                </c:pt>
                <c:pt idx="25" formatCode="0.000%">
                  <c:v>0.0273871404333637</c:v>
                </c:pt>
                <c:pt idx="26" formatCode="0.000%">
                  <c:v>0.0272273856719908</c:v>
                </c:pt>
                <c:pt idx="27" formatCode="0.000%">
                  <c:v>0.0270588378867001</c:v>
                </c:pt>
                <c:pt idx="28" formatCode="0.000%">
                  <c:v>0.0268862945304508</c:v>
                </c:pt>
                <c:pt idx="29" formatCode="0.000%">
                  <c:v>0.0267153076681199</c:v>
                </c:pt>
                <c:pt idx="30" formatCode="0.000%">
                  <c:v>0.0265521839765024</c:v>
                </c:pt>
                <c:pt idx="31" formatCode="0.000%">
                  <c:v>0.0264039847443109</c:v>
                </c:pt>
                <c:pt idx="32" formatCode="0.000%">
                  <c:v>0.0262785258721761</c:v>
                </c:pt>
                <c:pt idx="33" formatCode="0.000%">
                  <c:v>0.0261843778726463</c:v>
                </c:pt>
                <c:pt idx="34" formatCode="0.000%">
                  <c:v>0.0261308658701879</c:v>
                </c:pt>
                <c:pt idx="35" formatCode="0.000%">
                  <c:v>0.026128069601185</c:v>
                </c:pt>
                <c:pt idx="36" formatCode="0.000%">
                  <c:v>0.0261868234139397</c:v>
                </c:pt>
                <c:pt idx="37" formatCode="0.000%">
                  <c:v>0.0263187162686718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BB-4FE5-9EAB-E6625F2F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679768"/>
        <c:axId val="2073682856"/>
      </c:lineChart>
      <c:catAx>
        <c:axId val="2073679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682856"/>
        <c:crosses val="autoZero"/>
        <c:auto val="1"/>
        <c:lblAlgn val="ctr"/>
        <c:lblOffset val="100"/>
        <c:noMultiLvlLbl val="0"/>
      </c:catAx>
      <c:valAx>
        <c:axId val="2073682856"/>
        <c:scaling>
          <c:orientation val="minMax"/>
          <c:min val="0.02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2073679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64147268235738"/>
          <c:y val="0.0145254816291135"/>
          <c:w val="0.916705810765675"/>
          <c:h val="0.837400706838552"/>
        </c:manualLayout>
      </c:layout>
      <c:lineChart>
        <c:grouping val="standard"/>
        <c:varyColors val="0"/>
        <c:ser>
          <c:idx val="0"/>
          <c:order val="0"/>
          <c:tx>
            <c:strRef>
              <c:f>'polynomial regression'!$Q$3</c:f>
              <c:strCache>
                <c:ptCount val="1"/>
                <c:pt idx="0">
                  <c:v>PlageY_Poly_formule</c:v>
                </c:pt>
              </c:strCache>
            </c:strRef>
          </c:tx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0.00629960944088205"/>
                  <c:y val="0.216272842604631"/>
                </c:manualLayout>
              </c:layout>
              <c:numFmt formatCode="0.000000000000000" sourceLinked="0"/>
            </c:trendlineLbl>
          </c:trendline>
          <c:cat>
            <c:numRef>
              <c:f>'polynomial regression'!$A$4:$A$41</c:f>
              <c:numCache>
                <c:formatCode>General</c:formatCode>
                <c:ptCount val="3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</c:numCache>
            </c:numRef>
          </c:cat>
          <c:val>
            <c:numRef>
              <c:f>'polynomial regression'!$Q$4:$Q$41</c:f>
              <c:numCache>
                <c:formatCode>General</c:formatCode>
                <c:ptCount val="38"/>
                <c:pt idx="0">
                  <c:v>0.0299414058070162</c:v>
                </c:pt>
                <c:pt idx="1">
                  <c:v>0.0293534089955802</c:v>
                </c:pt>
                <c:pt idx="2">
                  <c:v>0.0288819317095512</c:v>
                </c:pt>
                <c:pt idx="3">
                  <c:v>0.0285129061039419</c:v>
                </c:pt>
                <c:pt idx="4">
                  <c:v>0.0282330189456828</c:v>
                </c:pt>
                <c:pt idx="5">
                  <c:v>0.0280297116136224</c:v>
                </c:pt>
                <c:pt idx="6">
                  <c:v>0.027891180098527</c:v>
                </c:pt>
                <c:pt idx="7">
                  <c:v>0.0278063750030808</c:v>
                </c:pt>
                <c:pt idx="8">
                  <c:v>0.0277650015418857</c:v>
                </c:pt>
                <c:pt idx="9">
                  <c:v>0.0277575195414616</c:v>
                </c:pt>
                <c:pt idx="10">
                  <c:v>0.0277751434402463</c:v>
                </c:pt>
                <c:pt idx="11">
                  <c:v>0.0278098422885953</c:v>
                </c:pt>
                <c:pt idx="12">
                  <c:v>0.0278543397487821</c:v>
                </c:pt>
                <c:pt idx="13">
                  <c:v>0.0279021140949979</c:v>
                </c:pt>
                <c:pt idx="14">
                  <c:v>0.027947398213352</c:v>
                </c:pt>
                <c:pt idx="15">
                  <c:v>0.0279851796018714</c:v>
                </c:pt>
                <c:pt idx="16">
                  <c:v>0.0280112003705008</c:v>
                </c:pt>
                <c:pt idx="17">
                  <c:v>0.0280219572411031</c:v>
                </c:pt>
                <c:pt idx="18">
                  <c:v>0.0280147015474588</c:v>
                </c:pt>
                <c:pt idx="19">
                  <c:v>0.0279874392352663</c:v>
                </c:pt>
                <c:pt idx="20">
                  <c:v>0.0279389308621421</c:v>
                </c:pt>
                <c:pt idx="21">
                  <c:v>0.0278686915976201</c:v>
                </c:pt>
                <c:pt idx="22">
                  <c:v>0.0277769912231525</c:v>
                </c:pt>
                <c:pt idx="23">
                  <c:v>0.0276648541321091</c:v>
                </c:pt>
                <c:pt idx="24">
                  <c:v>0.0275340593297777</c:v>
                </c:pt>
                <c:pt idx="25">
                  <c:v>0.0273871404333637</c:v>
                </c:pt>
                <c:pt idx="26">
                  <c:v>0.0272273856719908</c:v>
                </c:pt>
                <c:pt idx="27">
                  <c:v>0.0270588378867001</c:v>
                </c:pt>
                <c:pt idx="28">
                  <c:v>0.0268862945304508</c:v>
                </c:pt>
                <c:pt idx="29">
                  <c:v>0.0267153076681199</c:v>
                </c:pt>
                <c:pt idx="30">
                  <c:v>0.0265521839765024</c:v>
                </c:pt>
                <c:pt idx="31">
                  <c:v>0.0264039847443109</c:v>
                </c:pt>
                <c:pt idx="32">
                  <c:v>0.0262785258721761</c:v>
                </c:pt>
                <c:pt idx="33">
                  <c:v>0.0261843778726463</c:v>
                </c:pt>
                <c:pt idx="34">
                  <c:v>0.0261308658701879</c:v>
                </c:pt>
                <c:pt idx="35">
                  <c:v>0.026128069601185</c:v>
                </c:pt>
                <c:pt idx="36">
                  <c:v>0.0261868234139397</c:v>
                </c:pt>
                <c:pt idx="37">
                  <c:v>0.0263187162686718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A8-438E-9D3C-1279B65C1387}"/>
            </c:ext>
          </c:extLst>
        </c:ser>
        <c:ser>
          <c:idx val="1"/>
          <c:order val="1"/>
          <c:tx>
            <c:strRef>
              <c:f>'polynomial regression'!$B$3</c:f>
              <c:strCache>
                <c:ptCount val="1"/>
                <c:pt idx="0">
                  <c:v>plageY</c:v>
                </c:pt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</c:numCache>
            </c:numRef>
          </c:cat>
          <c:val>
            <c:numRef>
              <c:f>'polynomial regression'!$B$4:$B$41</c:f>
              <c:numCache>
                <c:formatCode>General</c:formatCode>
                <c:ptCount val="38"/>
                <c:pt idx="0">
                  <c:v>0.02911656</c:v>
                </c:pt>
                <c:pt idx="1">
                  <c:v>0.0293967275565939</c:v>
                </c:pt>
                <c:pt idx="2">
                  <c:v>0.0296795909625522</c:v>
                </c:pt>
                <c:pt idx="3">
                  <c:v>0.0299651761580797</c:v>
                </c:pt>
                <c:pt idx="4">
                  <c:v>0.0289205110709588</c:v>
                </c:pt>
                <c:pt idx="5">
                  <c:v>0.0279122657645357</c:v>
                </c:pt>
                <c:pt idx="6">
                  <c:v>0.0269391705491822</c:v>
                </c:pt>
                <c:pt idx="7">
                  <c:v>0.026</c:v>
                </c:pt>
                <c:pt idx="8">
                  <c:v>0.0265740824391962</c:v>
                </c:pt>
                <c:pt idx="9">
                  <c:v>0.0271608406725075</c:v>
                </c:pt>
                <c:pt idx="10">
                  <c:v>0.0277605545826572</c:v>
                </c:pt>
                <c:pt idx="11">
                  <c:v>0.0283735102322053</c:v>
                </c:pt>
                <c:pt idx="12">
                  <c:v>0.029</c:v>
                </c:pt>
                <c:pt idx="13">
                  <c:v>0.0287971828895995</c:v>
                </c:pt>
                <c:pt idx="14">
                  <c:v>0.028595784219898</c:v>
                </c:pt>
                <c:pt idx="15">
                  <c:v>0.0283957940707561</c:v>
                </c:pt>
                <c:pt idx="16">
                  <c:v>0.0281972025914127</c:v>
                </c:pt>
                <c:pt idx="17" formatCode="0.0000">
                  <c:v>0.028</c:v>
                </c:pt>
                <c:pt idx="18" formatCode="0.0000">
                  <c:v>0.0278983555368345</c:v>
                </c:pt>
                <c:pt idx="19" formatCode="0.0000">
                  <c:v>0.0277970800592724</c:v>
                </c:pt>
                <c:pt idx="20" formatCode="0.0000">
                  <c:v>0.027696172227837</c:v>
                </c:pt>
                <c:pt idx="21" formatCode="0.0000">
                  <c:v>0.0275956307079142</c:v>
                </c:pt>
                <c:pt idx="22" formatCode="0.0000">
                  <c:v>0.027495454169735</c:v>
                </c:pt>
                <c:pt idx="23" formatCode="0.0000">
                  <c:v>0.0273956412883574</c:v>
                </c:pt>
                <c:pt idx="24" formatCode="0.0000">
                  <c:v>0.0272961907436493</c:v>
                </c:pt>
                <c:pt idx="25" formatCode="0.0000">
                  <c:v>0.0271971012202707</c:v>
                </c:pt>
                <c:pt idx="26" formatCode="0.0000">
                  <c:v>0.0270983714076568</c:v>
                </c:pt>
                <c:pt idx="27" formatCode="0.0000">
                  <c:v>0.027</c:v>
                </c:pt>
                <c:pt idx="28" formatCode="0.0000">
                  <c:v>0.026898293157646</c:v>
                </c:pt>
                <c:pt idx="29" formatCode="0.0000">
                  <c:v>0.0267969694368395</c:v>
                </c:pt>
                <c:pt idx="30" formatCode="0.0000">
                  <c:v>0.0266960273943922</c:v>
                </c:pt>
                <c:pt idx="31" formatCode="0.0000">
                  <c:v>0.0265954655925522</c:v>
                </c:pt>
                <c:pt idx="32" formatCode="0.0000">
                  <c:v>0.0264952825989835</c:v>
                </c:pt>
                <c:pt idx="33" formatCode="0.0000">
                  <c:v>0.0263954769867458</c:v>
                </c:pt>
                <c:pt idx="34" formatCode="0.0000">
                  <c:v>0.0262960473342736</c:v>
                </c:pt>
                <c:pt idx="35" formatCode="0.0000">
                  <c:v>0.0261969922253565</c:v>
                </c:pt>
                <c:pt idx="36" formatCode="0.0000">
                  <c:v>0.026098310249119</c:v>
                </c:pt>
                <c:pt idx="37">
                  <c:v>0.026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A8-438E-9D3C-1279B65C1387}"/>
            </c:ext>
          </c:extLst>
        </c:ser>
        <c:ser>
          <c:idx val="2"/>
          <c:order val="2"/>
          <c:tx>
            <c:strRef>
              <c:f>'polynomial regression'!$R$3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</c:numCache>
            </c:numRef>
          </c:cat>
          <c:val>
            <c:numRef>
              <c:f>'polynomial regression'!$R$4:$R$41</c:f>
              <c:numCache>
                <c:formatCode>General</c:formatCode>
                <c:ptCount val="38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EC8-4EC5-A91F-7F72FDABE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062904"/>
        <c:axId val="2117150616"/>
      </c:lineChart>
      <c:catAx>
        <c:axId val="211606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117150616"/>
        <c:crosses val="autoZero"/>
        <c:auto val="1"/>
        <c:lblAlgn val="ctr"/>
        <c:lblOffset val="100"/>
        <c:noMultiLvlLbl val="0"/>
      </c:catAx>
      <c:valAx>
        <c:axId val="2117150616"/>
        <c:scaling>
          <c:orientation val="minMax"/>
          <c:min val="0.0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062904"/>
        <c:crosses val="autoZero"/>
        <c:crossBetween val="between"/>
      </c:valAx>
    </c:plotArea>
    <c:legend>
      <c:legendPos val="b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1"/>
          <c:order val="1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12658.68000030518</c:v>
                </c:pt>
                <c:pt idx="1">
                  <c:v>12658.68000030518</c:v>
                </c:pt>
                <c:pt idx="2">
                  <c:v>12975.00349807739</c:v>
                </c:pt>
                <c:pt idx="3">
                  <c:v>12975.00349807739</c:v>
                </c:pt>
                <c:pt idx="4">
                  <c:v>13570.29152297974</c:v>
                </c:pt>
                <c:pt idx="5">
                  <c:v>14365.41991496086</c:v>
                </c:pt>
                <c:pt idx="6">
                  <c:v>13570.29152297974</c:v>
                </c:pt>
                <c:pt idx="7">
                  <c:v>15327.36707091331</c:v>
                </c:pt>
                <c:pt idx="8">
                  <c:v>13570.29152297974</c:v>
                </c:pt>
                <c:pt idx="9">
                  <c:v>16172.23210692406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C75A-4454-A6BB-B4F4B789A872}"/>
            </c:ext>
          </c:extLst>
        </c:ser>
        <c:ser>
          <c:idx val="0"/>
          <c:order val="2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</c:v>
                </c:pt>
                <c:pt idx="1">
                  <c:v>7956.199996948242</c:v>
                </c:pt>
                <c:pt idx="2">
                  <c:v>11175.34999847412</c:v>
                </c:pt>
                <c:pt idx="3">
                  <c:v>14885.58806610107</c:v>
                </c:pt>
                <c:pt idx="4">
                  <c:v>18642.12091827393</c:v>
                </c:pt>
                <c:pt idx="5">
                  <c:v>35543.90375518799</c:v>
                </c:pt>
                <c:pt idx="6">
                  <c:v>31913.29901123047</c:v>
                </c:pt>
                <c:pt idx="7">
                  <c:v>79657.12620162964</c:v>
                </c:pt>
                <c:pt idx="8">
                  <c:v>36671.33091831207</c:v>
                </c:pt>
                <c:pt idx="9">
                  <c:v>108458.4365239143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C75A-4454-A6BB-B4F4B789A872}"/>
            </c:ext>
          </c:extLst>
        </c:ser>
        <c:ser>
          <c:idx val="1"/>
          <c:order val="3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937.0</c:v>
                </c:pt>
                <c:pt idx="1">
                  <c:v>937.0</c:v>
                </c:pt>
                <c:pt idx="2">
                  <c:v>2042.463817596436</c:v>
                </c:pt>
                <c:pt idx="3">
                  <c:v>2042.463817596436</c:v>
                </c:pt>
                <c:pt idx="4">
                  <c:v>2042.463817596436</c:v>
                </c:pt>
                <c:pt idx="5">
                  <c:v>2042.463817596436</c:v>
                </c:pt>
                <c:pt idx="6">
                  <c:v>2042.463802337646</c:v>
                </c:pt>
                <c:pt idx="7">
                  <c:v>2042.463802337646</c:v>
                </c:pt>
                <c:pt idx="8">
                  <c:v>2042.463802337646</c:v>
                </c:pt>
                <c:pt idx="9">
                  <c:v>2042.463802337646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C75A-4454-A6BB-B4F4B789A872}"/>
            </c:ext>
          </c:extLst>
        </c:ser>
        <c:ser>
          <c:idx val="2"/>
          <c:order val="4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6153.613817214966</c:v>
                </c:pt>
                <c:pt idx="1">
                  <c:v>6157.039585113525</c:v>
                </c:pt>
                <c:pt idx="2">
                  <c:v>15421.44917178154</c:v>
                </c:pt>
                <c:pt idx="3">
                  <c:v>24978.95388412475</c:v>
                </c:pt>
                <c:pt idx="4">
                  <c:v>19083.72503089905</c:v>
                </c:pt>
                <c:pt idx="5">
                  <c:v>43322.56599617004</c:v>
                </c:pt>
                <c:pt idx="6">
                  <c:v>61913.48877716064</c:v>
                </c:pt>
                <c:pt idx="7">
                  <c:v>66403.42471504211</c:v>
                </c:pt>
                <c:pt idx="8">
                  <c:v>78214.83904457092</c:v>
                </c:pt>
                <c:pt idx="9">
                  <c:v>72437.4008026123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C75A-4454-A6BB-B4F4B789A872}"/>
            </c:ext>
          </c:extLst>
        </c:ser>
        <c:ser>
          <c:idx val="3"/>
          <c:order val="5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</c:v>
                </c:pt>
                <c:pt idx="1">
                  <c:v>1870.899988174438</c:v>
                </c:pt>
                <c:pt idx="2">
                  <c:v>1870.899988174438</c:v>
                </c:pt>
                <c:pt idx="3">
                  <c:v>1870.899988174438</c:v>
                </c:pt>
                <c:pt idx="4">
                  <c:v>1829.028286933899</c:v>
                </c:pt>
                <c:pt idx="5">
                  <c:v>2561.190889120102</c:v>
                </c:pt>
                <c:pt idx="6">
                  <c:v>1811.028286933899</c:v>
                </c:pt>
                <c:pt idx="7">
                  <c:v>2826.850999593735</c:v>
                </c:pt>
                <c:pt idx="8">
                  <c:v>0.0</c:v>
                </c:pt>
                <c:pt idx="9">
                  <c:v>2381.782323241234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C75A-4454-A6BB-B4F4B789A872}"/>
            </c:ext>
          </c:extLst>
        </c:ser>
        <c:ser>
          <c:idx val="4"/>
          <c:order val="6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507.7999999523163</c:v>
                </c:pt>
                <c:pt idx="1">
                  <c:v>507.7999999523163</c:v>
                </c:pt>
                <c:pt idx="2">
                  <c:v>633.6000003814697</c:v>
                </c:pt>
                <c:pt idx="3">
                  <c:v>639.2343955039978</c:v>
                </c:pt>
                <c:pt idx="4">
                  <c:v>433.7334175109863</c:v>
                </c:pt>
                <c:pt idx="5">
                  <c:v>441.2004742622375</c:v>
                </c:pt>
                <c:pt idx="6">
                  <c:v>192.7334175109863</c:v>
                </c:pt>
                <c:pt idx="7">
                  <c:v>232.9656444191933</c:v>
                </c:pt>
                <c:pt idx="8">
                  <c:v>59.96130261942744</c:v>
                </c:pt>
                <c:pt idx="9">
                  <c:v>752.8591356873512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C75A-4454-A6BB-B4F4B789A872}"/>
            </c:ext>
          </c:extLst>
        </c:ser>
        <c:ser>
          <c:idx val="5"/>
          <c:order val="7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430.0</c:v>
                </c:pt>
                <c:pt idx="1">
                  <c:v>430.0</c:v>
                </c:pt>
                <c:pt idx="2">
                  <c:v>325.400001525879</c:v>
                </c:pt>
                <c:pt idx="3">
                  <c:v>325.400001525879</c:v>
                </c:pt>
                <c:pt idx="4">
                  <c:v>325.400001525879</c:v>
                </c:pt>
                <c:pt idx="5">
                  <c:v>325.400001525879</c:v>
                </c:pt>
                <c:pt idx="6">
                  <c:v>155.4000015258789</c:v>
                </c:pt>
                <c:pt idx="7">
                  <c:v>155.4000015258789</c:v>
                </c:pt>
                <c:pt idx="8">
                  <c:v>115.400001525879</c:v>
                </c:pt>
                <c:pt idx="9">
                  <c:v>115.400001525879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C75A-4454-A6BB-B4F4B789A872}"/>
            </c:ext>
          </c:extLst>
        </c:ser>
        <c:ser>
          <c:idx val="6"/>
          <c:order val="8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1608.0</c:v>
                </c:pt>
                <c:pt idx="1">
                  <c:v>1608.0</c:v>
                </c:pt>
                <c:pt idx="2">
                  <c:v>1608.0</c:v>
                </c:pt>
                <c:pt idx="3">
                  <c:v>1608.0</c:v>
                </c:pt>
                <c:pt idx="4">
                  <c:v>1608.0</c:v>
                </c:pt>
                <c:pt idx="5">
                  <c:v>1608.0</c:v>
                </c:pt>
                <c:pt idx="6">
                  <c:v>1608.0</c:v>
                </c:pt>
                <c:pt idx="7">
                  <c:v>1608.0</c:v>
                </c:pt>
                <c:pt idx="8">
                  <c:v>1608.0</c:v>
                </c:pt>
                <c:pt idx="9">
                  <c:v>12152.59643554687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C75A-4454-A6BB-B4F4B789A872}"/>
            </c:ext>
          </c:extLst>
        </c:ser>
        <c:ser>
          <c:idx val="7"/>
          <c:order val="9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6151.72999572754</c:v>
                </c:pt>
                <c:pt idx="1">
                  <c:v>6151.72999572754</c:v>
                </c:pt>
                <c:pt idx="2">
                  <c:v>6151.72999572754</c:v>
                </c:pt>
                <c:pt idx="3">
                  <c:v>6151.72999572754</c:v>
                </c:pt>
                <c:pt idx="4">
                  <c:v>4751.72999572754</c:v>
                </c:pt>
                <c:pt idx="5">
                  <c:v>4751.72999572754</c:v>
                </c:pt>
                <c:pt idx="6">
                  <c:v>3486.729995727539</c:v>
                </c:pt>
                <c:pt idx="7">
                  <c:v>1272.598759155273</c:v>
                </c:pt>
                <c:pt idx="8">
                  <c:v>128.7299957275391</c:v>
                </c:pt>
                <c:pt idx="9">
                  <c:v>4.27246095568989E-6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C75A-4454-A6BB-B4F4B789A872}"/>
            </c:ext>
          </c:extLst>
        </c:ser>
        <c:ser>
          <c:idx val="8"/>
          <c:order val="10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</c:v>
                </c:pt>
                <c:pt idx="1">
                  <c:v>44145.26996040344</c:v>
                </c:pt>
                <c:pt idx="2">
                  <c:v>40259.31529426575</c:v>
                </c:pt>
                <c:pt idx="3">
                  <c:v>40259.31529426575</c:v>
                </c:pt>
                <c:pt idx="4">
                  <c:v>56572.48949623108</c:v>
                </c:pt>
                <c:pt idx="5">
                  <c:v>50127.59492778778</c:v>
                </c:pt>
                <c:pt idx="6">
                  <c:v>50307.01964259148</c:v>
                </c:pt>
                <c:pt idx="7">
                  <c:v>40012.02690410614</c:v>
                </c:pt>
                <c:pt idx="8">
                  <c:v>62753.81828427314</c:v>
                </c:pt>
                <c:pt idx="9">
                  <c:v>34793.25454235077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C75A-4454-A6BB-B4F4B789A872}"/>
            </c:ext>
          </c:extLst>
        </c:ser>
        <c:ser>
          <c:idx val="9"/>
          <c:order val="11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5120.0</c:v>
                </c:pt>
                <c:pt idx="1">
                  <c:v>5120.0</c:v>
                </c:pt>
                <c:pt idx="2">
                  <c:v>1857.0</c:v>
                </c:pt>
                <c:pt idx="3">
                  <c:v>1857.0</c:v>
                </c:pt>
                <c:pt idx="4">
                  <c:v>78.78772163391113</c:v>
                </c:pt>
                <c:pt idx="5">
                  <c:v>78.78772163391113</c:v>
                </c:pt>
                <c:pt idx="6">
                  <c:v>127.3449249267578</c:v>
                </c:pt>
                <c:pt idx="7">
                  <c:v>127.3449249267578</c:v>
                </c:pt>
                <c:pt idx="8">
                  <c:v>144.4342193603516</c:v>
                </c:pt>
                <c:pt idx="9">
                  <c:v>142.8939361572265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C75A-4454-A6BB-B4F4B789A872}"/>
            </c:ext>
          </c:extLst>
        </c:ser>
        <c:ser>
          <c:idx val="10"/>
          <c:order val="12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</c:v>
                </c:pt>
                <c:pt idx="1">
                  <c:v>164.5199999809265</c:v>
                </c:pt>
                <c:pt idx="2">
                  <c:v>132.5199999809265</c:v>
                </c:pt>
                <c:pt idx="3">
                  <c:v>132.5199999809265</c:v>
                </c:pt>
                <c:pt idx="4">
                  <c:v>99.5199999809265</c:v>
                </c:pt>
                <c:pt idx="5">
                  <c:v>99.5199999809265</c:v>
                </c:pt>
                <c:pt idx="6">
                  <c:v>26.51999998092651</c:v>
                </c:pt>
                <c:pt idx="7">
                  <c:v>23.51999998092651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8398856"/>
        <c:axId val="2117108248"/>
      </c:barChart>
      <c:lineChart>
        <c:grouping val="standard"/>
        <c:varyColors val="0"/>
        <c:ser>
          <c:idx val="12"/>
          <c:order val="0"/>
          <c:tx>
            <c:strRef>
              <c:f>'Capacity and generation'!$O$15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Pt>
            <c:idx val="1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C-C75A-4454-A6BB-B4F4B789A872}"/>
              </c:ext>
            </c:extLst>
          </c:dPt>
          <c:dPt>
            <c:idx val="3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D-C75A-4454-A6BB-B4F4B789A872}"/>
              </c:ext>
            </c:extLst>
          </c:dPt>
          <c:dPt>
            <c:idx val="5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E-C75A-4454-A6BB-B4F4B789A872}"/>
              </c:ext>
            </c:extLst>
          </c:dPt>
          <c:dPt>
            <c:idx val="7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C75A-4454-A6BB-B4F4B789A872}"/>
              </c:ext>
            </c:extLst>
          </c:dPt>
          <c:dPt>
            <c:idx val="9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0-C75A-4454-A6BB-B4F4B789A872}"/>
              </c:ext>
            </c:extLst>
          </c:dPt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generation'!$O$16:$O$25</c:f>
              <c:numCache>
                <c:formatCode>#,##0</c:formatCode>
                <c:ptCount val="10"/>
                <c:pt idx="0">
                  <c:v>348.2040789928839</c:v>
                </c:pt>
                <c:pt idx="1">
                  <c:v>348.3722854426309</c:v>
                </c:pt>
                <c:pt idx="2">
                  <c:v>404.5830629874683</c:v>
                </c:pt>
                <c:pt idx="3">
                  <c:v>405.4510929237441</c:v>
                </c:pt>
                <c:pt idx="4">
                  <c:v>468.8856669063966</c:v>
                </c:pt>
                <c:pt idx="5">
                  <c:v>470.161439387011</c:v>
                </c:pt>
                <c:pt idx="6">
                  <c:v>556.9217957694734</c:v>
                </c:pt>
                <c:pt idx="7">
                  <c:v>560.295175379117</c:v>
                </c:pt>
                <c:pt idx="8">
                  <c:v>623.040134012658</c:v>
                </c:pt>
                <c:pt idx="9">
                  <c:v>628.3207252431257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726744"/>
        <c:axId val="2117101992"/>
      </c:lineChart>
      <c:catAx>
        <c:axId val="211839885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108248"/>
        <c:crosses val="autoZero"/>
        <c:auto val="1"/>
        <c:lblAlgn val="ctr"/>
        <c:lblOffset val="100"/>
        <c:noMultiLvlLbl val="0"/>
      </c:catAx>
      <c:valAx>
        <c:axId val="211710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98856"/>
        <c:crosses val="autoZero"/>
        <c:crossBetween val="between"/>
      </c:valAx>
      <c:valAx>
        <c:axId val="21171019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 Generation en Twh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726744"/>
        <c:crosses val="max"/>
        <c:crossBetween val="between"/>
      </c:valAx>
      <c:catAx>
        <c:axId val="2073726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710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2"/>
        <c:delete val="1"/>
      </c:legendEntry>
      <c:layout>
        <c:manualLayout>
          <c:xMode val="edge"/>
          <c:yMode val="edge"/>
          <c:x val="0.755532328370458"/>
          <c:y val="0.0633486815618463"/>
          <c:w val="0.238178369296758"/>
          <c:h val="0.915567793725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12658.68000030518</c:v>
                </c:pt>
                <c:pt idx="1">
                  <c:v>12658.68000030518</c:v>
                </c:pt>
                <c:pt idx="2">
                  <c:v>12975.00349807739</c:v>
                </c:pt>
                <c:pt idx="3">
                  <c:v>12975.00349807739</c:v>
                </c:pt>
                <c:pt idx="4">
                  <c:v>13570.29152297974</c:v>
                </c:pt>
                <c:pt idx="5">
                  <c:v>14365.41991496086</c:v>
                </c:pt>
                <c:pt idx="6">
                  <c:v>13570.29152297974</c:v>
                </c:pt>
                <c:pt idx="7">
                  <c:v>15327.36707091331</c:v>
                </c:pt>
                <c:pt idx="8">
                  <c:v>13570.29152297974</c:v>
                </c:pt>
                <c:pt idx="9">
                  <c:v>16172.23210692406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48-4AB3-B402-099F13835B05}"/>
            </c:ext>
          </c:extLst>
        </c:ser>
        <c:ser>
          <c:idx val="1"/>
          <c:order val="1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</c:v>
                </c:pt>
                <c:pt idx="1">
                  <c:v>7956.199996948242</c:v>
                </c:pt>
                <c:pt idx="2">
                  <c:v>11175.34999847412</c:v>
                </c:pt>
                <c:pt idx="3">
                  <c:v>14885.58806610107</c:v>
                </c:pt>
                <c:pt idx="4">
                  <c:v>18642.12091827393</c:v>
                </c:pt>
                <c:pt idx="5">
                  <c:v>35543.90375518799</c:v>
                </c:pt>
                <c:pt idx="6">
                  <c:v>31913.29901123047</c:v>
                </c:pt>
                <c:pt idx="7">
                  <c:v>79657.12620162964</c:v>
                </c:pt>
                <c:pt idx="8">
                  <c:v>36671.33091831207</c:v>
                </c:pt>
                <c:pt idx="9">
                  <c:v>108458.4365239143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848-4AB3-B402-099F13835B05}"/>
            </c:ext>
          </c:extLst>
        </c:ser>
        <c:ser>
          <c:idx val="2"/>
          <c:order val="2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937.0</c:v>
                </c:pt>
                <c:pt idx="1">
                  <c:v>937.0</c:v>
                </c:pt>
                <c:pt idx="2">
                  <c:v>2042.463817596436</c:v>
                </c:pt>
                <c:pt idx="3">
                  <c:v>2042.463817596436</c:v>
                </c:pt>
                <c:pt idx="4">
                  <c:v>2042.463817596436</c:v>
                </c:pt>
                <c:pt idx="5">
                  <c:v>2042.463817596436</c:v>
                </c:pt>
                <c:pt idx="6">
                  <c:v>2042.463802337646</c:v>
                </c:pt>
                <c:pt idx="7">
                  <c:v>2042.463802337646</c:v>
                </c:pt>
                <c:pt idx="8">
                  <c:v>2042.463802337646</c:v>
                </c:pt>
                <c:pt idx="9">
                  <c:v>2042.463802337646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848-4AB3-B402-099F13835B05}"/>
            </c:ext>
          </c:extLst>
        </c:ser>
        <c:ser>
          <c:idx val="3"/>
          <c:order val="3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6153.613817214966</c:v>
                </c:pt>
                <c:pt idx="1">
                  <c:v>6157.039585113525</c:v>
                </c:pt>
                <c:pt idx="2">
                  <c:v>15421.44917178154</c:v>
                </c:pt>
                <c:pt idx="3">
                  <c:v>24978.95388412475</c:v>
                </c:pt>
                <c:pt idx="4">
                  <c:v>19083.72503089905</c:v>
                </c:pt>
                <c:pt idx="5">
                  <c:v>43322.56599617004</c:v>
                </c:pt>
                <c:pt idx="6">
                  <c:v>61913.48877716064</c:v>
                </c:pt>
                <c:pt idx="7">
                  <c:v>66403.42471504211</c:v>
                </c:pt>
                <c:pt idx="8">
                  <c:v>78214.83904457092</c:v>
                </c:pt>
                <c:pt idx="9">
                  <c:v>72437.4008026123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848-4AB3-B402-099F13835B05}"/>
            </c:ext>
          </c:extLst>
        </c:ser>
        <c:ser>
          <c:idx val="4"/>
          <c:order val="4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</c:v>
                </c:pt>
                <c:pt idx="1">
                  <c:v>1870.899988174438</c:v>
                </c:pt>
                <c:pt idx="2">
                  <c:v>1870.899988174438</c:v>
                </c:pt>
                <c:pt idx="3">
                  <c:v>1870.899988174438</c:v>
                </c:pt>
                <c:pt idx="4">
                  <c:v>1829.028286933899</c:v>
                </c:pt>
                <c:pt idx="5">
                  <c:v>2561.190889120102</c:v>
                </c:pt>
                <c:pt idx="6">
                  <c:v>1811.028286933899</c:v>
                </c:pt>
                <c:pt idx="7">
                  <c:v>2826.850999593735</c:v>
                </c:pt>
                <c:pt idx="8">
                  <c:v>0.0</c:v>
                </c:pt>
                <c:pt idx="9">
                  <c:v>2381.782323241234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848-4AB3-B402-099F13835B05}"/>
            </c:ext>
          </c:extLst>
        </c:ser>
        <c:ser>
          <c:idx val="5"/>
          <c:order val="5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507.7999999523163</c:v>
                </c:pt>
                <c:pt idx="1">
                  <c:v>507.7999999523163</c:v>
                </c:pt>
                <c:pt idx="2">
                  <c:v>633.6000003814697</c:v>
                </c:pt>
                <c:pt idx="3">
                  <c:v>639.2343955039978</c:v>
                </c:pt>
                <c:pt idx="4">
                  <c:v>433.7334175109863</c:v>
                </c:pt>
                <c:pt idx="5">
                  <c:v>441.2004742622375</c:v>
                </c:pt>
                <c:pt idx="6">
                  <c:v>192.7334175109863</c:v>
                </c:pt>
                <c:pt idx="7">
                  <c:v>232.9656444191933</c:v>
                </c:pt>
                <c:pt idx="8">
                  <c:v>59.96130261942744</c:v>
                </c:pt>
                <c:pt idx="9">
                  <c:v>752.8591356873512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848-4AB3-B402-099F13835B05}"/>
            </c:ext>
          </c:extLst>
        </c:ser>
        <c:ser>
          <c:idx val="6"/>
          <c:order val="6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430.0</c:v>
                </c:pt>
                <c:pt idx="1">
                  <c:v>430.0</c:v>
                </c:pt>
                <c:pt idx="2">
                  <c:v>325.400001525879</c:v>
                </c:pt>
                <c:pt idx="3">
                  <c:v>325.400001525879</c:v>
                </c:pt>
                <c:pt idx="4">
                  <c:v>325.400001525879</c:v>
                </c:pt>
                <c:pt idx="5">
                  <c:v>325.400001525879</c:v>
                </c:pt>
                <c:pt idx="6">
                  <c:v>155.4000015258789</c:v>
                </c:pt>
                <c:pt idx="7">
                  <c:v>155.4000015258789</c:v>
                </c:pt>
                <c:pt idx="8">
                  <c:v>115.400001525879</c:v>
                </c:pt>
                <c:pt idx="9">
                  <c:v>115.400001525879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848-4AB3-B402-099F13835B05}"/>
            </c:ext>
          </c:extLst>
        </c:ser>
        <c:ser>
          <c:idx val="7"/>
          <c:order val="7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1608.0</c:v>
                </c:pt>
                <c:pt idx="1">
                  <c:v>1608.0</c:v>
                </c:pt>
                <c:pt idx="2">
                  <c:v>1608.0</c:v>
                </c:pt>
                <c:pt idx="3">
                  <c:v>1608.0</c:v>
                </c:pt>
                <c:pt idx="4">
                  <c:v>1608.0</c:v>
                </c:pt>
                <c:pt idx="5">
                  <c:v>1608.0</c:v>
                </c:pt>
                <c:pt idx="6">
                  <c:v>1608.0</c:v>
                </c:pt>
                <c:pt idx="7">
                  <c:v>1608.0</c:v>
                </c:pt>
                <c:pt idx="8">
                  <c:v>1608.0</c:v>
                </c:pt>
                <c:pt idx="9">
                  <c:v>12152.59643554687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848-4AB3-B402-099F13835B05}"/>
            </c:ext>
          </c:extLst>
        </c:ser>
        <c:ser>
          <c:idx val="8"/>
          <c:order val="8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6151.72999572754</c:v>
                </c:pt>
                <c:pt idx="1">
                  <c:v>6151.72999572754</c:v>
                </c:pt>
                <c:pt idx="2">
                  <c:v>6151.72999572754</c:v>
                </c:pt>
                <c:pt idx="3">
                  <c:v>6151.72999572754</c:v>
                </c:pt>
                <c:pt idx="4">
                  <c:v>4751.72999572754</c:v>
                </c:pt>
                <c:pt idx="5">
                  <c:v>4751.72999572754</c:v>
                </c:pt>
                <c:pt idx="6">
                  <c:v>3486.729995727539</c:v>
                </c:pt>
                <c:pt idx="7">
                  <c:v>1272.598759155273</c:v>
                </c:pt>
                <c:pt idx="8">
                  <c:v>128.7299957275391</c:v>
                </c:pt>
                <c:pt idx="9">
                  <c:v>4.27246095568989E-6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848-4AB3-B402-099F13835B05}"/>
            </c:ext>
          </c:extLst>
        </c:ser>
        <c:ser>
          <c:idx val="9"/>
          <c:order val="9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</c:v>
                </c:pt>
                <c:pt idx="1">
                  <c:v>44145.26996040344</c:v>
                </c:pt>
                <c:pt idx="2">
                  <c:v>40259.31529426575</c:v>
                </c:pt>
                <c:pt idx="3">
                  <c:v>40259.31529426575</c:v>
                </c:pt>
                <c:pt idx="4">
                  <c:v>56572.48949623108</c:v>
                </c:pt>
                <c:pt idx="5">
                  <c:v>50127.59492778778</c:v>
                </c:pt>
                <c:pt idx="6">
                  <c:v>50307.01964259148</c:v>
                </c:pt>
                <c:pt idx="7">
                  <c:v>40012.02690410614</c:v>
                </c:pt>
                <c:pt idx="8">
                  <c:v>62753.81828427314</c:v>
                </c:pt>
                <c:pt idx="9">
                  <c:v>34793.25454235077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848-4AB3-B402-099F13835B05}"/>
            </c:ext>
          </c:extLst>
        </c:ser>
        <c:ser>
          <c:idx val="10"/>
          <c:order val="10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5120.0</c:v>
                </c:pt>
                <c:pt idx="1">
                  <c:v>5120.0</c:v>
                </c:pt>
                <c:pt idx="2">
                  <c:v>1857.0</c:v>
                </c:pt>
                <c:pt idx="3">
                  <c:v>1857.0</c:v>
                </c:pt>
                <c:pt idx="4">
                  <c:v>78.78772163391113</c:v>
                </c:pt>
                <c:pt idx="5">
                  <c:v>78.78772163391113</c:v>
                </c:pt>
                <c:pt idx="6">
                  <c:v>127.3449249267578</c:v>
                </c:pt>
                <c:pt idx="7">
                  <c:v>127.3449249267578</c:v>
                </c:pt>
                <c:pt idx="8">
                  <c:v>144.4342193603516</c:v>
                </c:pt>
                <c:pt idx="9">
                  <c:v>142.8939361572265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848-4AB3-B402-099F13835B05}"/>
            </c:ext>
          </c:extLst>
        </c:ser>
        <c:ser>
          <c:idx val="11"/>
          <c:order val="11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</c:v>
                </c:pt>
                <c:pt idx="1">
                  <c:v>164.5199999809265</c:v>
                </c:pt>
                <c:pt idx="2">
                  <c:v>132.5199999809265</c:v>
                </c:pt>
                <c:pt idx="3">
                  <c:v>132.5199999809265</c:v>
                </c:pt>
                <c:pt idx="4">
                  <c:v>99.5199999809265</c:v>
                </c:pt>
                <c:pt idx="5">
                  <c:v>99.5199999809265</c:v>
                </c:pt>
                <c:pt idx="6">
                  <c:v>26.51999998092651</c:v>
                </c:pt>
                <c:pt idx="7">
                  <c:v>23.51999998092651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6848-4AB3-B402-099F1383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15997112"/>
        <c:axId val="2116003560"/>
      </c:barChart>
      <c:catAx>
        <c:axId val="211599711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003560"/>
        <c:crosses val="autoZero"/>
        <c:auto val="1"/>
        <c:lblAlgn val="ctr"/>
        <c:lblOffset val="100"/>
        <c:noMultiLvlLbl val="0"/>
      </c:catAx>
      <c:valAx>
        <c:axId val="211600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9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"/>
          <c:y val="0.0580326209223847"/>
          <c:w val="0.280445971418259"/>
          <c:h val="0.9172680914885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generation'!$C$15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generation'!$C$16:$C$25</c:f>
              <c:numCache>
                <c:formatCode>0.0</c:formatCode>
                <c:ptCount val="10"/>
                <c:pt idx="0">
                  <c:v>32.94565525156798</c:v>
                </c:pt>
                <c:pt idx="1">
                  <c:v>32.94565524963688</c:v>
                </c:pt>
                <c:pt idx="2">
                  <c:v>35.62664537065559</c:v>
                </c:pt>
                <c:pt idx="3">
                  <c:v>35.6266452901717</c:v>
                </c:pt>
                <c:pt idx="4">
                  <c:v>40.0836657945184</c:v>
                </c:pt>
                <c:pt idx="5">
                  <c:v>45.34007208460788</c:v>
                </c:pt>
                <c:pt idx="6">
                  <c:v>40.08366573778182</c:v>
                </c:pt>
                <c:pt idx="7">
                  <c:v>49.03695694426414</c:v>
                </c:pt>
                <c:pt idx="8">
                  <c:v>40.08366569235309</c:v>
                </c:pt>
                <c:pt idx="9">
                  <c:v>51.40333478044387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99-45F3-BE11-E5E56A37D7AE}"/>
            </c:ext>
          </c:extLst>
        </c:ser>
        <c:ser>
          <c:idx val="1"/>
          <c:order val="1"/>
          <c:tx>
            <c:strRef>
              <c:f>'Capacity and generation'!$D$15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generation'!$D$16:$D$25</c:f>
              <c:numCache>
                <c:formatCode>0.0</c:formatCode>
                <c:ptCount val="10"/>
                <c:pt idx="0">
                  <c:v>26.31769056022073</c:v>
                </c:pt>
                <c:pt idx="1">
                  <c:v>26.31769056022073</c:v>
                </c:pt>
                <c:pt idx="2">
                  <c:v>36.02249659126326</c:v>
                </c:pt>
                <c:pt idx="3">
                  <c:v>47.82237862993795</c:v>
                </c:pt>
                <c:pt idx="4">
                  <c:v>58.42632896123476</c:v>
                </c:pt>
                <c:pt idx="5">
                  <c:v>106.6424216134103</c:v>
                </c:pt>
                <c:pt idx="6">
                  <c:v>96.4302142886402</c:v>
                </c:pt>
                <c:pt idx="7">
                  <c:v>224.9584897480009</c:v>
                </c:pt>
                <c:pt idx="8">
                  <c:v>110.1503246632163</c:v>
                </c:pt>
                <c:pt idx="9">
                  <c:v>283.6311505185095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99-45F3-BE11-E5E56A37D7AE}"/>
            </c:ext>
          </c:extLst>
        </c:ser>
        <c:ser>
          <c:idx val="2"/>
          <c:order val="2"/>
          <c:tx>
            <c:strRef>
              <c:f>'Capacity and generation'!$E$15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generation'!$E$16:$E$25</c:f>
              <c:numCache>
                <c:formatCode>0.0</c:formatCode>
                <c:ptCount val="10"/>
                <c:pt idx="0">
                  <c:v>6.730658251326531</c:v>
                </c:pt>
                <c:pt idx="1">
                  <c:v>6.729621603491977</c:v>
                </c:pt>
                <c:pt idx="2">
                  <c:v>14.67142577748746</c:v>
                </c:pt>
                <c:pt idx="3">
                  <c:v>14.67142577748746</c:v>
                </c:pt>
                <c:pt idx="4">
                  <c:v>14.67026580683887</c:v>
                </c:pt>
                <c:pt idx="5">
                  <c:v>14.38770053860208</c:v>
                </c:pt>
                <c:pt idx="6">
                  <c:v>14.66004534254171</c:v>
                </c:pt>
                <c:pt idx="7">
                  <c:v>13.04830103454879</c:v>
                </c:pt>
                <c:pt idx="8">
                  <c:v>14.45453032423393</c:v>
                </c:pt>
                <c:pt idx="9">
                  <c:v>10.54288260391331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E99-45F3-BE11-E5E56A37D7AE}"/>
            </c:ext>
          </c:extLst>
        </c:ser>
        <c:ser>
          <c:idx val="3"/>
          <c:order val="3"/>
          <c:tx>
            <c:strRef>
              <c:f>'Capacity and generation'!$F$15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generation'!$F$16:$F$25</c:f>
              <c:numCache>
                <c:formatCode>0.0</c:formatCode>
                <c:ptCount val="10"/>
                <c:pt idx="0">
                  <c:v>11.03817596046012</c:v>
                </c:pt>
                <c:pt idx="1">
                  <c:v>11.0434890910032</c:v>
                </c:pt>
                <c:pt idx="2">
                  <c:v>28.14227247895552</c:v>
                </c:pt>
                <c:pt idx="3">
                  <c:v>45.53230712667157</c:v>
                </c:pt>
                <c:pt idx="4">
                  <c:v>34.83119347238248</c:v>
                </c:pt>
                <c:pt idx="5">
                  <c:v>77.68041208229253</c:v>
                </c:pt>
                <c:pt idx="6">
                  <c:v>109.3839295511251</c:v>
                </c:pt>
                <c:pt idx="7">
                  <c:v>114.6311508625152</c:v>
                </c:pt>
                <c:pt idx="8">
                  <c:v>136.2629627112224</c:v>
                </c:pt>
                <c:pt idx="9">
                  <c:v>120.1446455229266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E99-45F3-BE11-E5E56A37D7AE}"/>
            </c:ext>
          </c:extLst>
        </c:ser>
        <c:ser>
          <c:idx val="4"/>
          <c:order val="4"/>
          <c:tx>
            <c:strRef>
              <c:f>'Capacity and generation'!$G$15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generation'!$G$16:$G$25</c:f>
              <c:numCache>
                <c:formatCode>0.0</c:formatCode>
                <c:ptCount val="10"/>
                <c:pt idx="0">
                  <c:v>12.6720979289239</c:v>
                </c:pt>
                <c:pt idx="1">
                  <c:v>12.6720979289239</c:v>
                </c:pt>
                <c:pt idx="2">
                  <c:v>12.6720979289239</c:v>
                </c:pt>
                <c:pt idx="3">
                  <c:v>12.6720979289239</c:v>
                </c:pt>
                <c:pt idx="4">
                  <c:v>12.67175568091625</c:v>
                </c:pt>
                <c:pt idx="5">
                  <c:v>17.61471336554314</c:v>
                </c:pt>
                <c:pt idx="6">
                  <c:v>12.52220024950657</c:v>
                </c:pt>
                <c:pt idx="7">
                  <c:v>16.96751400696758</c:v>
                </c:pt>
                <c:pt idx="8">
                  <c:v>0.0</c:v>
                </c:pt>
                <c:pt idx="9">
                  <c:v>11.33985709355147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E99-45F3-BE11-E5E56A37D7AE}"/>
            </c:ext>
          </c:extLst>
        </c:ser>
        <c:ser>
          <c:idx val="5"/>
          <c:order val="5"/>
          <c:tx>
            <c:strRef>
              <c:f>'Capacity and generation'!$H$15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generation'!$H$16:$H$25</c:f>
              <c:numCache>
                <c:formatCode>0.0</c:formatCode>
                <c:ptCount val="10"/>
                <c:pt idx="0">
                  <c:v>2.264778795681195</c:v>
                </c:pt>
                <c:pt idx="1">
                  <c:v>2.264778795681195</c:v>
                </c:pt>
                <c:pt idx="2">
                  <c:v>2.344748814750346</c:v>
                </c:pt>
                <c:pt idx="3">
                  <c:v>2.57331991004321</c:v>
                </c:pt>
                <c:pt idx="4">
                  <c:v>2.282343544859032</c:v>
                </c:pt>
                <c:pt idx="5">
                  <c:v>2.399235109100118</c:v>
                </c:pt>
                <c:pt idx="6">
                  <c:v>0.897544513994944</c:v>
                </c:pt>
                <c:pt idx="7">
                  <c:v>1.204089046029821</c:v>
                </c:pt>
                <c:pt idx="8">
                  <c:v>0.121372647578028</c:v>
                </c:pt>
                <c:pt idx="9">
                  <c:v>3.816220640246684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E99-45F3-BE11-E5E56A37D7AE}"/>
            </c:ext>
          </c:extLst>
        </c:ser>
        <c:ser>
          <c:idx val="6"/>
          <c:order val="6"/>
          <c:tx>
            <c:strRef>
              <c:f>'Capacity and generation'!$I$15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generation'!$I$16:$I$25</c:f>
              <c:numCache>
                <c:formatCode>0.0</c:formatCode>
                <c:ptCount val="10"/>
                <c:pt idx="0">
                  <c:v>3.164112068479881</c:v>
                </c:pt>
                <c:pt idx="1">
                  <c:v>3.164112068479881</c:v>
                </c:pt>
                <c:pt idx="2">
                  <c:v>2.394423399819061</c:v>
                </c:pt>
                <c:pt idx="3">
                  <c:v>2.394423399819061</c:v>
                </c:pt>
                <c:pt idx="4">
                  <c:v>2.394423399819061</c:v>
                </c:pt>
                <c:pt idx="5">
                  <c:v>2.379870221644523</c:v>
                </c:pt>
                <c:pt idx="6">
                  <c:v>1.137032247526804</c:v>
                </c:pt>
                <c:pt idx="7">
                  <c:v>1.023668586029089</c:v>
                </c:pt>
                <c:pt idx="8">
                  <c:v>0.846210875082761</c:v>
                </c:pt>
                <c:pt idx="9">
                  <c:v>0.662062084302306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E99-45F3-BE11-E5E56A37D7AE}"/>
            </c:ext>
          </c:extLst>
        </c:ser>
        <c:ser>
          <c:idx val="7"/>
          <c:order val="7"/>
          <c:tx>
            <c:strRef>
              <c:f>'Capacity and generation'!$J$15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generation'!$J$16:$J$25</c:f>
              <c:numCache>
                <c:formatCode>0.0</c:formatCode>
                <c:ptCount val="10"/>
                <c:pt idx="0">
                  <c:v>11.55058550834656</c:v>
                </c:pt>
                <c:pt idx="1">
                  <c:v>11.55058550834656</c:v>
                </c:pt>
                <c:pt idx="2">
                  <c:v>11.55058550834656</c:v>
                </c:pt>
                <c:pt idx="3">
                  <c:v>11.55058550834656</c:v>
                </c:pt>
                <c:pt idx="4">
                  <c:v>11.55058550834656</c:v>
                </c:pt>
                <c:pt idx="5">
                  <c:v>11.52885957807302</c:v>
                </c:pt>
                <c:pt idx="6">
                  <c:v>11.55058550834656</c:v>
                </c:pt>
                <c:pt idx="7">
                  <c:v>11.19650608580559</c:v>
                </c:pt>
                <c:pt idx="8">
                  <c:v>11.53982530906796</c:v>
                </c:pt>
                <c:pt idx="9">
                  <c:v>80.8465075995773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E99-45F3-BE11-E5E56A37D7AE}"/>
            </c:ext>
          </c:extLst>
        </c:ser>
        <c:ser>
          <c:idx val="8"/>
          <c:order val="8"/>
          <c:tx>
            <c:strRef>
              <c:f>'Capacity and generation'!$K$15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generation'!$K$16:$K$25</c:f>
              <c:numCache>
                <c:formatCode>0.0</c:formatCode>
                <c:ptCount val="10"/>
                <c:pt idx="0">
                  <c:v>19.09206645517406</c:v>
                </c:pt>
                <c:pt idx="1">
                  <c:v>13.76003795994848</c:v>
                </c:pt>
                <c:pt idx="2">
                  <c:v>38.86821258064447</c:v>
                </c:pt>
                <c:pt idx="3">
                  <c:v>2.020266405073926</c:v>
                </c:pt>
                <c:pt idx="4">
                  <c:v>31.34943512786413</c:v>
                </c:pt>
                <c:pt idx="5">
                  <c:v>1.115356303635053</c:v>
                </c:pt>
                <c:pt idx="6">
                  <c:v>23.86651635630551</c:v>
                </c:pt>
                <c:pt idx="7">
                  <c:v>0.0695506674237549</c:v>
                </c:pt>
                <c:pt idx="8" formatCode="0.00">
                  <c:v>0.747296461137012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E99-45F3-BE11-E5E56A37D7AE}"/>
            </c:ext>
          </c:extLst>
        </c:ser>
        <c:ser>
          <c:idx val="9"/>
          <c:order val="9"/>
          <c:tx>
            <c:strRef>
              <c:f>'Capacity and generation'!$L$15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generation'!$L$16:$L$25</c:f>
              <c:numCache>
                <c:formatCode>0.0</c:formatCode>
                <c:ptCount val="10"/>
                <c:pt idx="0">
                  <c:v>220.3419896299516</c:v>
                </c:pt>
                <c:pt idx="1">
                  <c:v>225.8421354837036</c:v>
                </c:pt>
                <c:pt idx="2">
                  <c:v>222.2869911308389</c:v>
                </c:pt>
                <c:pt idx="3">
                  <c:v>230.587520512458</c:v>
                </c:pt>
                <c:pt idx="4">
                  <c:v>260.5430306014496</c:v>
                </c:pt>
                <c:pt idx="5">
                  <c:v>190.9971705607641</c:v>
                </c:pt>
                <c:pt idx="6">
                  <c:v>246.1590609019404</c:v>
                </c:pt>
                <c:pt idx="7">
                  <c:v>127.9249350704758</c:v>
                </c:pt>
                <c:pt idx="8">
                  <c:v>308.3679139376782</c:v>
                </c:pt>
                <c:pt idx="9">
                  <c:v>65.47391788545065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E99-45F3-BE11-E5E56A37D7AE}"/>
            </c:ext>
          </c:extLst>
        </c:ser>
        <c:ser>
          <c:idx val="10"/>
          <c:order val="10"/>
          <c:tx>
            <c:strRef>
              <c:f>'Capacity and generation'!$M$15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generation'!$M$16:$M$25</c:f>
              <c:numCache>
                <c:formatCode>0.0</c:formatCode>
                <c:ptCount val="10"/>
                <c:pt idx="0">
                  <c:v>2.086268582751302</c:v>
                </c:pt>
                <c:pt idx="1">
                  <c:v>2.082081193194455</c:v>
                </c:pt>
                <c:pt idx="2">
                  <c:v>0.00304097097250633</c:v>
                </c:pt>
                <c:pt idx="3">
                  <c:v>0.0</c:v>
                </c:pt>
                <c:pt idx="4">
                  <c:v>0.0749086001032992</c:v>
                </c:pt>
                <c:pt idx="5">
                  <c:v>0.0729612571340112</c:v>
                </c:pt>
                <c:pt idx="6">
                  <c:v>0.229543699767419</c:v>
                </c:pt>
                <c:pt idx="7">
                  <c:v>0.231609583069257</c:v>
                </c:pt>
                <c:pt idx="8" formatCode="0.00">
                  <c:v>0.466031391088336</c:v>
                </c:pt>
                <c:pt idx="9">
                  <c:v>0.460146514204098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E99-45F3-BE11-E5E56A37D7AE}"/>
            </c:ext>
          </c:extLst>
        </c:ser>
        <c:ser>
          <c:idx val="11"/>
          <c:order val="11"/>
          <c:tx>
            <c:strRef>
              <c:f>'Capacity and generation'!$N$15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generation'!$N$16:$N$25</c:f>
              <c:numCache>
                <c:formatCode>0.0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0.000122434810691629</c:v>
                </c:pt>
                <c:pt idx="3">
                  <c:v>0.000122434810691629</c:v>
                </c:pt>
                <c:pt idx="4">
                  <c:v>0.00773040806416247</c:v>
                </c:pt>
                <c:pt idx="5">
                  <c:v>0.00266667220421368</c:v>
                </c:pt>
                <c:pt idx="6">
                  <c:v>0.00145737199636642</c:v>
                </c:pt>
                <c:pt idx="7">
                  <c:v>0.00240374398708809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6E99-45F3-BE11-E5E56A37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14982648"/>
        <c:axId val="2119267528"/>
      </c:barChart>
      <c:catAx>
        <c:axId val="21149826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67528"/>
        <c:crosses val="autoZero"/>
        <c:auto val="1"/>
        <c:lblAlgn val="ctr"/>
        <c:lblOffset val="100"/>
        <c:noMultiLvlLbl val="0"/>
      </c:catAx>
      <c:valAx>
        <c:axId val="211926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8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"/>
          <c:y val="0.0580326209223847"/>
          <c:w val="0.280445971418259"/>
          <c:h val="0.9172680914885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 Main 2050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6E4-2445-856C-3B2ACF1EC7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6E4-2445-856C-3B2ACF1EC7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6E4-2445-856C-3B2ACF1EC7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6E4-2445-856C-3B2ACF1EC7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6E4-2445-856C-3B2ACF1EC7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96E4-2445-856C-3B2ACF1EC7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96E4-2445-856C-3B2ACF1EC7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96E4-2445-856C-3B2ACF1EC7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96E4-2445-856C-3B2ACF1EC7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96E4-2445-856C-3B2ACF1EC7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96E4-2445-856C-3B2ACF1EC7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96E4-2445-856C-3B2ACF1EC7A9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E4-2445-856C-3B2ACF1EC7A9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E4-2445-856C-3B2ACF1EC7A9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E4-2445-856C-3B2ACF1EC7A9}"/>
                </c:ext>
              </c:extLst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6E4-2445-856C-3B2ACF1EC7A9}"/>
                </c:ext>
              </c:extLst>
            </c:dLbl>
            <c:dLbl>
              <c:idx val="4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E4-2445-856C-3B2ACF1EC7A9}"/>
                </c:ext>
              </c:extLst>
            </c:dLbl>
            <c:dLbl>
              <c:idx val="5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6E4-2445-856C-3B2ACF1EC7A9}"/>
                </c:ext>
              </c:extLst>
            </c:dLbl>
            <c:dLbl>
              <c:idx val="6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6E4-2445-856C-3B2ACF1EC7A9}"/>
                </c:ext>
              </c:extLst>
            </c:dLbl>
            <c:dLbl>
              <c:idx val="7"/>
              <c:layout>
                <c:manualLayout>
                  <c:x val="-0.014027310178857"/>
                  <c:y val="0.013312128266024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6E4-2445-856C-3B2ACF1EC7A9}"/>
                </c:ext>
              </c:extLst>
            </c:dLbl>
            <c:dLbl>
              <c:idx val="8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6E4-2445-856C-3B2ACF1EC7A9}"/>
                </c:ext>
              </c:extLst>
            </c:dLbl>
            <c:dLbl>
              <c:idx val="9"/>
              <c:layout>
                <c:manualLayout>
                  <c:x val="0.00500983252906407"/>
                  <c:y val="0.0798729006210318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96E4-2445-856C-3B2ACF1EC7A9}"/>
                </c:ext>
              </c:extLst>
            </c:dLbl>
            <c:dLbl>
              <c:idx val="1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6E4-2445-856C-3B2ACF1EC7A9}"/>
                </c:ext>
              </c:extLst>
            </c:dLbl>
            <c:dLbl>
              <c:idx val="1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6E4-2445-856C-3B2ACF1EC7A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finaldraft_2020'!$I$4:$I$15</c:f>
              <c:numCache>
                <c:formatCode>0.00</c:formatCode>
                <c:ptCount val="12"/>
                <c:pt idx="0">
                  <c:v>40.0836656923531</c:v>
                </c:pt>
                <c:pt idx="1">
                  <c:v>110.1503246632163</c:v>
                </c:pt>
                <c:pt idx="2">
                  <c:v>14.45453032423393</c:v>
                </c:pt>
                <c:pt idx="3">
                  <c:v>136.2629627112224</c:v>
                </c:pt>
                <c:pt idx="4">
                  <c:v>0.01</c:v>
                </c:pt>
                <c:pt idx="5">
                  <c:v>0.121372647578028</c:v>
                </c:pt>
                <c:pt idx="6">
                  <c:v>0.846210875082761</c:v>
                </c:pt>
                <c:pt idx="7">
                  <c:v>11.53982530906796</c:v>
                </c:pt>
                <c:pt idx="8">
                  <c:v>0.747296461137012</c:v>
                </c:pt>
                <c:pt idx="9">
                  <c:v>308.3679139376782</c:v>
                </c:pt>
                <c:pt idx="10">
                  <c:v>0.466031391088336</c:v>
                </c:pt>
                <c:pt idx="11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96E4-2445-856C-3B2ACF1EC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233377475541"/>
          <c:y val="0.0665198396553666"/>
          <c:w val="0.242242103710432"/>
          <c:h val="0.88942901320682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</a:t>
            </a:r>
            <a:r>
              <a:rPr lang="fr-FR" baseline="0"/>
              <a:t> CO2 CAP</a:t>
            </a:r>
            <a:r>
              <a:rPr lang="fr-FR"/>
              <a:t> 2050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A46-C54A-9E80-DD43131910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A46-C54A-9E80-DD43131910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A46-C54A-9E80-DD43131910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A46-C54A-9E80-DD43131910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A46-C54A-9E80-DD43131910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1A46-C54A-9E80-DD43131910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1A46-C54A-9E80-DD43131910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1A46-C54A-9E80-DD43131910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1A46-C54A-9E80-DD43131910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1A46-C54A-9E80-DD43131910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1A46-C54A-9E80-DD43131910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1A46-C54A-9E80-DD431319104E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46-C54A-9E80-DD431319104E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46-C54A-9E80-DD431319104E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46-C54A-9E80-DD431319104E}"/>
                </c:ext>
              </c:extLst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46-C54A-9E80-DD431319104E}"/>
                </c:ext>
              </c:extLst>
            </c:dLbl>
            <c:dLbl>
              <c:idx val="4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46-C54A-9E80-DD431319104E}"/>
                </c:ext>
              </c:extLst>
            </c:dLbl>
            <c:dLbl>
              <c:idx val="5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46-C54A-9E80-DD431319104E}"/>
                </c:ext>
              </c:extLst>
            </c:dLbl>
            <c:dLbl>
              <c:idx val="6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46-C54A-9E80-DD431319104E}"/>
                </c:ext>
              </c:extLst>
            </c:dLbl>
            <c:dLbl>
              <c:idx val="7"/>
              <c:layout>
                <c:manualLayout>
                  <c:x val="-0.014027310178857"/>
                  <c:y val="0.013312128266024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A46-C54A-9E80-DD431319104E}"/>
                </c:ext>
              </c:extLst>
            </c:dLbl>
            <c:dLbl>
              <c:idx val="8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46-C54A-9E80-DD431319104E}"/>
                </c:ext>
              </c:extLst>
            </c:dLbl>
            <c:dLbl>
              <c:idx val="9"/>
              <c:layout>
                <c:manualLayout>
                  <c:x val="0.0236704151034575"/>
                  <c:y val="0.00665619515789676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A46-C54A-9E80-DD431319104E}"/>
                </c:ext>
              </c:extLst>
            </c:dLbl>
            <c:dLbl>
              <c:idx val="1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46-C54A-9E80-DD431319104E}"/>
                </c:ext>
              </c:extLst>
            </c:dLbl>
            <c:dLbl>
              <c:idx val="1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46-C54A-9E80-DD431319104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finaldraft_2020'!$O$4:$O$15</c:f>
              <c:numCache>
                <c:formatCode>0.0</c:formatCode>
                <c:ptCount val="12"/>
                <c:pt idx="0">
                  <c:v>51.40333478044387</c:v>
                </c:pt>
                <c:pt idx="1">
                  <c:v>283.6311505185095</c:v>
                </c:pt>
                <c:pt idx="2">
                  <c:v>10.54288260391331</c:v>
                </c:pt>
                <c:pt idx="3">
                  <c:v>120.1446455229266</c:v>
                </c:pt>
                <c:pt idx="4">
                  <c:v>11.33985709355147</c:v>
                </c:pt>
                <c:pt idx="5">
                  <c:v>3.816220640246684</c:v>
                </c:pt>
                <c:pt idx="6">
                  <c:v>0.662062084302306</c:v>
                </c:pt>
                <c:pt idx="7">
                  <c:v>80.8465075995773</c:v>
                </c:pt>
                <c:pt idx="8" formatCode="0.00">
                  <c:v>0.1</c:v>
                </c:pt>
                <c:pt idx="9">
                  <c:v>65.47391788545065</c:v>
                </c:pt>
                <c:pt idx="10">
                  <c:v>0.460146514204098</c:v>
                </c:pt>
                <c:pt idx="11" formatCode="0.00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1A46-C54A-9E80-DD431319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40</xdr:row>
      <xdr:rowOff>139700</xdr:rowOff>
    </xdr:from>
    <xdr:to>
      <xdr:col>5</xdr:col>
      <xdr:colOff>628651</xdr:colOff>
      <xdr:row>56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40</xdr:row>
      <xdr:rowOff>152400</xdr:rowOff>
    </xdr:from>
    <xdr:to>
      <xdr:col>11</xdr:col>
      <xdr:colOff>342900</xdr:colOff>
      <xdr:row>55</xdr:row>
      <xdr:rowOff>133350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517524</xdr:colOff>
      <xdr:row>41</xdr:row>
      <xdr:rowOff>44449</xdr:rowOff>
    </xdr:from>
    <xdr:to>
      <xdr:col>18</xdr:col>
      <xdr:colOff>672352</xdr:colOff>
      <xdr:row>59</xdr:row>
      <xdr:rowOff>179294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7</xdr:row>
      <xdr:rowOff>157161</xdr:rowOff>
    </xdr:from>
    <xdr:to>
      <xdr:col>13</xdr:col>
      <xdr:colOff>841375</xdr:colOff>
      <xdr:row>35</xdr:row>
      <xdr:rowOff>158750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228601</xdr:rowOff>
    </xdr:from>
    <xdr:to>
      <xdr:col>24</xdr:col>
      <xdr:colOff>390525</xdr:colOff>
      <xdr:row>16</xdr:row>
      <xdr:rowOff>142875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17</xdr:row>
      <xdr:rowOff>142875</xdr:rowOff>
    </xdr:from>
    <xdr:to>
      <xdr:col>23</xdr:col>
      <xdr:colOff>295274</xdr:colOff>
      <xdr:row>29</xdr:row>
      <xdr:rowOff>142875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31</xdr:col>
      <xdr:colOff>276225</xdr:colOff>
      <xdr:row>30</xdr:row>
      <xdr:rowOff>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18</xdr:row>
      <xdr:rowOff>0</xdr:rowOff>
    </xdr:from>
    <xdr:to>
      <xdr:col>43</xdr:col>
      <xdr:colOff>69022</xdr:colOff>
      <xdr:row>20</xdr:row>
      <xdr:rowOff>122168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2E00-000003000000}"/>
            </a:ext>
          </a:extLst>
        </xdr:cNvPr>
        <xdr:cNvSpPr txBox="1"/>
      </xdr:nvSpPr>
      <xdr:spPr>
        <a:xfrm>
          <a:off x="22098000" y="3705225"/>
          <a:ext cx="4669597" cy="50316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investment = Capital stock*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(depreciation rate +growth rate real economy)/ (1+ growth rate real economy)</a:t>
          </a:r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367064</xdr:colOff>
      <xdr:row>2</xdr:row>
      <xdr:rowOff>88900</xdr:rowOff>
    </xdr:from>
    <xdr:to>
      <xdr:col>9</xdr:col>
      <xdr:colOff>88900</xdr:colOff>
      <xdr:row>23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C9EA1F0D-2433-DC4A-AF3B-724EC151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444500</xdr:colOff>
      <xdr:row>2</xdr:row>
      <xdr:rowOff>76200</xdr:rowOff>
    </xdr:from>
    <xdr:to>
      <xdr:col>16</xdr:col>
      <xdr:colOff>791220</xdr:colOff>
      <xdr:row>22</xdr:row>
      <xdr:rowOff>82269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xmlns="" id="{F7F3D3D8-D5E5-AC49-99B5-926A2CCFA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PIB%202013%20pri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UEE_Prospectiva%20Poblaci&#243;n,%20hogar,%20vivienda%20y%20per-hog%20del%20master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Calibration/Data%20ThreeME-Mex/Use%20in%20ThreeME-MEX-%20bloque%20macro/CONAPO_RepublicaMexicana_p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APO_RepublicaMexicana_p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rstdraf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naldraf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5"/>
      <sheetName val="Metainfo"/>
    </sheetNames>
    <sheetDataSet>
      <sheetData sheetId="0">
        <row r="6">
          <cell r="M6">
            <v>2.8043401283809999E-2</v>
          </cell>
          <cell r="N6">
            <v>3.2879915993309305E-2</v>
          </cell>
          <cell r="O6">
            <v>2.8978595634475468E-2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y hog2018"/>
    </sheetNames>
    <sheetDataSet>
      <sheetData sheetId="0">
        <row r="37">
          <cell r="B37">
            <v>122715165</v>
          </cell>
          <cell r="C37">
            <v>124041731</v>
          </cell>
          <cell r="D37">
            <v>125327797</v>
          </cell>
          <cell r="E37">
            <v>126577691</v>
          </cell>
          <cell r="F37">
            <v>127792286</v>
          </cell>
          <cell r="G37">
            <v>128972439</v>
          </cell>
          <cell r="H37">
            <v>130118356</v>
          </cell>
          <cell r="I37">
            <v>131230255</v>
          </cell>
          <cell r="J37">
            <v>132308276</v>
          </cell>
          <cell r="K37">
            <v>133352387</v>
          </cell>
          <cell r="L37">
            <v>134362934</v>
          </cell>
          <cell r="M37">
            <v>135339973</v>
          </cell>
          <cell r="N37">
            <v>136283592</v>
          </cell>
          <cell r="O37">
            <v>137193751</v>
          </cell>
          <cell r="P37">
            <v>138070271</v>
          </cell>
          <cell r="Q37">
            <v>138912969</v>
          </cell>
          <cell r="R37">
            <v>139721625</v>
          </cell>
          <cell r="S37">
            <v>140496069</v>
          </cell>
          <cell r="T37">
            <v>141235991</v>
          </cell>
          <cell r="U37">
            <v>141941270</v>
          </cell>
          <cell r="V37">
            <v>142611735</v>
          </cell>
          <cell r="W37">
            <v>143247277</v>
          </cell>
          <cell r="X37">
            <v>143847469</v>
          </cell>
          <cell r="Y37">
            <v>144412041</v>
          </cell>
          <cell r="Z37">
            <v>144940511</v>
          </cell>
          <cell r="AA37">
            <v>145432569</v>
          </cell>
          <cell r="AB37">
            <v>145887882</v>
          </cell>
          <cell r="AC37">
            <v>146306219</v>
          </cell>
          <cell r="AD37">
            <v>146687548</v>
          </cell>
          <cell r="AE37">
            <v>147032055</v>
          </cell>
          <cell r="AF37">
            <v>147339891</v>
          </cell>
          <cell r="AG37">
            <v>147611293</v>
          </cell>
          <cell r="AH37">
            <v>147846533</v>
          </cell>
          <cell r="AI37">
            <v>148045885</v>
          </cell>
          <cell r="AJ37">
            <v>148209594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E5">
            <v>118395053.83857793</v>
          </cell>
          <cell r="AR5">
            <v>6.968305310032008E-3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7">
          <cell r="AP27">
            <v>0.28474498269538168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Graph"/>
      <sheetName val="CO2 emissions"/>
      <sheetName val="Total system co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1">
          <cell r="D31">
            <v>32.94565526905771</v>
          </cell>
          <cell r="E31">
            <v>35.350740404875538</v>
          </cell>
          <cell r="F31">
            <v>45.608180695881956</v>
          </cell>
          <cell r="G31">
            <v>45.608180673835932</v>
          </cell>
          <cell r="H31">
            <v>45.72518065224348</v>
          </cell>
          <cell r="J31">
            <v>32.945655202491047</v>
          </cell>
          <cell r="K31">
            <v>36.124278000402704</v>
          </cell>
          <cell r="L31">
            <v>45.54659161465954</v>
          </cell>
          <cell r="M31">
            <v>45.546591510046021</v>
          </cell>
          <cell r="N31">
            <v>45.66359152923598</v>
          </cell>
          <cell r="P31">
            <v>32.94565519264583</v>
          </cell>
          <cell r="Q31">
            <v>40.566800452253652</v>
          </cell>
          <cell r="R31">
            <v>51.409908756029097</v>
          </cell>
          <cell r="S31">
            <v>51.578831972252011</v>
          </cell>
          <cell r="T31">
            <v>51.530119536368602</v>
          </cell>
          <cell r="V31">
            <v>32.945655202491039</v>
          </cell>
          <cell r="W31">
            <v>36.124278000402697</v>
          </cell>
          <cell r="X31">
            <v>44.95688071694763</v>
          </cell>
          <cell r="Y31">
            <v>44.956880634763785</v>
          </cell>
          <cell r="Z31">
            <v>45.073880609644014</v>
          </cell>
          <cell r="AK31">
            <v>29.967224095019617</v>
          </cell>
        </row>
        <row r="32">
          <cell r="D32">
            <v>26.317690560220733</v>
          </cell>
          <cell r="E32">
            <v>36.022496591263263</v>
          </cell>
          <cell r="F32">
            <v>77.040401477326014</v>
          </cell>
          <cell r="G32">
            <v>98.864043725622025</v>
          </cell>
          <cell r="H32">
            <v>122.10687411320976</v>
          </cell>
          <cell r="J32">
            <v>26.317690560220733</v>
          </cell>
          <cell r="K32">
            <v>36.022496591263263</v>
          </cell>
          <cell r="L32">
            <v>77.041960144916885</v>
          </cell>
          <cell r="M32">
            <v>98.720071341091455</v>
          </cell>
          <cell r="N32">
            <v>121.86942124555242</v>
          </cell>
          <cell r="P32">
            <v>26.317690560220733</v>
          </cell>
          <cell r="Q32">
            <v>47.604173769330174</v>
          </cell>
          <cell r="R32">
            <v>102.69822425506325</v>
          </cell>
          <cell r="S32">
            <v>183.55196856103518</v>
          </cell>
          <cell r="T32">
            <v>249.82560731997035</v>
          </cell>
          <cell r="V32">
            <v>26.317690560220733</v>
          </cell>
          <cell r="W32">
            <v>36.022496591263263</v>
          </cell>
          <cell r="X32">
            <v>71.189879197926786</v>
          </cell>
          <cell r="Y32">
            <v>68.223306854190298</v>
          </cell>
          <cell r="Z32">
            <v>102.77874010048788</v>
          </cell>
          <cell r="AK32">
            <v>9.9926285353932069</v>
          </cell>
        </row>
        <row r="33">
          <cell r="D33">
            <v>6.7285335873662007</v>
          </cell>
          <cell r="E33">
            <v>14.24043398257345</v>
          </cell>
          <cell r="F33">
            <v>12.124717885337304</v>
          </cell>
          <cell r="G33">
            <v>8.36468862707261</v>
          </cell>
          <cell r="H33">
            <v>7.7584690933144884</v>
          </cell>
          <cell r="J33">
            <v>6.7306582513265312</v>
          </cell>
          <cell r="K33">
            <v>14.24043398257345</v>
          </cell>
          <cell r="L33">
            <v>12.130391841870733</v>
          </cell>
          <cell r="M33">
            <v>8.36468862707261</v>
          </cell>
          <cell r="N33">
            <v>7.7585256009624572</v>
          </cell>
          <cell r="P33">
            <v>6.7277326032822486</v>
          </cell>
          <cell r="Q33">
            <v>14.24043398257345</v>
          </cell>
          <cell r="R33">
            <v>11.996593688119901</v>
          </cell>
          <cell r="S33">
            <v>7.8869770381097624</v>
          </cell>
          <cell r="T33">
            <v>6.4007307732681511</v>
          </cell>
          <cell r="V33">
            <v>6.7306582513265312</v>
          </cell>
          <cell r="W33">
            <v>14.24043398257345</v>
          </cell>
          <cell r="X33">
            <v>12.156566456935252</v>
          </cell>
          <cell r="Y33">
            <v>8.3861261419951916</v>
          </cell>
          <cell r="Z33">
            <v>7.8227686989703216</v>
          </cell>
          <cell r="AK33">
            <v>5.684488118988142</v>
          </cell>
        </row>
        <row r="34">
          <cell r="D34">
            <v>11.145360927413478</v>
          </cell>
          <cell r="E34">
            <v>16.03283020576275</v>
          </cell>
          <cell r="F34">
            <v>52.679342073150949</v>
          </cell>
          <cell r="G34">
            <v>101.45624320641393</v>
          </cell>
          <cell r="H34">
            <v>113.6842099828641</v>
          </cell>
          <cell r="J34">
            <v>11.143314439107073</v>
          </cell>
          <cell r="K34">
            <v>30.704795957538337</v>
          </cell>
          <cell r="L34">
            <v>52.743683985458958</v>
          </cell>
          <cell r="M34">
            <v>101.59640625655895</v>
          </cell>
          <cell r="N34">
            <v>113.9254855698764</v>
          </cell>
          <cell r="P34">
            <v>13.460380253831332</v>
          </cell>
          <cell r="Q34">
            <v>52.995438117682099</v>
          </cell>
          <cell r="R34">
            <v>76.92642008705063</v>
          </cell>
          <cell r="S34">
            <v>102.64764103229685</v>
          </cell>
          <cell r="T34">
            <v>99.41996344889958</v>
          </cell>
          <cell r="V34">
            <v>11.143314439107073</v>
          </cell>
          <cell r="W34">
            <v>30.704795957538337</v>
          </cell>
          <cell r="X34">
            <v>51.426625932373028</v>
          </cell>
          <cell r="Y34">
            <v>86.518351411829755</v>
          </cell>
          <cell r="Z34">
            <v>87.9434657026286</v>
          </cell>
          <cell r="AK34">
            <v>0.32339474114380395</v>
          </cell>
        </row>
        <row r="35">
          <cell r="D35">
            <v>12.672097928923904</v>
          </cell>
          <cell r="E35">
            <v>12.672097813614528</v>
          </cell>
          <cell r="F35">
            <v>12.669759153141058</v>
          </cell>
          <cell r="G35">
            <v>12.486754341443884</v>
          </cell>
          <cell r="H35">
            <v>0.31892438820796087</v>
          </cell>
          <cell r="J35">
            <v>12.672097928923904</v>
          </cell>
          <cell r="K35">
            <v>12.672097928923904</v>
          </cell>
          <cell r="L35">
            <v>12.669759153141058</v>
          </cell>
          <cell r="M35">
            <v>12.488867897700402</v>
          </cell>
          <cell r="N35">
            <v>0.31884768122108653</v>
          </cell>
          <cell r="P35">
            <v>12.672097928923904</v>
          </cell>
          <cell r="Q35">
            <v>12.672097928923904</v>
          </cell>
          <cell r="R35">
            <v>17.62163078134472</v>
          </cell>
          <cell r="S35">
            <v>16.93422081544486</v>
          </cell>
          <cell r="T35">
            <v>9.8072288693874725</v>
          </cell>
          <cell r="V35">
            <v>12.672097928923904</v>
          </cell>
          <cell r="W35">
            <v>12.672097928923904</v>
          </cell>
          <cell r="X35">
            <v>12.669987327783019</v>
          </cell>
          <cell r="Y35">
            <v>12.497280288302136</v>
          </cell>
          <cell r="Z35">
            <v>0</v>
          </cell>
          <cell r="AK35">
            <v>6.5223839258396037</v>
          </cell>
        </row>
        <row r="36">
          <cell r="D36">
            <v>2.2647787956375396</v>
          </cell>
          <cell r="E36">
            <v>2.3406364814582048</v>
          </cell>
          <cell r="F36">
            <v>2.2823435452955891</v>
          </cell>
          <cell r="G36">
            <v>0.89223809340546723</v>
          </cell>
          <cell r="H36">
            <v>0.14609128394522486</v>
          </cell>
          <cell r="J36">
            <v>2.2647787956630054</v>
          </cell>
          <cell r="K36">
            <v>2.3768808366294252</v>
          </cell>
          <cell r="L36">
            <v>2.3099836337569286</v>
          </cell>
          <cell r="M36">
            <v>0.92068604857195169</v>
          </cell>
          <cell r="N36">
            <v>0.14609273636051512</v>
          </cell>
          <cell r="P36">
            <v>2.5251692104675385</v>
          </cell>
          <cell r="Q36">
            <v>2.4539796936242055</v>
          </cell>
          <cell r="R36">
            <v>2.3525572846046998</v>
          </cell>
          <cell r="S36">
            <v>1.0512708723781543</v>
          </cell>
          <cell r="T36">
            <v>0.95415900218449679</v>
          </cell>
          <cell r="V36">
            <v>2.2647787956630054</v>
          </cell>
          <cell r="W36">
            <v>2.3768808366294252</v>
          </cell>
          <cell r="X36">
            <v>2.3092536335680052</v>
          </cell>
          <cell r="Y36">
            <v>0.91582478556665592</v>
          </cell>
          <cell r="Z36">
            <v>0.14460596805929526</v>
          </cell>
          <cell r="AK36">
            <v>1.7725098777304853</v>
          </cell>
        </row>
        <row r="37">
          <cell r="D37">
            <v>3.1641120684798807</v>
          </cell>
          <cell r="E37">
            <v>2.3944233998190612</v>
          </cell>
          <cell r="F37">
            <v>2.3942014352796832</v>
          </cell>
          <cell r="G37">
            <v>1.1340159775572829</v>
          </cell>
          <cell r="H37">
            <v>0.84915934503078461</v>
          </cell>
          <cell r="J37">
            <v>3.1641120684798807</v>
          </cell>
          <cell r="K37">
            <v>2.3944233998190612</v>
          </cell>
          <cell r="L37">
            <v>2.3942014352796832</v>
          </cell>
          <cell r="M37">
            <v>1.1339475429231243</v>
          </cell>
          <cell r="N37">
            <v>0.84915934503078461</v>
          </cell>
          <cell r="P37">
            <v>3.1641120684798807</v>
          </cell>
          <cell r="Q37">
            <v>2.3944233998190612</v>
          </cell>
          <cell r="R37">
            <v>2.3804362375230994</v>
          </cell>
          <cell r="S37">
            <v>1.0708449680096237</v>
          </cell>
          <cell r="T37">
            <v>0.71016798590426333</v>
          </cell>
          <cell r="V37">
            <v>3.1641120684798807</v>
          </cell>
          <cell r="W37">
            <v>2.3944233998190612</v>
          </cell>
          <cell r="X37">
            <v>2.3944233998190612</v>
          </cell>
          <cell r="Y37">
            <v>1.1434953482821584</v>
          </cell>
          <cell r="Z37">
            <v>0.84915934503078461</v>
          </cell>
          <cell r="AK37">
            <v>0.79611414331822139</v>
          </cell>
        </row>
        <row r="38">
          <cell r="D38">
            <v>11.550585508346558</v>
          </cell>
          <cell r="E38">
            <v>11.550585508346558</v>
          </cell>
          <cell r="F38">
            <v>11.550585508346558</v>
          </cell>
          <cell r="G38">
            <v>11.550585508346558</v>
          </cell>
          <cell r="H38">
            <v>11.541023436933756</v>
          </cell>
          <cell r="J38">
            <v>11.550585508346558</v>
          </cell>
          <cell r="K38">
            <v>11.550585508346558</v>
          </cell>
          <cell r="L38">
            <v>11.550585508346558</v>
          </cell>
          <cell r="M38">
            <v>11.550585508346558</v>
          </cell>
          <cell r="N38">
            <v>11.537808518856764</v>
          </cell>
          <cell r="P38">
            <v>11.550585508346558</v>
          </cell>
          <cell r="Q38">
            <v>11.550585508346558</v>
          </cell>
          <cell r="R38">
            <v>11.526357600465417</v>
          </cell>
          <cell r="S38">
            <v>11.339493214152753</v>
          </cell>
          <cell r="T38">
            <v>60.781411519274116</v>
          </cell>
          <cell r="V38">
            <v>11.550585508346558</v>
          </cell>
          <cell r="W38">
            <v>11.550585508346558</v>
          </cell>
          <cell r="X38">
            <v>31.092685423791409</v>
          </cell>
          <cell r="Y38">
            <v>107.71187570691109</v>
          </cell>
          <cell r="Z38">
            <v>178.51454703509808</v>
          </cell>
          <cell r="AK38">
            <v>10.240287637358884</v>
          </cell>
        </row>
        <row r="39">
          <cell r="D39">
            <v>24.227092998855369</v>
          </cell>
          <cell r="E39">
            <v>37.645573784910084</v>
          </cell>
          <cell r="F39">
            <v>26.712246036935539</v>
          </cell>
          <cell r="G39">
            <v>20.447964847116964</v>
          </cell>
          <cell r="H39">
            <v>0.68704640312353149</v>
          </cell>
          <cell r="J39">
            <v>24.227092985404852</v>
          </cell>
          <cell r="K39">
            <v>36.669434647796152</v>
          </cell>
          <cell r="L39">
            <v>26.728734437336243</v>
          </cell>
          <cell r="M39">
            <v>20.447462454350898</v>
          </cell>
          <cell r="N39">
            <v>0.68668162456015125</v>
          </cell>
          <cell r="P39">
            <v>6.7465932467239327</v>
          </cell>
          <cell r="Q39">
            <v>4.2305162949487567</v>
          </cell>
          <cell r="R39">
            <v>7.041754174118978</v>
          </cell>
          <cell r="S39">
            <v>7.9182195477187634E-3</v>
          </cell>
          <cell r="T39">
            <v>0.01</v>
          </cell>
          <cell r="V39">
            <v>24.227092985404852</v>
          </cell>
          <cell r="W39">
            <v>36.669434647796152</v>
          </cell>
          <cell r="X39">
            <v>26.739644092675007</v>
          </cell>
          <cell r="Y39">
            <v>20.398486918042181</v>
          </cell>
          <cell r="Z39">
            <v>0.69501734216464683</v>
          </cell>
          <cell r="AK39">
            <v>32.825854019916179</v>
          </cell>
        </row>
        <row r="40">
          <cell r="D40">
            <v>203.64194976923261</v>
          </cell>
          <cell r="E40">
            <v>215.63811376982616</v>
          </cell>
          <cell r="F40">
            <v>166.36900950648274</v>
          </cell>
          <cell r="G40">
            <v>124.50793530717046</v>
          </cell>
          <cell r="H40">
            <v>170.81296021916762</v>
          </cell>
          <cell r="J40">
            <v>203.64194984552444</v>
          </cell>
          <cell r="K40">
            <v>205.97751915251158</v>
          </cell>
          <cell r="L40">
            <v>166.41821726373394</v>
          </cell>
          <cell r="M40">
            <v>124.63799928308745</v>
          </cell>
          <cell r="N40">
            <v>170.80539039100987</v>
          </cell>
          <cell r="P40">
            <v>208.78166562444915</v>
          </cell>
          <cell r="Q40">
            <v>201.95223556388649</v>
          </cell>
          <cell r="R40">
            <v>143.9750234115331</v>
          </cell>
          <cell r="S40">
            <v>99.065080086268836</v>
          </cell>
          <cell r="T40">
            <v>55.949979009838373</v>
          </cell>
          <cell r="V40">
            <v>203.64194984552444</v>
          </cell>
          <cell r="W40">
            <v>205.97751915251158</v>
          </cell>
          <cell r="X40">
            <v>160.05267850291452</v>
          </cell>
          <cell r="Y40">
            <v>107.76685694930308</v>
          </cell>
          <cell r="Z40">
            <v>63.688002252127028</v>
          </cell>
          <cell r="AK40">
            <v>167.57842735043127</v>
          </cell>
        </row>
        <row r="41">
          <cell r="D41">
            <v>0.77574293621000834</v>
          </cell>
          <cell r="E41">
            <v>4.0866297110969754</v>
          </cell>
          <cell r="F41">
            <v>35.606410829070228</v>
          </cell>
          <cell r="G41">
            <v>69.036091995196784</v>
          </cell>
          <cell r="H41">
            <v>65.918872990004274</v>
          </cell>
          <cell r="J41">
            <v>0.77574293693032814</v>
          </cell>
          <cell r="K41">
            <v>1.1216246041312843</v>
          </cell>
          <cell r="L41">
            <v>35.482065987784154</v>
          </cell>
          <cell r="M41">
            <v>68.911565920681824</v>
          </cell>
          <cell r="N41">
            <v>65.961965805762702</v>
          </cell>
          <cell r="P41">
            <v>9.5371565337700304</v>
          </cell>
          <cell r="Q41">
            <v>2.6447635513450223</v>
          </cell>
          <cell r="R41">
            <v>22.461995983578163</v>
          </cell>
          <cell r="S41">
            <v>26.050935552602823</v>
          </cell>
          <cell r="T41">
            <v>9.2279462142469129</v>
          </cell>
          <cell r="V41">
            <v>0.77574293693032814</v>
          </cell>
          <cell r="W41">
            <v>1.1216246041312843</v>
          </cell>
          <cell r="X41">
            <v>30.944275562993425</v>
          </cell>
          <cell r="Y41">
            <v>42.446668013164526</v>
          </cell>
          <cell r="Z41">
            <v>57.392373280028366</v>
          </cell>
          <cell r="AK41">
            <v>3.7691490616746606</v>
          </cell>
        </row>
        <row r="42">
          <cell r="D42">
            <v>26.635171337731002</v>
          </cell>
          <cell r="E42">
            <v>23.722109642386414</v>
          </cell>
          <cell r="F42">
            <v>14.333629628398134</v>
          </cell>
          <cell r="G42">
            <v>9.0225614270751642</v>
          </cell>
          <cell r="H42">
            <v>2.1413747730074539</v>
          </cell>
          <cell r="J42">
            <v>26.635171346942609</v>
          </cell>
          <cell r="K42">
            <v>21.961282570133925</v>
          </cell>
          <cell r="L42">
            <v>14.33793836052052</v>
          </cell>
          <cell r="M42">
            <v>9.0293196696837619</v>
          </cell>
          <cell r="N42">
            <v>2.1412930657346365</v>
          </cell>
          <cell r="P42">
            <v>26.699109967705571</v>
          </cell>
          <cell r="Q42">
            <v>18.914352407923474</v>
          </cell>
          <cell r="R42">
            <v>9.9738159822350259</v>
          </cell>
          <cell r="S42">
            <v>4.5672450593675578</v>
          </cell>
          <cell r="T42">
            <v>0.90761701055596733</v>
          </cell>
          <cell r="V42">
            <v>26.635171346942609</v>
          </cell>
          <cell r="W42">
            <v>21.961282570133925</v>
          </cell>
          <cell r="X42">
            <v>13.863999247256665</v>
          </cell>
          <cell r="Y42">
            <v>4.9384748707176911</v>
          </cell>
          <cell r="Z42">
            <v>0.98455726470480065</v>
          </cell>
          <cell r="AK42">
            <v>40.254538493185869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CO2 emissions"/>
      <sheetName val="Total system costs"/>
      <sheetName val="Dynamique-Generation"/>
      <sheetName val="dynamique CO2"/>
      <sheetName val="Generation by technology"/>
      <sheetName val="Emision Fact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D5">
            <v>32.945655251567985</v>
          </cell>
          <cell r="E5">
            <v>35.626645370655588</v>
          </cell>
          <cell r="F5">
            <v>40.083665794518396</v>
          </cell>
          <cell r="G5">
            <v>40.083665737781821</v>
          </cell>
          <cell r="H5">
            <v>40.083665692353101</v>
          </cell>
          <cell r="J5">
            <v>32.945655249636879</v>
          </cell>
          <cell r="K5">
            <v>35.626645290171695</v>
          </cell>
          <cell r="L5">
            <v>45.340072084607883</v>
          </cell>
          <cell r="M5">
            <v>49.036956944264141</v>
          </cell>
          <cell r="N5">
            <v>51.40333478044387</v>
          </cell>
        </row>
        <row r="6">
          <cell r="D6">
            <v>26.317690560220733</v>
          </cell>
          <cell r="E6">
            <v>36.022496591263263</v>
          </cell>
          <cell r="F6">
            <v>58.426328961234759</v>
          </cell>
          <cell r="G6">
            <v>96.430214288640229</v>
          </cell>
          <cell r="H6">
            <v>110.15032466321625</v>
          </cell>
          <cell r="J6">
            <v>26.317690560220733</v>
          </cell>
          <cell r="K6">
            <v>47.822378629937958</v>
          </cell>
          <cell r="L6">
            <v>106.64242161341035</v>
          </cell>
          <cell r="M6">
            <v>224.95848974800089</v>
          </cell>
          <cell r="N6">
            <v>283.63115051850951</v>
          </cell>
        </row>
        <row r="7">
          <cell r="D7">
            <v>6.7306582513265312</v>
          </cell>
          <cell r="E7">
            <v>14.671425777487457</v>
          </cell>
          <cell r="F7">
            <v>14.67026580683887</v>
          </cell>
          <cell r="G7">
            <v>14.660045342541707</v>
          </cell>
          <cell r="H7">
            <v>14.454530324233929</v>
          </cell>
          <cell r="J7">
            <v>6.729621603491978</v>
          </cell>
          <cell r="K7">
            <v>14.671425777487457</v>
          </cell>
          <cell r="L7">
            <v>14.387700538602076</v>
          </cell>
          <cell r="M7">
            <v>13.048301034548786</v>
          </cell>
          <cell r="N7">
            <v>10.542882603913313</v>
          </cell>
        </row>
        <row r="8">
          <cell r="D8">
            <v>11.038175960460123</v>
          </cell>
          <cell r="E8">
            <v>28.142272478955519</v>
          </cell>
          <cell r="F8">
            <v>34.831193472382481</v>
          </cell>
          <cell r="G8">
            <v>109.38392955112515</v>
          </cell>
          <cell r="H8">
            <v>136.26296271122237</v>
          </cell>
          <cell r="J8">
            <v>11.043489091003195</v>
          </cell>
          <cell r="K8">
            <v>45.532307126671569</v>
          </cell>
          <cell r="L8">
            <v>77.680412082292534</v>
          </cell>
          <cell r="M8">
            <v>114.63115086251524</v>
          </cell>
          <cell r="N8">
            <v>120.14464552292657</v>
          </cell>
        </row>
        <row r="9">
          <cell r="D9">
            <v>12.672097928923904</v>
          </cell>
          <cell r="E9">
            <v>12.672097928923904</v>
          </cell>
          <cell r="F9">
            <v>12.671755680916249</v>
          </cell>
          <cell r="G9">
            <v>12.522200249506568</v>
          </cell>
          <cell r="J9">
            <v>12.672097928923904</v>
          </cell>
          <cell r="K9">
            <v>12.672097928923904</v>
          </cell>
          <cell r="L9">
            <v>17.614713365543139</v>
          </cell>
          <cell r="M9">
            <v>16.967514006967576</v>
          </cell>
          <cell r="N9">
            <v>11.339857093551473</v>
          </cell>
        </row>
        <row r="10">
          <cell r="D10">
            <v>2.2647787956811953</v>
          </cell>
          <cell r="E10">
            <v>2.3447488147503464</v>
          </cell>
          <cell r="F10">
            <v>2.2823435448590317</v>
          </cell>
          <cell r="G10">
            <v>0.89754451399494428</v>
          </cell>
          <cell r="H10">
            <v>0.12137264757802768</v>
          </cell>
          <cell r="J10">
            <v>2.2647787956811953</v>
          </cell>
          <cell r="K10">
            <v>2.5733199100432103</v>
          </cell>
          <cell r="L10">
            <v>2.3992351091001183</v>
          </cell>
          <cell r="M10">
            <v>1.2040890460298215</v>
          </cell>
          <cell r="N10">
            <v>3.8162206402466836</v>
          </cell>
        </row>
        <row r="11">
          <cell r="D11">
            <v>3.1641120684798807</v>
          </cell>
          <cell r="E11">
            <v>2.3944233998190612</v>
          </cell>
          <cell r="F11">
            <v>2.3944233998190612</v>
          </cell>
          <cell r="G11">
            <v>1.137032247526804</v>
          </cell>
          <cell r="H11">
            <v>0.84621087508276105</v>
          </cell>
          <cell r="J11">
            <v>3.1641120684798807</v>
          </cell>
          <cell r="K11">
            <v>2.3944233998190612</v>
          </cell>
          <cell r="L11">
            <v>2.3798702216445236</v>
          </cell>
          <cell r="M11">
            <v>1.0236685860290891</v>
          </cell>
          <cell r="N11">
            <v>0.66206208430230618</v>
          </cell>
        </row>
        <row r="12">
          <cell r="D12">
            <v>11.550585508346558</v>
          </cell>
          <cell r="E12">
            <v>11.550585508346558</v>
          </cell>
          <cell r="F12">
            <v>11.550585508346558</v>
          </cell>
          <cell r="G12">
            <v>11.550585508346558</v>
          </cell>
          <cell r="H12">
            <v>11.539825309067965</v>
          </cell>
          <cell r="J12">
            <v>11.550585508346558</v>
          </cell>
          <cell r="K12">
            <v>11.550585508346558</v>
          </cell>
          <cell r="L12">
            <v>11.528859578073025</v>
          </cell>
          <cell r="M12">
            <v>11.196506085805595</v>
          </cell>
          <cell r="N12">
            <v>80.846507599577308</v>
          </cell>
        </row>
        <row r="13">
          <cell r="D13">
            <v>19.092066455174063</v>
          </cell>
          <cell r="E13">
            <v>38.868212580644467</v>
          </cell>
          <cell r="F13">
            <v>31.349435127864126</v>
          </cell>
          <cell r="G13">
            <v>23.86651635630551</v>
          </cell>
          <cell r="H13">
            <v>0.74729646113701165</v>
          </cell>
          <cell r="J13">
            <v>13.760037959948477</v>
          </cell>
          <cell r="K13">
            <v>2.0202664050739259</v>
          </cell>
          <cell r="L13">
            <v>1.1153563036350533</v>
          </cell>
          <cell r="M13">
            <v>6.955066742375493E-2</v>
          </cell>
        </row>
        <row r="14">
          <cell r="D14">
            <v>220.34198962995163</v>
          </cell>
          <cell r="E14">
            <v>222.28699113083894</v>
          </cell>
          <cell r="F14">
            <v>260.54303060144957</v>
          </cell>
          <cell r="G14">
            <v>246.15906090194039</v>
          </cell>
          <cell r="H14">
            <v>308.36791393767817</v>
          </cell>
          <cell r="J14">
            <v>225.8421354837036</v>
          </cell>
          <cell r="K14">
            <v>230.58752051245801</v>
          </cell>
          <cell r="L14">
            <v>190.99717056076406</v>
          </cell>
          <cell r="M14">
            <v>127.92493507047584</v>
          </cell>
          <cell r="N14">
            <v>65.473917885450646</v>
          </cell>
        </row>
        <row r="15">
          <cell r="D15">
            <v>2.0862685827513019</v>
          </cell>
          <cell r="F15">
            <v>7.490860010329925E-2</v>
          </cell>
          <cell r="G15">
            <v>0.22954369976741873</v>
          </cell>
          <cell r="H15">
            <v>0.46603139108833602</v>
          </cell>
          <cell r="J15">
            <v>2.0820811931944547</v>
          </cell>
          <cell r="L15">
            <v>7.2961257134011248E-2</v>
          </cell>
          <cell r="M15">
            <v>0.2316095830692575</v>
          </cell>
          <cell r="N15">
            <v>0.46014651420409791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G24" sqref="G24"/>
    </sheetView>
  </sheetViews>
  <sheetFormatPr baseColWidth="10" defaultRowHeight="14" x14ac:dyDescent="0"/>
  <cols>
    <col min="2" max="2" width="55" customWidth="1"/>
    <col min="4" max="4" width="12.5" customWidth="1"/>
    <col min="5" max="5" width="12.83203125" customWidth="1"/>
  </cols>
  <sheetData>
    <row r="1" spans="2:12">
      <c r="B1" t="s">
        <v>133</v>
      </c>
      <c r="C1">
        <v>2</v>
      </c>
    </row>
    <row r="2" spans="2:12" ht="30" customHeight="1">
      <c r="B2" s="42"/>
      <c r="C2" s="44" t="s">
        <v>23</v>
      </c>
      <c r="D2" s="44" t="s">
        <v>125</v>
      </c>
      <c r="E2" s="44" t="s">
        <v>126</v>
      </c>
      <c r="F2" s="44" t="s">
        <v>127</v>
      </c>
      <c r="G2" s="44" t="s">
        <v>128</v>
      </c>
      <c r="H2" s="44" t="s">
        <v>129</v>
      </c>
      <c r="I2" s="44" t="s">
        <v>130</v>
      </c>
      <c r="J2" s="43"/>
      <c r="K2" s="43"/>
      <c r="L2" s="43"/>
    </row>
    <row r="3" spans="2:12">
      <c r="B3" s="44" t="s">
        <v>132</v>
      </c>
      <c r="C3" s="169">
        <f>IF($C$1=1,C4,C6)</f>
        <v>0.02</v>
      </c>
      <c r="D3" s="169">
        <f>IF($C$1=1,D4,D6)</f>
        <v>2.9000000000000001E-2</v>
      </c>
      <c r="E3" s="169">
        <f t="shared" ref="E3:I3" si="0">IF($C$1=1,E4,E6)</f>
        <v>2.5999999999999999E-2</v>
      </c>
      <c r="F3" s="169">
        <f t="shared" si="0"/>
        <v>2.9000000000000001E-2</v>
      </c>
      <c r="G3" s="169">
        <f t="shared" si="0"/>
        <v>2.8000000000000001E-2</v>
      </c>
      <c r="H3" s="169">
        <f t="shared" si="0"/>
        <v>2.7E-2</v>
      </c>
      <c r="I3" s="169">
        <f t="shared" si="0"/>
        <v>2.5999999999999999E-2</v>
      </c>
      <c r="J3" s="43"/>
      <c r="K3" s="43"/>
      <c r="L3" s="43"/>
    </row>
    <row r="4" spans="2:12">
      <c r="B4" s="43" t="s">
        <v>123</v>
      </c>
      <c r="C4" s="47">
        <v>0.02</v>
      </c>
      <c r="D4" s="47">
        <v>2.9000000000000001E-2</v>
      </c>
      <c r="E4" s="47">
        <v>2.8000000000000001E-2</v>
      </c>
      <c r="F4" s="46">
        <v>3.5000000000000003E-2</v>
      </c>
      <c r="G4" s="46">
        <v>3.2000000000000001E-2</v>
      </c>
      <c r="H4" s="46">
        <v>0.03</v>
      </c>
      <c r="I4" s="46">
        <v>2.9000000000000001E-2</v>
      </c>
      <c r="J4" s="43"/>
      <c r="K4" s="43"/>
      <c r="L4" s="43"/>
    </row>
    <row r="5" spans="2:12">
      <c r="B5" t="s">
        <v>124</v>
      </c>
      <c r="C5" s="47">
        <v>0.02</v>
      </c>
      <c r="D5" s="47">
        <v>2.9000000000000001E-2</v>
      </c>
      <c r="E5" s="181">
        <v>2.5000000000000001E-2</v>
      </c>
      <c r="F5" s="181">
        <v>2.5999999999999999E-2</v>
      </c>
      <c r="G5" s="181">
        <v>2.4E-2</v>
      </c>
      <c r="H5" s="181">
        <v>2.3E-2</v>
      </c>
      <c r="I5" s="181">
        <v>2.1999999999999999E-2</v>
      </c>
      <c r="K5" s="43"/>
      <c r="L5" s="43"/>
    </row>
    <row r="6" spans="2:12">
      <c r="B6" t="s">
        <v>135</v>
      </c>
      <c r="C6" s="47">
        <v>0.02</v>
      </c>
      <c r="D6" s="47">
        <v>2.9000000000000001E-2</v>
      </c>
      <c r="E6" s="181">
        <v>2.5999999999999999E-2</v>
      </c>
      <c r="F6" s="181">
        <v>2.9000000000000001E-2</v>
      </c>
      <c r="G6" s="182">
        <v>2.8000000000000001E-2</v>
      </c>
      <c r="H6" s="182">
        <v>2.7E-2</v>
      </c>
      <c r="I6" s="182">
        <v>2.5999999999999999E-2</v>
      </c>
      <c r="K6" s="43"/>
      <c r="L6" s="43"/>
    </row>
    <row r="7" spans="2:12">
      <c r="B7" s="44" t="s">
        <v>131</v>
      </c>
      <c r="C7" s="47">
        <v>1.2999999999999999E-2</v>
      </c>
      <c r="D7" s="47">
        <v>2.9000000000000001E-2</v>
      </c>
      <c r="E7" s="47">
        <v>2.7E-2</v>
      </c>
      <c r="F7" s="47">
        <v>2.9000000000000001E-2</v>
      </c>
      <c r="G7" s="47">
        <v>2.9000000000000001E-2</v>
      </c>
      <c r="H7" s="47">
        <v>2.5000000000000001E-2</v>
      </c>
      <c r="I7" s="46">
        <v>2.3E-2</v>
      </c>
      <c r="K7" s="43"/>
      <c r="L7" s="43"/>
    </row>
    <row r="8" spans="2:12">
      <c r="K8" s="43"/>
      <c r="L8" s="43"/>
    </row>
    <row r="9" spans="2:12">
      <c r="B9" s="43"/>
      <c r="C9" s="44">
        <v>2003</v>
      </c>
      <c r="D9" s="48">
        <v>2010</v>
      </c>
      <c r="E9" s="48">
        <v>2014</v>
      </c>
      <c r="F9" s="44">
        <v>2020</v>
      </c>
      <c r="G9" s="44">
        <v>2025</v>
      </c>
      <c r="H9" s="44">
        <v>2030</v>
      </c>
      <c r="I9" s="44">
        <v>2040</v>
      </c>
      <c r="J9" s="44">
        <v>2050</v>
      </c>
      <c r="K9" s="43"/>
      <c r="L9" s="43"/>
    </row>
    <row r="10" spans="2:12">
      <c r="B10" s="44" t="s">
        <v>24</v>
      </c>
      <c r="C10" s="43">
        <v>104.7</v>
      </c>
      <c r="D10" s="45">
        <v>114.3</v>
      </c>
      <c r="E10" s="45">
        <v>119.7</v>
      </c>
      <c r="F10" s="43">
        <v>127.1</v>
      </c>
      <c r="G10" s="43">
        <v>132.6</v>
      </c>
      <c r="H10" s="43">
        <v>137.5</v>
      </c>
      <c r="I10" s="43">
        <v>145.4</v>
      </c>
      <c r="J10" s="43">
        <v>150.80000000000001</v>
      </c>
      <c r="K10" s="43"/>
      <c r="L10" s="43"/>
    </row>
    <row r="11" spans="2:12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>
      <c r="B12" s="44" t="s">
        <v>25</v>
      </c>
      <c r="C12" s="44">
        <v>2003</v>
      </c>
      <c r="D12" s="48">
        <v>2010</v>
      </c>
      <c r="E12" s="48">
        <v>2014</v>
      </c>
      <c r="F12" s="44">
        <v>2020</v>
      </c>
      <c r="G12" s="44">
        <v>2025</v>
      </c>
      <c r="H12" s="44">
        <v>2030</v>
      </c>
      <c r="I12" s="44">
        <v>2040</v>
      </c>
      <c r="J12" s="44">
        <v>2050</v>
      </c>
      <c r="K12" s="43"/>
      <c r="L12" s="43"/>
    </row>
    <row r="13" spans="2:12">
      <c r="B13" s="43" t="s">
        <v>26</v>
      </c>
      <c r="C13" s="43">
        <v>99</v>
      </c>
      <c r="D13" s="43">
        <v>107</v>
      </c>
      <c r="E13" s="43">
        <v>115</v>
      </c>
      <c r="F13" s="43">
        <v>127</v>
      </c>
      <c r="G13" s="43">
        <v>141</v>
      </c>
      <c r="H13" s="43">
        <v>156</v>
      </c>
      <c r="I13" s="43">
        <v>189</v>
      </c>
      <c r="J13" s="43">
        <v>228</v>
      </c>
      <c r="K13" s="43"/>
      <c r="L13" s="43"/>
    </row>
    <row r="14" spans="2:12">
      <c r="B14" s="44" t="s">
        <v>27</v>
      </c>
      <c r="C14" s="49">
        <v>8900</v>
      </c>
      <c r="D14" s="50">
        <v>9643</v>
      </c>
      <c r="E14" s="50">
        <v>10322</v>
      </c>
      <c r="F14" s="49">
        <v>11418</v>
      </c>
      <c r="G14" s="50">
        <v>12652</v>
      </c>
      <c r="H14" s="50">
        <v>14043</v>
      </c>
      <c r="I14" s="50">
        <v>16962</v>
      </c>
      <c r="J14" s="50">
        <v>20451</v>
      </c>
      <c r="K14" s="43"/>
      <c r="L14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B2:M33"/>
  <sheetViews>
    <sheetView workbookViewId="0">
      <selection activeCell="D21" sqref="D21"/>
    </sheetView>
  </sheetViews>
  <sheetFormatPr baseColWidth="10" defaultRowHeight="14" x14ac:dyDescent="0"/>
  <cols>
    <col min="2" max="2" width="23.83203125" customWidth="1"/>
  </cols>
  <sheetData>
    <row r="2" spans="2:13" ht="23.25" customHeight="1">
      <c r="B2" s="212"/>
      <c r="C2" s="212"/>
      <c r="D2" s="212"/>
      <c r="E2" s="212"/>
      <c r="F2" s="213" t="s">
        <v>34</v>
      </c>
      <c r="G2" s="213"/>
      <c r="H2" s="213"/>
      <c r="I2" s="213"/>
      <c r="J2" s="214" t="s">
        <v>35</v>
      </c>
      <c r="K2" s="214"/>
      <c r="L2" s="215" t="s">
        <v>36</v>
      </c>
      <c r="M2" s="215"/>
    </row>
    <row r="3" spans="2:13">
      <c r="B3" s="73" t="s">
        <v>37</v>
      </c>
      <c r="C3" s="74">
        <v>2000</v>
      </c>
      <c r="D3" s="75">
        <v>2010</v>
      </c>
      <c r="E3" s="75">
        <v>2016</v>
      </c>
      <c r="F3" s="76">
        <v>2025</v>
      </c>
      <c r="G3" s="76">
        <v>2030</v>
      </c>
      <c r="H3" s="77">
        <v>2035</v>
      </c>
      <c r="I3" s="78">
        <v>2040</v>
      </c>
      <c r="J3" s="77">
        <v>2025</v>
      </c>
      <c r="K3" s="78">
        <v>2040</v>
      </c>
      <c r="L3" s="78">
        <v>2025</v>
      </c>
      <c r="M3" s="78">
        <v>2040</v>
      </c>
    </row>
    <row r="4" spans="2:13">
      <c r="B4" s="79" t="s">
        <v>38</v>
      </c>
      <c r="C4" s="115">
        <v>38</v>
      </c>
      <c r="D4" s="115">
        <v>86</v>
      </c>
      <c r="E4" s="115">
        <v>41</v>
      </c>
      <c r="F4" s="81">
        <v>83</v>
      </c>
      <c r="G4" s="81">
        <v>94</v>
      </c>
      <c r="H4" s="82">
        <v>103</v>
      </c>
      <c r="I4" s="83">
        <v>111</v>
      </c>
      <c r="J4" s="116">
        <v>97</v>
      </c>
      <c r="K4" s="117">
        <v>136</v>
      </c>
      <c r="L4" s="83">
        <v>72</v>
      </c>
      <c r="M4" s="83">
        <v>64</v>
      </c>
    </row>
    <row r="5" spans="2:13">
      <c r="B5" s="86" t="s">
        <v>39</v>
      </c>
      <c r="C5" s="87"/>
      <c r="D5" s="87"/>
      <c r="E5" s="87"/>
      <c r="F5" s="88"/>
      <c r="G5" s="88"/>
      <c r="H5" s="88"/>
      <c r="I5" s="88"/>
      <c r="J5" s="87"/>
      <c r="K5" s="87"/>
      <c r="L5" s="88"/>
      <c r="M5" s="88"/>
    </row>
    <row r="6" spans="2:13">
      <c r="B6" s="89" t="s">
        <v>40</v>
      </c>
      <c r="C6" s="118">
        <v>5.9</v>
      </c>
      <c r="D6" s="119">
        <v>4.8</v>
      </c>
      <c r="E6" s="119">
        <v>2.5</v>
      </c>
      <c r="F6" s="92">
        <v>3.7</v>
      </c>
      <c r="G6" s="92">
        <v>4.4000000000000004</v>
      </c>
      <c r="H6" s="93">
        <v>5</v>
      </c>
      <c r="I6" s="94">
        <v>5.6</v>
      </c>
      <c r="J6" s="120">
        <v>4.3</v>
      </c>
      <c r="K6" s="121">
        <v>6.5</v>
      </c>
      <c r="L6" s="94">
        <v>3.4</v>
      </c>
      <c r="M6" s="94">
        <v>3.9</v>
      </c>
    </row>
    <row r="7" spans="2:13">
      <c r="B7" s="89" t="s">
        <v>41</v>
      </c>
      <c r="C7" s="90">
        <v>3.8</v>
      </c>
      <c r="D7" s="91">
        <v>8.1999999999999993</v>
      </c>
      <c r="E7" s="91">
        <v>4.9000000000000004</v>
      </c>
      <c r="F7" s="92">
        <v>7.9</v>
      </c>
      <c r="G7" s="92">
        <v>8.6</v>
      </c>
      <c r="H7" s="93">
        <v>9.1</v>
      </c>
      <c r="I7" s="94">
        <v>9.6</v>
      </c>
      <c r="J7" s="95">
        <v>8.1999999999999993</v>
      </c>
      <c r="K7" s="96">
        <v>10.5</v>
      </c>
      <c r="L7" s="94">
        <v>7</v>
      </c>
      <c r="M7" s="94">
        <v>7.9</v>
      </c>
    </row>
    <row r="8" spans="2:13">
      <c r="B8" s="89" t="s">
        <v>42</v>
      </c>
      <c r="C8" s="90">
        <v>3.5</v>
      </c>
      <c r="D8" s="91">
        <v>7.4</v>
      </c>
      <c r="E8" s="91">
        <v>5.8</v>
      </c>
      <c r="F8" s="92">
        <v>9.4</v>
      </c>
      <c r="G8" s="92">
        <v>9.6999999999999993</v>
      </c>
      <c r="H8" s="93">
        <v>10</v>
      </c>
      <c r="I8" s="94">
        <v>10.199999999999999</v>
      </c>
      <c r="J8" s="95">
        <v>10.4</v>
      </c>
      <c r="K8" s="96">
        <v>11.1</v>
      </c>
      <c r="L8" s="94">
        <v>8.1999999999999993</v>
      </c>
      <c r="M8" s="94">
        <v>8.5</v>
      </c>
    </row>
    <row r="9" spans="2:13">
      <c r="B9" s="97" t="s">
        <v>43</v>
      </c>
      <c r="C9" s="98">
        <v>6.4</v>
      </c>
      <c r="D9" s="99">
        <v>12.1</v>
      </c>
      <c r="E9" s="99">
        <v>7</v>
      </c>
      <c r="F9" s="100">
        <v>10.3</v>
      </c>
      <c r="G9" s="100">
        <v>10.5</v>
      </c>
      <c r="H9" s="101">
        <v>10.6</v>
      </c>
      <c r="I9" s="102">
        <v>10.6</v>
      </c>
      <c r="J9" s="103">
        <v>10.8</v>
      </c>
      <c r="K9" s="104">
        <v>11.5</v>
      </c>
      <c r="L9" s="102">
        <v>8.6</v>
      </c>
      <c r="M9" s="102">
        <v>9</v>
      </c>
    </row>
    <row r="10" spans="2:13">
      <c r="B10" s="86" t="s">
        <v>44</v>
      </c>
      <c r="C10" s="87"/>
      <c r="D10" s="87"/>
      <c r="E10" s="87"/>
      <c r="F10" s="88"/>
      <c r="G10" s="88"/>
      <c r="H10" s="88"/>
      <c r="I10" s="88"/>
      <c r="J10" s="87"/>
      <c r="K10" s="87"/>
      <c r="L10" s="88"/>
      <c r="M10" s="88"/>
    </row>
    <row r="11" spans="2:13">
      <c r="B11" s="89" t="s">
        <v>40</v>
      </c>
      <c r="C11" s="105">
        <v>37</v>
      </c>
      <c r="D11" s="105">
        <v>63</v>
      </c>
      <c r="E11" s="105">
        <v>49</v>
      </c>
      <c r="F11" s="106">
        <v>61</v>
      </c>
      <c r="G11" s="106">
        <v>61</v>
      </c>
      <c r="H11" s="107">
        <v>62</v>
      </c>
      <c r="I11" s="108">
        <v>62</v>
      </c>
      <c r="J11" s="109">
        <v>62</v>
      </c>
      <c r="K11" s="110">
        <v>67</v>
      </c>
      <c r="L11" s="108">
        <v>56</v>
      </c>
      <c r="M11" s="108">
        <v>55</v>
      </c>
    </row>
    <row r="12" spans="2:13">
      <c r="B12" s="89" t="s">
        <v>41</v>
      </c>
      <c r="C12" s="105">
        <v>46</v>
      </c>
      <c r="D12" s="111">
        <v>101</v>
      </c>
      <c r="E12" s="105">
        <v>63</v>
      </c>
      <c r="F12" s="106">
        <v>77</v>
      </c>
      <c r="G12" s="106">
        <v>80</v>
      </c>
      <c r="H12" s="107">
        <v>81</v>
      </c>
      <c r="I12" s="108">
        <v>82</v>
      </c>
      <c r="J12" s="109">
        <v>81</v>
      </c>
      <c r="K12" s="110">
        <v>95</v>
      </c>
      <c r="L12" s="108">
        <v>67</v>
      </c>
      <c r="M12" s="108">
        <v>64</v>
      </c>
    </row>
    <row r="13" spans="2:13">
      <c r="B13" s="89" t="s">
        <v>43</v>
      </c>
      <c r="C13" s="105">
        <v>44</v>
      </c>
      <c r="D13" s="111">
        <v>118</v>
      </c>
      <c r="E13" s="105">
        <v>72</v>
      </c>
      <c r="F13" s="106">
        <v>82</v>
      </c>
      <c r="G13" s="106">
        <v>85</v>
      </c>
      <c r="H13" s="107">
        <v>86</v>
      </c>
      <c r="I13" s="108">
        <v>87</v>
      </c>
      <c r="J13" s="109">
        <v>86</v>
      </c>
      <c r="K13" s="110">
        <v>101</v>
      </c>
      <c r="L13" s="108">
        <v>71</v>
      </c>
      <c r="M13" s="108">
        <v>68</v>
      </c>
    </row>
    <row r="14" spans="2:13">
      <c r="B14" s="97" t="s">
        <v>45</v>
      </c>
      <c r="C14" s="80">
        <v>34</v>
      </c>
      <c r="D14" s="112">
        <v>127</v>
      </c>
      <c r="E14" s="80">
        <v>80</v>
      </c>
      <c r="F14" s="81">
        <v>87</v>
      </c>
      <c r="G14" s="81">
        <v>89</v>
      </c>
      <c r="H14" s="82">
        <v>90</v>
      </c>
      <c r="I14" s="83">
        <v>91</v>
      </c>
      <c r="J14" s="84">
        <v>90</v>
      </c>
      <c r="K14" s="85">
        <v>101</v>
      </c>
      <c r="L14" s="83">
        <v>78</v>
      </c>
      <c r="M14" s="83">
        <v>77</v>
      </c>
    </row>
    <row r="15" spans="2:13" ht="42.75" customHeight="1">
      <c r="B15" s="216" t="s">
        <v>33</v>
      </c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</row>
    <row r="16" spans="2:13" ht="42.75" customHeight="1"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</row>
    <row r="17" spans="2:9">
      <c r="B17" s="114" t="s">
        <v>46</v>
      </c>
      <c r="C17" s="113"/>
      <c r="D17" s="113"/>
    </row>
    <row r="18" spans="2:9">
      <c r="C18" s="105">
        <v>2000</v>
      </c>
      <c r="D18" s="111">
        <v>2010</v>
      </c>
      <c r="E18" s="105">
        <v>2016</v>
      </c>
      <c r="F18" s="105">
        <v>2025</v>
      </c>
      <c r="G18" s="105">
        <v>2040</v>
      </c>
      <c r="I18" s="108">
        <v>2011</v>
      </c>
    </row>
    <row r="19" spans="2:9">
      <c r="B19" s="123" t="s">
        <v>53</v>
      </c>
    </row>
    <row r="20" spans="2:9">
      <c r="B20" t="s">
        <v>49</v>
      </c>
      <c r="C20" s="124">
        <f>$C$4</f>
        <v>38</v>
      </c>
      <c r="D20" s="124">
        <f>$D$4</f>
        <v>86</v>
      </c>
      <c r="E20" s="124">
        <f>$E$4</f>
        <v>41</v>
      </c>
      <c r="F20" s="124">
        <f>J4</f>
        <v>97</v>
      </c>
      <c r="G20" s="124">
        <f>K4</f>
        <v>136</v>
      </c>
      <c r="I20" s="125">
        <f>D20*(1+E21)</f>
        <v>76.011508617164466</v>
      </c>
    </row>
    <row r="21" spans="2:9">
      <c r="B21" s="126" t="s">
        <v>54</v>
      </c>
      <c r="C21" s="127"/>
      <c r="D21" s="158">
        <f>(D20/C20)^(1/(D18-C18))-1</f>
        <v>8.5104302439456214E-2</v>
      </c>
      <c r="E21" s="158">
        <f>(E20/D20)^(1/(E18-D18))-1</f>
        <v>-0.11614524863762254</v>
      </c>
      <c r="F21" s="158">
        <f>(F20/E20)^(1/(F18-E18))-1</f>
        <v>0.10040918974586832</v>
      </c>
      <c r="G21" s="158">
        <f t="shared" ref="G21" si="0">(G20/F20)^(1/(G18-F18))-1</f>
        <v>2.2785301836105942E-2</v>
      </c>
    </row>
    <row r="22" spans="2:9">
      <c r="B22" t="s">
        <v>50</v>
      </c>
      <c r="C22" s="124">
        <f t="shared" ref="C22:C24" si="1">$C$4</f>
        <v>38</v>
      </c>
      <c r="D22" s="124">
        <f t="shared" ref="D22:D24" si="2">$D$4</f>
        <v>86</v>
      </c>
      <c r="E22" s="124">
        <f t="shared" ref="E22:E24" si="3">$E$4</f>
        <v>41</v>
      </c>
      <c r="F22" s="124">
        <f>F4</f>
        <v>83</v>
      </c>
      <c r="G22" s="124">
        <f>K4</f>
        <v>136</v>
      </c>
    </row>
    <row r="23" spans="2:9">
      <c r="B23" s="126" t="s">
        <v>54</v>
      </c>
      <c r="C23" s="127"/>
      <c r="D23" s="129">
        <f>(D22/C22)^(1/(D18-C18))-1</f>
        <v>8.5104302439456214E-2</v>
      </c>
      <c r="E23" s="129">
        <f t="shared" ref="E23:G23" si="4">(E22/D22)^(1/(E18-D18))-1</f>
        <v>-0.11614524863762254</v>
      </c>
      <c r="F23" s="129">
        <f t="shared" si="4"/>
        <v>8.1515362623563847E-2</v>
      </c>
      <c r="G23" s="129">
        <f t="shared" si="4"/>
        <v>3.3468842225341966E-2</v>
      </c>
    </row>
    <row r="24" spans="2:9">
      <c r="B24" t="s">
        <v>51</v>
      </c>
      <c r="C24" s="124">
        <f t="shared" si="1"/>
        <v>38</v>
      </c>
      <c r="D24" s="125">
        <f t="shared" si="2"/>
        <v>86</v>
      </c>
      <c r="E24" s="125">
        <f t="shared" si="3"/>
        <v>41</v>
      </c>
      <c r="F24" s="125">
        <f>L4</f>
        <v>72</v>
      </c>
      <c r="G24" s="125">
        <f>M4</f>
        <v>64</v>
      </c>
    </row>
    <row r="25" spans="2:9">
      <c r="B25" s="126" t="s">
        <v>54</v>
      </c>
      <c r="C25" s="126"/>
      <c r="D25" s="130">
        <f>(D24/C24)^(1/(D18-C18))-1</f>
        <v>8.5104302439456214E-2</v>
      </c>
      <c r="E25" s="130">
        <f t="shared" ref="E25:G25" si="5">(E24/D24)^(1/(E18-D18))-1</f>
        <v>-0.11614524863762254</v>
      </c>
      <c r="F25" s="130">
        <f t="shared" si="5"/>
        <v>6.4564724058361334E-2</v>
      </c>
      <c r="G25" s="130">
        <f t="shared" si="5"/>
        <v>-7.8214543685033444E-3</v>
      </c>
    </row>
    <row r="27" spans="2:9">
      <c r="B27" s="123" t="s">
        <v>52</v>
      </c>
    </row>
    <row r="28" spans="2:9">
      <c r="B28" s="12" t="s">
        <v>49</v>
      </c>
      <c r="C28" s="125">
        <f>C6</f>
        <v>5.9</v>
      </c>
      <c r="D28" s="125">
        <f>D6</f>
        <v>4.8</v>
      </c>
      <c r="E28" s="125">
        <f>E6</f>
        <v>2.5</v>
      </c>
      <c r="F28" s="125">
        <f>J6</f>
        <v>4.3</v>
      </c>
      <c r="G28" s="125">
        <f>K6</f>
        <v>6.5</v>
      </c>
      <c r="I28" s="125">
        <f>D28*(1+E29)</f>
        <v>4.3055076569933179</v>
      </c>
    </row>
    <row r="29" spans="2:9">
      <c r="B29" s="126" t="s">
        <v>54</v>
      </c>
      <c r="C29" s="126"/>
      <c r="D29" s="128">
        <f>(D28/C28)^(1/(D18-C18))-1</f>
        <v>-2.0422226279835698E-2</v>
      </c>
      <c r="E29" s="128">
        <f t="shared" ref="E29:G29" si="6">(E28/D28)^(1/(E18-D18))-1</f>
        <v>-0.10301923812639202</v>
      </c>
      <c r="F29" s="128">
        <f t="shared" si="6"/>
        <v>6.2110806063014223E-2</v>
      </c>
      <c r="G29" s="128">
        <f t="shared" si="6"/>
        <v>2.7928703730553117E-2</v>
      </c>
    </row>
    <row r="30" spans="2:9">
      <c r="B30" s="12" t="s">
        <v>50</v>
      </c>
      <c r="C30" s="131">
        <f>C6</f>
        <v>5.9</v>
      </c>
      <c r="D30" s="125">
        <f>D6</f>
        <v>4.8</v>
      </c>
      <c r="E30" s="125">
        <f>E6</f>
        <v>2.5</v>
      </c>
      <c r="F30" s="125">
        <f>F6</f>
        <v>3.7</v>
      </c>
      <c r="G30" s="125">
        <f>I6</f>
        <v>5.6</v>
      </c>
    </row>
    <row r="31" spans="2:9">
      <c r="B31" s="126" t="s">
        <v>54</v>
      </c>
      <c r="D31" s="128">
        <f>(D30/C30)^(1/(D18-C18))-1</f>
        <v>-2.0422226279835698E-2</v>
      </c>
      <c r="E31" s="128">
        <f t="shared" ref="E31:G31" si="7">(E30/D30)^(1/(E18-D18))-1</f>
        <v>-0.10301923812639202</v>
      </c>
      <c r="F31" s="128">
        <f t="shared" si="7"/>
        <v>4.4522906095042281E-2</v>
      </c>
      <c r="G31" s="128">
        <f t="shared" si="7"/>
        <v>2.8014136645801324E-2</v>
      </c>
    </row>
    <row r="32" spans="2:9">
      <c r="B32" s="12" t="s">
        <v>51</v>
      </c>
      <c r="C32" s="131">
        <f>C6</f>
        <v>5.9</v>
      </c>
      <c r="D32" s="125">
        <f>D6</f>
        <v>4.8</v>
      </c>
      <c r="E32" s="125">
        <f>E6</f>
        <v>2.5</v>
      </c>
      <c r="F32" s="125">
        <f>L6</f>
        <v>3.4</v>
      </c>
      <c r="G32" s="125">
        <f>M6</f>
        <v>3.9</v>
      </c>
    </row>
    <row r="33" spans="2:7">
      <c r="B33" s="126" t="s">
        <v>54</v>
      </c>
      <c r="C33" s="126"/>
      <c r="D33" s="128">
        <f>(D32/C32)^(1/(D18-C18))-1</f>
        <v>-2.0422226279835698E-2</v>
      </c>
      <c r="E33" s="128">
        <f t="shared" ref="E33:G33" si="8">(E32/D32)^(1/(E18-D18))-1</f>
        <v>-0.10301923812639202</v>
      </c>
      <c r="F33" s="128">
        <f t="shared" si="8"/>
        <v>3.4755292751464273E-2</v>
      </c>
      <c r="G33" s="128">
        <f t="shared" si="8"/>
        <v>9.1887007062974035E-3</v>
      </c>
    </row>
  </sheetData>
  <mergeCells count="5">
    <mergeCell ref="B2:E2"/>
    <mergeCell ref="F2:I2"/>
    <mergeCell ref="J2:K2"/>
    <mergeCell ref="L2:M2"/>
    <mergeCell ref="B15:M1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D81"/>
  <sheetViews>
    <sheetView zoomScale="85" zoomScaleNormal="85" zoomScalePageLayoutView="85" workbookViewId="0">
      <pane xSplit="1" ySplit="1" topLeftCell="AA11" activePane="bottomRight" state="frozen"/>
      <selection pane="topRight" activeCell="B1" sqref="B1"/>
      <selection pane="bottomLeft" activeCell="A2" sqref="A2"/>
      <selection pane="bottomRight" activeCell="AO37" sqref="AO37"/>
    </sheetView>
  </sheetViews>
  <sheetFormatPr baseColWidth="10" defaultRowHeight="14" x14ac:dyDescent="0"/>
  <cols>
    <col min="1" max="1" width="36" customWidth="1"/>
    <col min="2" max="2" width="18.33203125" bestFit="1" customWidth="1"/>
    <col min="3" max="3" width="18.6640625" customWidth="1"/>
    <col min="4" max="4" width="22.6640625" customWidth="1"/>
    <col min="5" max="146" width="15.1640625" bestFit="1" customWidth="1"/>
  </cols>
  <sheetData>
    <row r="1" spans="1:212">
      <c r="B1">
        <v>2011</v>
      </c>
      <c r="C1">
        <v>2012</v>
      </c>
      <c r="D1">
        <v>2013</v>
      </c>
      <c r="E1">
        <f>D1+1</f>
        <v>2014</v>
      </c>
      <c r="F1">
        <f t="shared" ref="F1:BQ1" si="0">E1+1</f>
        <v>2015</v>
      </c>
      <c r="G1">
        <f t="shared" si="0"/>
        <v>2016</v>
      </c>
      <c r="H1">
        <f t="shared" si="0"/>
        <v>2017</v>
      </c>
      <c r="I1">
        <f t="shared" si="0"/>
        <v>2018</v>
      </c>
      <c r="J1">
        <f t="shared" si="0"/>
        <v>2019</v>
      </c>
      <c r="K1">
        <f t="shared" si="0"/>
        <v>2020</v>
      </c>
      <c r="L1">
        <f t="shared" si="0"/>
        <v>2021</v>
      </c>
      <c r="M1">
        <f t="shared" si="0"/>
        <v>2022</v>
      </c>
      <c r="N1">
        <f t="shared" si="0"/>
        <v>2023</v>
      </c>
      <c r="O1">
        <f>N1+1</f>
        <v>2024</v>
      </c>
      <c r="P1">
        <f t="shared" si="0"/>
        <v>2025</v>
      </c>
      <c r="Q1">
        <f t="shared" si="0"/>
        <v>2026</v>
      </c>
      <c r="R1">
        <f t="shared" si="0"/>
        <v>2027</v>
      </c>
      <c r="S1">
        <f t="shared" si="0"/>
        <v>2028</v>
      </c>
      <c r="T1">
        <f t="shared" si="0"/>
        <v>2029</v>
      </c>
      <c r="U1">
        <f t="shared" si="0"/>
        <v>2030</v>
      </c>
      <c r="V1">
        <f t="shared" si="0"/>
        <v>2031</v>
      </c>
      <c r="W1">
        <f t="shared" si="0"/>
        <v>2032</v>
      </c>
      <c r="X1">
        <f t="shared" si="0"/>
        <v>2033</v>
      </c>
      <c r="Y1">
        <f t="shared" si="0"/>
        <v>2034</v>
      </c>
      <c r="Z1">
        <f t="shared" si="0"/>
        <v>2035</v>
      </c>
      <c r="AA1">
        <f t="shared" si="0"/>
        <v>2036</v>
      </c>
      <c r="AB1">
        <f t="shared" si="0"/>
        <v>2037</v>
      </c>
      <c r="AC1">
        <f t="shared" si="0"/>
        <v>2038</v>
      </c>
      <c r="AD1">
        <f t="shared" si="0"/>
        <v>2039</v>
      </c>
      <c r="AE1">
        <f t="shared" si="0"/>
        <v>2040</v>
      </c>
      <c r="AF1">
        <f t="shared" si="0"/>
        <v>2041</v>
      </c>
      <c r="AG1">
        <f t="shared" si="0"/>
        <v>2042</v>
      </c>
      <c r="AH1">
        <f t="shared" si="0"/>
        <v>2043</v>
      </c>
      <c r="AI1">
        <f t="shared" si="0"/>
        <v>2044</v>
      </c>
      <c r="AJ1">
        <f t="shared" si="0"/>
        <v>2045</v>
      </c>
      <c r="AK1">
        <f t="shared" si="0"/>
        <v>2046</v>
      </c>
      <c r="AL1">
        <f t="shared" si="0"/>
        <v>2047</v>
      </c>
      <c r="AM1">
        <f t="shared" si="0"/>
        <v>2048</v>
      </c>
      <c r="AN1">
        <f t="shared" si="0"/>
        <v>2049</v>
      </c>
      <c r="AO1">
        <f t="shared" si="0"/>
        <v>2050</v>
      </c>
      <c r="AP1">
        <f t="shared" si="0"/>
        <v>2051</v>
      </c>
      <c r="AQ1">
        <f t="shared" si="0"/>
        <v>2052</v>
      </c>
      <c r="AR1">
        <f t="shared" si="0"/>
        <v>2053</v>
      </c>
      <c r="AS1">
        <f t="shared" si="0"/>
        <v>2054</v>
      </c>
      <c r="AT1">
        <f t="shared" si="0"/>
        <v>2055</v>
      </c>
      <c r="AU1">
        <f t="shared" si="0"/>
        <v>2056</v>
      </c>
      <c r="AV1">
        <f t="shared" si="0"/>
        <v>2057</v>
      </c>
      <c r="AW1">
        <f t="shared" si="0"/>
        <v>2058</v>
      </c>
      <c r="AX1">
        <f t="shared" si="0"/>
        <v>2059</v>
      </c>
      <c r="AY1">
        <f t="shared" si="0"/>
        <v>2060</v>
      </c>
      <c r="AZ1">
        <f t="shared" si="0"/>
        <v>2061</v>
      </c>
      <c r="BA1">
        <f t="shared" si="0"/>
        <v>2062</v>
      </c>
      <c r="BB1">
        <f t="shared" si="0"/>
        <v>2063</v>
      </c>
      <c r="BC1">
        <f t="shared" si="0"/>
        <v>2064</v>
      </c>
      <c r="BD1">
        <f t="shared" si="0"/>
        <v>2065</v>
      </c>
      <c r="BE1">
        <f t="shared" si="0"/>
        <v>2066</v>
      </c>
      <c r="BF1">
        <f t="shared" si="0"/>
        <v>2067</v>
      </c>
      <c r="BG1">
        <f t="shared" si="0"/>
        <v>2068</v>
      </c>
      <c r="BH1">
        <f t="shared" si="0"/>
        <v>2069</v>
      </c>
      <c r="BI1">
        <f t="shared" si="0"/>
        <v>2070</v>
      </c>
      <c r="BJ1">
        <f t="shared" si="0"/>
        <v>2071</v>
      </c>
      <c r="BK1">
        <f t="shared" si="0"/>
        <v>2072</v>
      </c>
      <c r="BL1">
        <f t="shared" si="0"/>
        <v>2073</v>
      </c>
      <c r="BM1">
        <f t="shared" si="0"/>
        <v>2074</v>
      </c>
      <c r="BN1">
        <f t="shared" si="0"/>
        <v>2075</v>
      </c>
      <c r="BO1">
        <f t="shared" si="0"/>
        <v>2076</v>
      </c>
      <c r="BP1">
        <f t="shared" si="0"/>
        <v>2077</v>
      </c>
      <c r="BQ1">
        <f t="shared" si="0"/>
        <v>2078</v>
      </c>
      <c r="BR1">
        <f t="shared" ref="BR1:BT1" si="1">BQ1+1</f>
        <v>2079</v>
      </c>
      <c r="BS1">
        <f t="shared" si="1"/>
        <v>2080</v>
      </c>
      <c r="BT1">
        <f t="shared" si="1"/>
        <v>2081</v>
      </c>
      <c r="BU1">
        <f t="shared" ref="BU1" si="2">BT1+1</f>
        <v>2082</v>
      </c>
      <c r="BV1">
        <f t="shared" ref="BV1" si="3">BU1+1</f>
        <v>2083</v>
      </c>
      <c r="BW1">
        <f t="shared" ref="BW1" si="4">BV1+1</f>
        <v>2084</v>
      </c>
      <c r="BX1">
        <f t="shared" ref="BX1" si="5">BW1+1</f>
        <v>2085</v>
      </c>
      <c r="BY1">
        <f t="shared" ref="BY1" si="6">BX1+1</f>
        <v>2086</v>
      </c>
      <c r="BZ1">
        <f t="shared" ref="BZ1" si="7">BY1+1</f>
        <v>2087</v>
      </c>
      <c r="CA1">
        <f t="shared" ref="CA1" si="8">BZ1+1</f>
        <v>2088</v>
      </c>
      <c r="CB1">
        <f t="shared" ref="CB1" si="9">CA1+1</f>
        <v>2089</v>
      </c>
      <c r="CC1">
        <f t="shared" ref="CC1" si="10">CB1+1</f>
        <v>2090</v>
      </c>
      <c r="CD1">
        <f t="shared" ref="CD1" si="11">CC1+1</f>
        <v>2091</v>
      </c>
      <c r="CE1">
        <f t="shared" ref="CE1" si="12">CD1+1</f>
        <v>2092</v>
      </c>
      <c r="CF1">
        <f t="shared" ref="CF1" si="13">CE1+1</f>
        <v>2093</v>
      </c>
      <c r="CG1">
        <f t="shared" ref="CG1" si="14">CF1+1</f>
        <v>2094</v>
      </c>
      <c r="CH1">
        <f t="shared" ref="CH1" si="15">CG1+1</f>
        <v>2095</v>
      </c>
      <c r="CI1">
        <f t="shared" ref="CI1" si="16">CH1+1</f>
        <v>2096</v>
      </c>
      <c r="CJ1">
        <f t="shared" ref="CJ1" si="17">CI1+1</f>
        <v>2097</v>
      </c>
      <c r="CK1">
        <f t="shared" ref="CK1" si="18">CJ1+1</f>
        <v>2098</v>
      </c>
      <c r="CL1">
        <f t="shared" ref="CL1" si="19">CK1+1</f>
        <v>2099</v>
      </c>
      <c r="CM1">
        <f t="shared" ref="CM1" si="20">CL1+1</f>
        <v>2100</v>
      </c>
      <c r="CN1">
        <f t="shared" ref="CN1" si="21">CM1+1</f>
        <v>2101</v>
      </c>
      <c r="CO1">
        <f t="shared" ref="CO1" si="22">CN1+1</f>
        <v>2102</v>
      </c>
      <c r="CP1">
        <f t="shared" ref="CP1" si="23">CO1+1</f>
        <v>2103</v>
      </c>
      <c r="CQ1">
        <f t="shared" ref="CQ1" si="24">CP1+1</f>
        <v>2104</v>
      </c>
      <c r="CR1">
        <f t="shared" ref="CR1" si="25">CQ1+1</f>
        <v>2105</v>
      </c>
      <c r="CS1">
        <f t="shared" ref="CS1" si="26">CR1+1</f>
        <v>2106</v>
      </c>
      <c r="CT1">
        <f t="shared" ref="CT1" si="27">CS1+1</f>
        <v>2107</v>
      </c>
      <c r="CU1">
        <f t="shared" ref="CU1" si="28">CT1+1</f>
        <v>2108</v>
      </c>
      <c r="CV1">
        <f t="shared" ref="CV1" si="29">CU1+1</f>
        <v>2109</v>
      </c>
      <c r="CW1">
        <f t="shared" ref="CW1" si="30">CV1+1</f>
        <v>2110</v>
      </c>
      <c r="CX1">
        <f t="shared" ref="CX1" si="31">CW1+1</f>
        <v>2111</v>
      </c>
      <c r="CY1">
        <f t="shared" ref="CY1" si="32">CX1+1</f>
        <v>2112</v>
      </c>
      <c r="CZ1">
        <f t="shared" ref="CZ1" si="33">CY1+1</f>
        <v>2113</v>
      </c>
      <c r="DA1">
        <f t="shared" ref="DA1" si="34">CZ1+1</f>
        <v>2114</v>
      </c>
      <c r="DB1">
        <f t="shared" ref="DB1" si="35">DA1+1</f>
        <v>2115</v>
      </c>
      <c r="DC1">
        <f t="shared" ref="DC1" si="36">DB1+1</f>
        <v>2116</v>
      </c>
      <c r="DD1">
        <f t="shared" ref="DD1" si="37">DC1+1</f>
        <v>2117</v>
      </c>
      <c r="DE1">
        <f t="shared" ref="DE1" si="38">DD1+1</f>
        <v>2118</v>
      </c>
      <c r="DF1">
        <f t="shared" ref="DF1" si="39">DE1+1</f>
        <v>2119</v>
      </c>
      <c r="DG1">
        <f t="shared" ref="DG1" si="40">DF1+1</f>
        <v>2120</v>
      </c>
      <c r="DH1">
        <f t="shared" ref="DH1" si="41">DG1+1</f>
        <v>2121</v>
      </c>
      <c r="DI1">
        <f t="shared" ref="DI1" si="42">DH1+1</f>
        <v>2122</v>
      </c>
      <c r="DJ1">
        <f t="shared" ref="DJ1" si="43">DI1+1</f>
        <v>2123</v>
      </c>
      <c r="DK1">
        <f t="shared" ref="DK1" si="44">DJ1+1</f>
        <v>2124</v>
      </c>
      <c r="DL1">
        <f t="shared" ref="DL1" si="45">DK1+1</f>
        <v>2125</v>
      </c>
      <c r="DM1">
        <f t="shared" ref="DM1" si="46">DL1+1</f>
        <v>2126</v>
      </c>
      <c r="DN1">
        <f t="shared" ref="DN1" si="47">DM1+1</f>
        <v>2127</v>
      </c>
      <c r="DO1">
        <f t="shared" ref="DO1" si="48">DN1+1</f>
        <v>2128</v>
      </c>
      <c r="DP1">
        <f t="shared" ref="DP1" si="49">DO1+1</f>
        <v>2129</v>
      </c>
      <c r="DQ1">
        <f t="shared" ref="DQ1" si="50">DP1+1</f>
        <v>2130</v>
      </c>
      <c r="DR1">
        <f t="shared" ref="DR1" si="51">DQ1+1</f>
        <v>2131</v>
      </c>
      <c r="DS1">
        <f t="shared" ref="DS1" si="52">DR1+1</f>
        <v>2132</v>
      </c>
      <c r="DT1">
        <f t="shared" ref="DT1" si="53">DS1+1</f>
        <v>2133</v>
      </c>
      <c r="DU1">
        <f t="shared" ref="DU1" si="54">DT1+1</f>
        <v>2134</v>
      </c>
      <c r="DV1">
        <f t="shared" ref="DV1" si="55">DU1+1</f>
        <v>2135</v>
      </c>
      <c r="DW1">
        <f t="shared" ref="DW1" si="56">DV1+1</f>
        <v>2136</v>
      </c>
      <c r="DX1">
        <f t="shared" ref="DX1" si="57">DW1+1</f>
        <v>2137</v>
      </c>
      <c r="DY1">
        <f t="shared" ref="DY1" si="58">DX1+1</f>
        <v>2138</v>
      </c>
      <c r="DZ1">
        <f t="shared" ref="DZ1" si="59">DY1+1</f>
        <v>2139</v>
      </c>
      <c r="EA1">
        <f t="shared" ref="EA1" si="60">DZ1+1</f>
        <v>2140</v>
      </c>
      <c r="EB1">
        <f t="shared" ref="EB1" si="61">EA1+1</f>
        <v>2141</v>
      </c>
      <c r="EC1">
        <f t="shared" ref="EC1" si="62">EB1+1</f>
        <v>2142</v>
      </c>
      <c r="ED1">
        <f t="shared" ref="ED1" si="63">EC1+1</f>
        <v>2143</v>
      </c>
      <c r="EE1">
        <f t="shared" ref="EE1" si="64">ED1+1</f>
        <v>2144</v>
      </c>
      <c r="EF1">
        <f t="shared" ref="EF1" si="65">EE1+1</f>
        <v>2145</v>
      </c>
      <c r="EG1">
        <f t="shared" ref="EG1" si="66">EF1+1</f>
        <v>2146</v>
      </c>
      <c r="EH1">
        <f t="shared" ref="EH1" si="67">EG1+1</f>
        <v>2147</v>
      </c>
      <c r="EI1">
        <f t="shared" ref="EI1" si="68">EH1+1</f>
        <v>2148</v>
      </c>
      <c r="EJ1">
        <f t="shared" ref="EJ1" si="69">EI1+1</f>
        <v>2149</v>
      </c>
      <c r="EK1">
        <f t="shared" ref="EK1" si="70">EJ1+1</f>
        <v>2150</v>
      </c>
      <c r="EL1">
        <f t="shared" ref="EL1" si="71">EK1+1</f>
        <v>2151</v>
      </c>
      <c r="EM1">
        <f t="shared" ref="EM1" si="72">EL1+1</f>
        <v>2152</v>
      </c>
      <c r="EN1">
        <f t="shared" ref="EN1" si="73">EM1+1</f>
        <v>2153</v>
      </c>
      <c r="EO1">
        <f t="shared" ref="EO1" si="74">EN1+1</f>
        <v>2154</v>
      </c>
      <c r="EP1">
        <f t="shared" ref="EP1" si="75">EO1+1</f>
        <v>2155</v>
      </c>
      <c r="ES1">
        <v>2020</v>
      </c>
      <c r="ET1" s="6" t="s">
        <v>3</v>
      </c>
      <c r="EU1">
        <v>2030</v>
      </c>
      <c r="EV1" s="6" t="s">
        <v>3</v>
      </c>
    </row>
    <row r="2" spans="1:212">
      <c r="A2" t="s">
        <v>95</v>
      </c>
      <c r="C2" s="1">
        <v>2.911656E-2</v>
      </c>
      <c r="D2" s="1">
        <v>2.911656E-2</v>
      </c>
      <c r="E2" s="3">
        <f>'[1]5'!M6</f>
        <v>2.8043401283809999E-2</v>
      </c>
      <c r="F2" s="3">
        <f>'[1]5'!N6</f>
        <v>3.2879915993309305E-2</v>
      </c>
      <c r="G2" s="3">
        <f>'[1]5'!O6</f>
        <v>2.8978595634475468E-2</v>
      </c>
      <c r="H2" s="51">
        <f>'GDP Scenario'!$E$3</f>
        <v>2.5999999999999999E-2</v>
      </c>
      <c r="I2" s="51">
        <f>'GDP Scenario'!$E$3</f>
        <v>2.5999999999999999E-2</v>
      </c>
      <c r="J2" s="51">
        <f>'GDP Scenario'!$E$3</f>
        <v>2.5999999999999999E-2</v>
      </c>
      <c r="K2" s="51">
        <f>'GDP Scenario'!$E$3</f>
        <v>2.5999999999999999E-2</v>
      </c>
      <c r="L2" s="51">
        <f>'GDP Scenario'!$F$3</f>
        <v>2.9000000000000001E-2</v>
      </c>
      <c r="M2" s="51">
        <f>'GDP Scenario'!$F$3</f>
        <v>2.9000000000000001E-2</v>
      </c>
      <c r="N2" s="51">
        <f>'GDP Scenario'!$F$3</f>
        <v>2.9000000000000001E-2</v>
      </c>
      <c r="O2" s="51">
        <f>'GDP Scenario'!$F$3</f>
        <v>2.9000000000000001E-2</v>
      </c>
      <c r="P2" s="51">
        <f>'GDP Scenario'!$F$3</f>
        <v>2.9000000000000001E-2</v>
      </c>
      <c r="Q2" s="51">
        <f>'GDP Scenario'!$G$3</f>
        <v>2.8000000000000001E-2</v>
      </c>
      <c r="R2" s="51">
        <f>'GDP Scenario'!$G$3</f>
        <v>2.8000000000000001E-2</v>
      </c>
      <c r="S2" s="51">
        <f>'GDP Scenario'!$G$3</f>
        <v>2.8000000000000001E-2</v>
      </c>
      <c r="T2" s="51">
        <f>'GDP Scenario'!$G$3</f>
        <v>2.8000000000000001E-2</v>
      </c>
      <c r="U2" s="51">
        <f>'GDP Scenario'!$G$3</f>
        <v>2.8000000000000001E-2</v>
      </c>
      <c r="V2" s="51">
        <f>'GDP Scenario'!$H$3</f>
        <v>2.7E-2</v>
      </c>
      <c r="W2" s="51">
        <f>'GDP Scenario'!$H$3</f>
        <v>2.7E-2</v>
      </c>
      <c r="X2" s="51">
        <f>'GDP Scenario'!$H$3</f>
        <v>2.7E-2</v>
      </c>
      <c r="Y2" s="51">
        <f>'GDP Scenario'!$H$3</f>
        <v>2.7E-2</v>
      </c>
      <c r="Z2" s="51">
        <f>'GDP Scenario'!$H$3</f>
        <v>2.7E-2</v>
      </c>
      <c r="AA2" s="51">
        <f>'GDP Scenario'!$H$3</f>
        <v>2.7E-2</v>
      </c>
      <c r="AB2" s="51">
        <f>'GDP Scenario'!$H$3</f>
        <v>2.7E-2</v>
      </c>
      <c r="AC2" s="51">
        <f>'GDP Scenario'!$H$3</f>
        <v>2.7E-2</v>
      </c>
      <c r="AD2" s="51">
        <f>'GDP Scenario'!$H$3</f>
        <v>2.7E-2</v>
      </c>
      <c r="AE2" s="51">
        <f>'GDP Scenario'!$H$3</f>
        <v>2.7E-2</v>
      </c>
      <c r="AF2" s="51">
        <f>'GDP Scenario'!$I$3</f>
        <v>2.5999999999999999E-2</v>
      </c>
      <c r="AG2" s="51">
        <f>'GDP Scenario'!$I$3</f>
        <v>2.5999999999999999E-2</v>
      </c>
      <c r="AH2" s="51">
        <f>'GDP Scenario'!$I$3</f>
        <v>2.5999999999999999E-2</v>
      </c>
      <c r="AI2" s="51">
        <f>'GDP Scenario'!$I$3</f>
        <v>2.5999999999999999E-2</v>
      </c>
      <c r="AJ2" s="51">
        <f>'GDP Scenario'!$I$3</f>
        <v>2.5999999999999999E-2</v>
      </c>
      <c r="AK2" s="51">
        <f>'GDP Scenario'!$I$3</f>
        <v>2.5999999999999999E-2</v>
      </c>
      <c r="AL2" s="51">
        <f>'GDP Scenario'!$I$3</f>
        <v>2.5999999999999999E-2</v>
      </c>
      <c r="AM2" s="51">
        <f>'GDP Scenario'!$I$3</f>
        <v>2.5999999999999999E-2</v>
      </c>
      <c r="AN2" s="51">
        <f>'GDP Scenario'!$I$3</f>
        <v>2.5999999999999999E-2</v>
      </c>
      <c r="AO2" s="51">
        <f>'GDP Scenario'!$I$3</f>
        <v>2.5999999999999999E-2</v>
      </c>
      <c r="AP2" s="9">
        <f>AO2</f>
        <v>2.5999999999999999E-2</v>
      </c>
      <c r="AQ2" s="9">
        <f t="shared" ref="AQ2:AX2" si="76">AP2</f>
        <v>2.5999999999999999E-2</v>
      </c>
      <c r="AR2" s="9">
        <f t="shared" si="76"/>
        <v>2.5999999999999999E-2</v>
      </c>
      <c r="AS2" s="9">
        <f t="shared" si="76"/>
        <v>2.5999999999999999E-2</v>
      </c>
      <c r="AT2" s="9">
        <f t="shared" si="76"/>
        <v>2.5999999999999999E-2</v>
      </c>
      <c r="AU2" s="9">
        <f t="shared" si="76"/>
        <v>2.5999999999999999E-2</v>
      </c>
      <c r="AV2" s="9">
        <f t="shared" si="76"/>
        <v>2.5999999999999999E-2</v>
      </c>
      <c r="AW2" s="9">
        <f t="shared" si="76"/>
        <v>2.5999999999999999E-2</v>
      </c>
      <c r="AX2" s="9">
        <f t="shared" si="76"/>
        <v>2.5999999999999999E-2</v>
      </c>
      <c r="AY2" s="9">
        <f t="shared" ref="AY2:BT2" si="77">AX2</f>
        <v>2.5999999999999999E-2</v>
      </c>
      <c r="AZ2" s="9">
        <f t="shared" si="77"/>
        <v>2.5999999999999999E-2</v>
      </c>
      <c r="BA2" s="9">
        <f t="shared" si="77"/>
        <v>2.5999999999999999E-2</v>
      </c>
      <c r="BB2" s="9">
        <f t="shared" si="77"/>
        <v>2.5999999999999999E-2</v>
      </c>
      <c r="BC2" s="9">
        <f t="shared" si="77"/>
        <v>2.5999999999999999E-2</v>
      </c>
      <c r="BD2" s="9">
        <f t="shared" si="77"/>
        <v>2.5999999999999999E-2</v>
      </c>
      <c r="BE2" s="9">
        <f t="shared" si="77"/>
        <v>2.5999999999999999E-2</v>
      </c>
      <c r="BF2" s="9">
        <f t="shared" si="77"/>
        <v>2.5999999999999999E-2</v>
      </c>
      <c r="BG2" s="9">
        <f t="shared" si="77"/>
        <v>2.5999999999999999E-2</v>
      </c>
      <c r="BH2" s="9">
        <f t="shared" si="77"/>
        <v>2.5999999999999999E-2</v>
      </c>
      <c r="BI2" s="9">
        <f t="shared" si="77"/>
        <v>2.5999999999999999E-2</v>
      </c>
      <c r="BJ2" s="9">
        <f t="shared" si="77"/>
        <v>2.5999999999999999E-2</v>
      </c>
      <c r="BK2" s="9">
        <f t="shared" si="77"/>
        <v>2.5999999999999999E-2</v>
      </c>
      <c r="BL2" s="9">
        <f t="shared" si="77"/>
        <v>2.5999999999999999E-2</v>
      </c>
      <c r="BM2" s="9">
        <f t="shared" si="77"/>
        <v>2.5999999999999999E-2</v>
      </c>
      <c r="BN2" s="9">
        <f t="shared" si="77"/>
        <v>2.5999999999999999E-2</v>
      </c>
      <c r="BO2" s="9">
        <f t="shared" si="77"/>
        <v>2.5999999999999999E-2</v>
      </c>
      <c r="BP2" s="9">
        <f t="shared" si="77"/>
        <v>2.5999999999999999E-2</v>
      </c>
      <c r="BQ2" s="9">
        <f t="shared" si="77"/>
        <v>2.5999999999999999E-2</v>
      </c>
      <c r="BR2" s="9">
        <f t="shared" si="77"/>
        <v>2.5999999999999999E-2</v>
      </c>
      <c r="BS2" s="9">
        <f t="shared" si="77"/>
        <v>2.5999999999999999E-2</v>
      </c>
      <c r="BT2" s="9">
        <f t="shared" si="77"/>
        <v>2.5999999999999999E-2</v>
      </c>
      <c r="BU2" s="9">
        <f t="shared" ref="BU2:EF2" si="78">BT2</f>
        <v>2.5999999999999999E-2</v>
      </c>
      <c r="BV2" s="9">
        <f t="shared" si="78"/>
        <v>2.5999999999999999E-2</v>
      </c>
      <c r="BW2" s="9">
        <f t="shared" si="78"/>
        <v>2.5999999999999999E-2</v>
      </c>
      <c r="BX2" s="9">
        <f t="shared" si="78"/>
        <v>2.5999999999999999E-2</v>
      </c>
      <c r="BY2" s="9">
        <f t="shared" si="78"/>
        <v>2.5999999999999999E-2</v>
      </c>
      <c r="BZ2" s="9">
        <f t="shared" si="78"/>
        <v>2.5999999999999999E-2</v>
      </c>
      <c r="CA2" s="9">
        <f t="shared" si="78"/>
        <v>2.5999999999999999E-2</v>
      </c>
      <c r="CB2" s="9">
        <f t="shared" si="78"/>
        <v>2.5999999999999999E-2</v>
      </c>
      <c r="CC2" s="9">
        <f t="shared" si="78"/>
        <v>2.5999999999999999E-2</v>
      </c>
      <c r="CD2" s="9">
        <f t="shared" si="78"/>
        <v>2.5999999999999999E-2</v>
      </c>
      <c r="CE2" s="9">
        <f t="shared" si="78"/>
        <v>2.5999999999999999E-2</v>
      </c>
      <c r="CF2" s="9">
        <f t="shared" si="78"/>
        <v>2.5999999999999999E-2</v>
      </c>
      <c r="CG2" s="9">
        <f t="shared" si="78"/>
        <v>2.5999999999999999E-2</v>
      </c>
      <c r="CH2" s="9">
        <f t="shared" si="78"/>
        <v>2.5999999999999999E-2</v>
      </c>
      <c r="CI2" s="9">
        <f t="shared" si="78"/>
        <v>2.5999999999999999E-2</v>
      </c>
      <c r="CJ2" s="9">
        <f t="shared" si="78"/>
        <v>2.5999999999999999E-2</v>
      </c>
      <c r="CK2" s="9">
        <f t="shared" si="78"/>
        <v>2.5999999999999999E-2</v>
      </c>
      <c r="CL2" s="9">
        <f t="shared" si="78"/>
        <v>2.5999999999999999E-2</v>
      </c>
      <c r="CM2" s="9">
        <f t="shared" si="78"/>
        <v>2.5999999999999999E-2</v>
      </c>
      <c r="CN2" s="9">
        <f t="shared" si="78"/>
        <v>2.5999999999999999E-2</v>
      </c>
      <c r="CO2" s="9">
        <f t="shared" si="78"/>
        <v>2.5999999999999999E-2</v>
      </c>
      <c r="CP2" s="9">
        <f t="shared" si="78"/>
        <v>2.5999999999999999E-2</v>
      </c>
      <c r="CQ2" s="9">
        <f t="shared" si="78"/>
        <v>2.5999999999999999E-2</v>
      </c>
      <c r="CR2" s="9">
        <f t="shared" si="78"/>
        <v>2.5999999999999999E-2</v>
      </c>
      <c r="CS2" s="9">
        <f t="shared" si="78"/>
        <v>2.5999999999999999E-2</v>
      </c>
      <c r="CT2" s="9">
        <f t="shared" si="78"/>
        <v>2.5999999999999999E-2</v>
      </c>
      <c r="CU2" s="9">
        <f t="shared" si="78"/>
        <v>2.5999999999999999E-2</v>
      </c>
      <c r="CV2" s="9">
        <f t="shared" si="78"/>
        <v>2.5999999999999999E-2</v>
      </c>
      <c r="CW2" s="9">
        <f t="shared" si="78"/>
        <v>2.5999999999999999E-2</v>
      </c>
      <c r="CX2" s="9">
        <f t="shared" si="78"/>
        <v>2.5999999999999999E-2</v>
      </c>
      <c r="CY2" s="9">
        <f t="shared" si="78"/>
        <v>2.5999999999999999E-2</v>
      </c>
      <c r="CZ2" s="9">
        <f t="shared" si="78"/>
        <v>2.5999999999999999E-2</v>
      </c>
      <c r="DA2" s="9">
        <f t="shared" si="78"/>
        <v>2.5999999999999999E-2</v>
      </c>
      <c r="DB2" s="9">
        <f t="shared" si="78"/>
        <v>2.5999999999999999E-2</v>
      </c>
      <c r="DC2" s="9">
        <f t="shared" si="78"/>
        <v>2.5999999999999999E-2</v>
      </c>
      <c r="DD2" s="9">
        <f t="shared" si="78"/>
        <v>2.5999999999999999E-2</v>
      </c>
      <c r="DE2" s="9">
        <f t="shared" si="78"/>
        <v>2.5999999999999999E-2</v>
      </c>
      <c r="DF2" s="9">
        <f t="shared" si="78"/>
        <v>2.5999999999999999E-2</v>
      </c>
      <c r="DG2" s="9">
        <f t="shared" si="78"/>
        <v>2.5999999999999999E-2</v>
      </c>
      <c r="DH2" s="9">
        <f t="shared" si="78"/>
        <v>2.5999999999999999E-2</v>
      </c>
      <c r="DI2" s="9">
        <f t="shared" si="78"/>
        <v>2.5999999999999999E-2</v>
      </c>
      <c r="DJ2" s="9">
        <f t="shared" si="78"/>
        <v>2.5999999999999999E-2</v>
      </c>
      <c r="DK2" s="9">
        <f t="shared" si="78"/>
        <v>2.5999999999999999E-2</v>
      </c>
      <c r="DL2" s="9">
        <f t="shared" si="78"/>
        <v>2.5999999999999999E-2</v>
      </c>
      <c r="DM2" s="9">
        <f t="shared" si="78"/>
        <v>2.5999999999999999E-2</v>
      </c>
      <c r="DN2" s="9">
        <f t="shared" si="78"/>
        <v>2.5999999999999999E-2</v>
      </c>
      <c r="DO2" s="9">
        <f t="shared" si="78"/>
        <v>2.5999999999999999E-2</v>
      </c>
      <c r="DP2" s="9">
        <f t="shared" si="78"/>
        <v>2.5999999999999999E-2</v>
      </c>
      <c r="DQ2" s="9">
        <f t="shared" si="78"/>
        <v>2.5999999999999999E-2</v>
      </c>
      <c r="DR2" s="9">
        <f t="shared" si="78"/>
        <v>2.5999999999999999E-2</v>
      </c>
      <c r="DS2" s="9">
        <f t="shared" si="78"/>
        <v>2.5999999999999999E-2</v>
      </c>
      <c r="DT2" s="9">
        <f t="shared" si="78"/>
        <v>2.5999999999999999E-2</v>
      </c>
      <c r="DU2" s="9">
        <f t="shared" si="78"/>
        <v>2.5999999999999999E-2</v>
      </c>
      <c r="DV2" s="9">
        <f t="shared" si="78"/>
        <v>2.5999999999999999E-2</v>
      </c>
      <c r="DW2" s="9">
        <f t="shared" si="78"/>
        <v>2.5999999999999999E-2</v>
      </c>
      <c r="DX2" s="9">
        <f t="shared" si="78"/>
        <v>2.5999999999999999E-2</v>
      </c>
      <c r="DY2" s="9">
        <f t="shared" si="78"/>
        <v>2.5999999999999999E-2</v>
      </c>
      <c r="DZ2" s="9">
        <f t="shared" si="78"/>
        <v>2.5999999999999999E-2</v>
      </c>
      <c r="EA2" s="9">
        <f t="shared" si="78"/>
        <v>2.5999999999999999E-2</v>
      </c>
      <c r="EB2" s="9">
        <f t="shared" si="78"/>
        <v>2.5999999999999999E-2</v>
      </c>
      <c r="EC2" s="9">
        <f t="shared" si="78"/>
        <v>2.5999999999999999E-2</v>
      </c>
      <c r="ED2" s="9">
        <f t="shared" si="78"/>
        <v>2.5999999999999999E-2</v>
      </c>
      <c r="EE2" s="9">
        <f t="shared" si="78"/>
        <v>2.5999999999999999E-2</v>
      </c>
      <c r="EF2" s="9">
        <f t="shared" si="78"/>
        <v>2.5999999999999999E-2</v>
      </c>
      <c r="EG2" s="9">
        <f t="shared" ref="EG2:EP2" si="79">EF2</f>
        <v>2.5999999999999999E-2</v>
      </c>
      <c r="EH2" s="9">
        <f t="shared" si="79"/>
        <v>2.5999999999999999E-2</v>
      </c>
      <c r="EI2" s="9">
        <f t="shared" si="79"/>
        <v>2.5999999999999999E-2</v>
      </c>
      <c r="EJ2" s="9">
        <f t="shared" si="79"/>
        <v>2.5999999999999999E-2</v>
      </c>
      <c r="EK2" s="9">
        <f t="shared" si="79"/>
        <v>2.5999999999999999E-2</v>
      </c>
      <c r="EL2" s="9">
        <f t="shared" si="79"/>
        <v>2.5999999999999999E-2</v>
      </c>
      <c r="EM2" s="9">
        <f t="shared" si="79"/>
        <v>2.5999999999999999E-2</v>
      </c>
      <c r="EN2" s="9">
        <f t="shared" si="79"/>
        <v>2.5999999999999999E-2</v>
      </c>
      <c r="EO2" s="9">
        <f t="shared" si="79"/>
        <v>2.5999999999999999E-2</v>
      </c>
      <c r="EP2" s="9">
        <f t="shared" si="79"/>
        <v>2.5999999999999999E-2</v>
      </c>
      <c r="EQ2" s="2"/>
      <c r="ER2" s="2"/>
      <c r="ES2" s="4">
        <f>'GDP Scenario'!D9/100</f>
        <v>20.100000000000001</v>
      </c>
      <c r="ET2" s="10">
        <f>ES2-P2</f>
        <v>20.071000000000002</v>
      </c>
      <c r="EU2" s="4">
        <f>'GDP Scenario'!E9/100</f>
        <v>20.14</v>
      </c>
      <c r="EV2" s="11">
        <f>EU2-Z2</f>
        <v>20.113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</row>
    <row r="3" spans="1:212">
      <c r="A3" t="s">
        <v>2</v>
      </c>
      <c r="B3" s="31">
        <f>C3/(1+C7)</f>
        <v>116228944.04274313</v>
      </c>
      <c r="C3" s="31">
        <f t="shared" ref="C3:D3" si="80">D3/(1+D7)</f>
        <v>117498164.1116899</v>
      </c>
      <c r="D3" s="31">
        <f t="shared" si="80"/>
        <v>118781244.06378955</v>
      </c>
      <c r="E3" s="31">
        <f>F3/(1+F7)</f>
        <v>120078335.24896613</v>
      </c>
      <c r="F3" s="31">
        <f>G3/(1+G7)</f>
        <v>121389590.66988485</v>
      </c>
      <c r="G3" s="31">
        <f>'[2]Proy hog2018'!B37</f>
        <v>122715165</v>
      </c>
      <c r="H3" s="31">
        <f>'[2]Proy hog2018'!C37</f>
        <v>124041731</v>
      </c>
      <c r="I3" s="31">
        <f>'[2]Proy hog2018'!D37</f>
        <v>125327797</v>
      </c>
      <c r="J3" s="31">
        <f>'[2]Proy hog2018'!E37</f>
        <v>126577691</v>
      </c>
      <c r="K3" s="31">
        <f>'[2]Proy hog2018'!F37</f>
        <v>127792286</v>
      </c>
      <c r="L3" s="31">
        <f>'[2]Proy hog2018'!G37</f>
        <v>128972439</v>
      </c>
      <c r="M3" s="31">
        <f>'[2]Proy hog2018'!H37</f>
        <v>130118356</v>
      </c>
      <c r="N3" s="31">
        <f>'[2]Proy hog2018'!I37</f>
        <v>131230255</v>
      </c>
      <c r="O3" s="31">
        <f>'[2]Proy hog2018'!J37</f>
        <v>132308276</v>
      </c>
      <c r="P3" s="31">
        <f>'[2]Proy hog2018'!K37</f>
        <v>133352387</v>
      </c>
      <c r="Q3" s="31">
        <f>'[2]Proy hog2018'!L37</f>
        <v>134362934</v>
      </c>
      <c r="R3" s="31">
        <f>'[2]Proy hog2018'!M37</f>
        <v>135339973</v>
      </c>
      <c r="S3" s="31">
        <f>'[2]Proy hog2018'!N37</f>
        <v>136283592</v>
      </c>
      <c r="T3" s="31">
        <f>'[2]Proy hog2018'!O37</f>
        <v>137193751</v>
      </c>
      <c r="U3" s="31">
        <f>'[2]Proy hog2018'!P37</f>
        <v>138070271</v>
      </c>
      <c r="V3" s="31">
        <f>'[2]Proy hog2018'!Q37</f>
        <v>138912969</v>
      </c>
      <c r="W3" s="31">
        <f>'[2]Proy hog2018'!R37</f>
        <v>139721625</v>
      </c>
      <c r="X3" s="31">
        <f>'[2]Proy hog2018'!S37</f>
        <v>140496069</v>
      </c>
      <c r="Y3" s="31">
        <f>'[2]Proy hog2018'!T37</f>
        <v>141235991</v>
      </c>
      <c r="Z3" s="31">
        <f>'[2]Proy hog2018'!U37</f>
        <v>141941270</v>
      </c>
      <c r="AA3" s="31">
        <f>'[2]Proy hog2018'!V37</f>
        <v>142611735</v>
      </c>
      <c r="AB3" s="31">
        <f>'[2]Proy hog2018'!W37</f>
        <v>143247277</v>
      </c>
      <c r="AC3" s="31">
        <f>'[2]Proy hog2018'!X37</f>
        <v>143847469</v>
      </c>
      <c r="AD3" s="31">
        <f>'[2]Proy hog2018'!Y37</f>
        <v>144412041</v>
      </c>
      <c r="AE3" s="31">
        <f>'[2]Proy hog2018'!Z37</f>
        <v>144940511</v>
      </c>
      <c r="AF3" s="31">
        <f>'[2]Proy hog2018'!AA37</f>
        <v>145432569</v>
      </c>
      <c r="AG3" s="31">
        <f>'[2]Proy hog2018'!AB37</f>
        <v>145887882</v>
      </c>
      <c r="AH3" s="31">
        <f>'[2]Proy hog2018'!AC37</f>
        <v>146306219</v>
      </c>
      <c r="AI3" s="31">
        <f>'[2]Proy hog2018'!AD37</f>
        <v>146687548</v>
      </c>
      <c r="AJ3" s="31">
        <f>'[2]Proy hog2018'!AE37</f>
        <v>147032055</v>
      </c>
      <c r="AK3" s="31">
        <f>'[2]Proy hog2018'!AF37</f>
        <v>147339891</v>
      </c>
      <c r="AL3" s="31">
        <f>'[2]Proy hog2018'!AG37</f>
        <v>147611293</v>
      </c>
      <c r="AM3" s="31">
        <f>'[2]Proy hog2018'!AH37</f>
        <v>147846533</v>
      </c>
      <c r="AN3" s="31">
        <f>'[2]Proy hog2018'!AI37</f>
        <v>148045885</v>
      </c>
      <c r="AO3" s="31">
        <f>'[2]Proy hog2018'!AJ37</f>
        <v>148209594</v>
      </c>
      <c r="AP3" s="33">
        <f>AO3*(1+'[3]Indicadores demográficos'!$AR$5)</f>
        <v>149242363.70086789</v>
      </c>
      <c r="AQ3" s="33">
        <f>AP3*(1+'[3]Indicadores demográficos'!$AR$5)</f>
        <v>150282330.05632639</v>
      </c>
      <c r="AR3" s="33">
        <f>AQ3*(1+'[3]Indicadores demográficos'!$AR$5)</f>
        <v>151329543.21486187</v>
      </c>
      <c r="AS3" s="33">
        <f>AR3*(1+'[3]Indicadores demográficos'!$AR$5)</f>
        <v>152384053.6744107</v>
      </c>
      <c r="AT3" s="33">
        <f>AS3*(1+'[3]Indicadores demográficos'!$AR$5)</f>
        <v>153445912.2847943</v>
      </c>
      <c r="AU3" s="33">
        <f>AT3*(1+'[3]Indicadores demográficos'!$AR$5)</f>
        <v>154515170.25017112</v>
      </c>
      <c r="AV3" s="33">
        <f>AU3*(1+'[3]Indicadores demográficos'!$AR$5)</f>
        <v>155591879.13150591</v>
      </c>
      <c r="AW3" s="33">
        <f>AV3*(1+'[4]Indicadores demográficos'!$AP$27/100)</f>
        <v>156034919.20081431</v>
      </c>
      <c r="AX3" s="33">
        <f>AW3*(1+'[4]Indicadores demográficos'!$AP$27/100)</f>
        <v>156479220.8044914</v>
      </c>
      <c r="AY3" s="33">
        <f>AX3*(1+'[4]Indicadores demográficos'!$AP$27/100)</f>
        <v>156924787.534693</v>
      </c>
      <c r="AZ3" s="33">
        <f>AY3*(1+'[4]Indicadores demográficos'!$AP$27/100)</f>
        <v>157371622.99380341</v>
      </c>
      <c r="BA3" s="33">
        <f>AZ3*(1+'[4]Indicadores demográficos'!$AP$27/100)</f>
        <v>157819730.79446456</v>
      </c>
      <c r="BB3" s="33">
        <f>BA3*(1+'[4]Indicadores demográficos'!$AP$27/100)</f>
        <v>158269114.55960515</v>
      </c>
      <c r="BC3" s="33">
        <f>BB3*(1+'[4]Indicadores demográficos'!$AP$27/100)</f>
        <v>158719777.92247003</v>
      </c>
      <c r="BD3" s="33">
        <f>BC3*(1+'[4]Indicadores demográficos'!$AP$27/100)</f>
        <v>159171724.5266495</v>
      </c>
      <c r="BE3" s="33">
        <f>BD3*(1+'[4]Indicadores demográficos'!$AP$27/100)</f>
        <v>159624958.02610883</v>
      </c>
      <c r="BF3" s="33">
        <f>BE3*(1+'[4]Indicadores demográficos'!$AP$27/100)</f>
        <v>160079482.08521777</v>
      </c>
      <c r="BG3" s="33">
        <f>BF3*(1+'[4]Indicadores demográficos'!$AP$27/100)</f>
        <v>160535300.37878016</v>
      </c>
      <c r="BH3" s="33">
        <f>BG3*(1+'[4]Indicadores demográficos'!$AP$27/100)</f>
        <v>160992416.59206367</v>
      </c>
      <c r="BI3" s="33">
        <f>BH3*(1+'[4]Indicadores demográficos'!$AP$27/100)</f>
        <v>161450834.42082959</v>
      </c>
      <c r="BJ3" s="33">
        <f>BI3*(1+'[4]Indicadores demográficos'!$AP$27/100)</f>
        <v>161910557.57136273</v>
      </c>
      <c r="BK3" s="33">
        <f>BJ3*(1+'[4]Indicadores demográficos'!$AP$27/100)</f>
        <v>162371589.7605013</v>
      </c>
      <c r="BL3" s="33">
        <f>BK3*(1+'[4]Indicadores demográficos'!$AP$27/100)</f>
        <v>162833934.71566704</v>
      </c>
      <c r="BM3" s="33">
        <f>BL3*(1+'[4]Indicadores demográficos'!$AP$27/100)</f>
        <v>163297596.17489535</v>
      </c>
      <c r="BN3" s="33">
        <f>BM3*(1+'[4]Indicadores demográficos'!$AP$27/100)</f>
        <v>163762577.88686553</v>
      </c>
      <c r="BO3" s="33">
        <f>BN3*(1+'[4]Indicadores demográficos'!$AP$27/100)</f>
        <v>164228883.61093098</v>
      </c>
      <c r="BP3" s="33">
        <f>BO3*(1+'[4]Indicadores demográficos'!$AP$27/100)</f>
        <v>164696517.11714974</v>
      </c>
      <c r="BQ3" s="33">
        <f>BP3*(1+'[4]Indicadores demográficos'!$AP$27/100)</f>
        <v>165165482.18631485</v>
      </c>
      <c r="BR3" s="33">
        <f>BQ3*(1+'[4]Indicadores demográficos'!$AP$27/100)</f>
        <v>165635782.60998499</v>
      </c>
      <c r="BS3" s="33">
        <f>BR3*(1+'[4]Indicadores demográficos'!$AP$27/100)</f>
        <v>166107422.19051513</v>
      </c>
      <c r="BT3" s="33">
        <f>BS3*(1+'[4]Indicadores demográficos'!$AP$27/100)</f>
        <v>166580404.74108726</v>
      </c>
      <c r="BU3" s="33">
        <f>BT3*(1+'[4]Indicadores demográficos'!$AP$27/100)</f>
        <v>167054734.08574116</v>
      </c>
      <c r="BV3" s="33">
        <f>BU3*(1+'[4]Indicadores demográficos'!$AP$27/100)</f>
        <v>167530414.05940542</v>
      </c>
      <c r="BW3" s="33">
        <f>BV3*(1+'[4]Indicadores demográficos'!$AP$27/100)</f>
        <v>168007448.50792837</v>
      </c>
      <c r="BX3" s="33">
        <f>BW3*(1+'[4]Indicadores demográficos'!$AP$27/100)</f>
        <v>168485841.28810921</v>
      </c>
      <c r="BY3" s="33">
        <f>BX3*(1+'[4]Indicadores demográficos'!$AP$27/100)</f>
        <v>168965596.26772919</v>
      </c>
      <c r="BZ3" s="33">
        <f>BY3*(1+'[4]Indicadores demográficos'!$AP$27/100)</f>
        <v>169446717.32558286</v>
      </c>
      <c r="CA3" s="33">
        <f>BZ3*(1+'[4]Indicadores demográficos'!$AP$27/100)</f>
        <v>169929208.35150948</v>
      </c>
      <c r="CB3" s="33">
        <f>CA3*(1+'[4]Indicadores demográficos'!$AP$27/100)</f>
        <v>170413073.24642438</v>
      </c>
      <c r="CC3" s="33">
        <f>CB3*(1+'[4]Indicadores demográficos'!$AP$27/100)</f>
        <v>170898315.92235056</v>
      </c>
      <c r="CD3" s="33">
        <f>CC3*(1+'[4]Indicadores demográficos'!$AP$27/100)</f>
        <v>171384940.30245033</v>
      </c>
      <c r="CE3" s="33">
        <f>CD3*(1+'[4]Indicadores demográficos'!$AP$27/100)</f>
        <v>171872950.32105702</v>
      </c>
      <c r="CF3" s="33">
        <f>CE3*(1+'[4]Indicadores demográficos'!$AP$27/100)</f>
        <v>172362349.92370674</v>
      </c>
      <c r="CG3" s="33">
        <f>CF3*(1+'[4]Indicadores demográficos'!$AP$27/100)</f>
        <v>172853143.06717035</v>
      </c>
      <c r="CH3" s="33">
        <f>CG3*(1+'[4]Indicadores demográficos'!$AP$27/100)</f>
        <v>173345333.71948537</v>
      </c>
      <c r="CI3" s="33">
        <f>CH3*(1+'[4]Indicadores demográficos'!$AP$27/100)</f>
        <v>173838925.85998815</v>
      </c>
      <c r="CJ3" s="33">
        <f>CI3*(1+'[4]Indicadores demográficos'!$AP$27/100)</f>
        <v>174333923.47934601</v>
      </c>
      <c r="CK3" s="33">
        <f>CJ3*(1+'[4]Indicadores demográficos'!$AP$27/100)</f>
        <v>174830330.57958943</v>
      </c>
      <c r="CL3" s="33">
        <f>CK3*(1+'[4]Indicadores demográficos'!$AP$27/100)</f>
        <v>175328151.17414454</v>
      </c>
      <c r="CM3" s="33">
        <f>CL3*(1+'[4]Indicadores demográficos'!$AP$27/100)</f>
        <v>175827389.28786546</v>
      </c>
      <c r="CN3" s="33">
        <f>CM3*(1+'[4]Indicadores demográficos'!$AP$27/100)</f>
        <v>176328048.95706692</v>
      </c>
      <c r="CO3" s="33">
        <f>CN3*(1+'[4]Indicadores demográficos'!$AP$27/100)</f>
        <v>176830134.2295568</v>
      </c>
      <c r="CP3" s="33">
        <f>CO3*(1+'[4]Indicadores demográficos'!$AP$27/100)</f>
        <v>177333649.16466895</v>
      </c>
      <c r="CQ3" s="33">
        <f>CP3*(1+'[4]Indicadores demográficos'!$AP$27/100)</f>
        <v>177838597.83329597</v>
      </c>
      <c r="CR3" s="33">
        <f>CQ3*(1+'[4]Indicadores demográficos'!$AP$27/100)</f>
        <v>178344984.31792209</v>
      </c>
      <c r="CS3" s="33">
        <f>CR3*(1+'[4]Indicadores demográficos'!$AP$27/100)</f>
        <v>178852812.71265623</v>
      </c>
      <c r="CT3" s="33">
        <f>CS3*(1+'[4]Indicadores demográficos'!$AP$27/100)</f>
        <v>179362087.12326506</v>
      </c>
      <c r="CU3" s="33">
        <f>CT3*(1+'[4]Indicadores demográficos'!$AP$27/100)</f>
        <v>179872811.66720626</v>
      </c>
      <c r="CV3" s="33">
        <f>CU3*(1+'[4]Indicadores demográficos'!$AP$27/100)</f>
        <v>180384990.47366172</v>
      </c>
      <c r="CW3" s="33">
        <f>CV3*(1+'[4]Indicadores demográficos'!$AP$27/100)</f>
        <v>180898627.68357101</v>
      </c>
      <c r="CX3" s="33">
        <f>CW3*(1+'[4]Indicadores demográficos'!$AP$27/100)</f>
        <v>181413727.44966477</v>
      </c>
      <c r="CY3" s="33">
        <f>CX3*(1+'[4]Indicadores demográficos'!$AP$27/100)</f>
        <v>181930293.93649834</v>
      </c>
      <c r="CZ3" s="33">
        <f>CY3*(1+'[4]Indicadores demográficos'!$AP$27/100)</f>
        <v>182448331.32048547</v>
      </c>
      <c r="DA3" s="33">
        <f>CZ3*(1+'[4]Indicadores demográficos'!$AP$27/100)</f>
        <v>182967843.78993198</v>
      </c>
      <c r="DB3" s="33">
        <f>DA3*(1+'[4]Indicadores demográficos'!$AP$27/100)</f>
        <v>183488835.54506972</v>
      </c>
      <c r="DC3" s="33">
        <f>DB3*(1+'[4]Indicadores demográficos'!$AP$27/100)</f>
        <v>184011310.79809049</v>
      </c>
      <c r="DD3" s="33">
        <f>DC3*(1+'[4]Indicadores demográficos'!$AP$27/100)</f>
        <v>184535273.77318004</v>
      </c>
      <c r="DE3" s="33">
        <f>DD3*(1+'[4]Indicadores demográficos'!$AP$27/100)</f>
        <v>185060728.70655233</v>
      </c>
      <c r="DF3" s="33">
        <f>DE3*(1+'[4]Indicadores demográficos'!$AP$27/100)</f>
        <v>185587679.84648374</v>
      </c>
      <c r="DG3" s="33">
        <f>DF3*(1+'[4]Indicadores demográficos'!$AP$27/100)</f>
        <v>186116131.45334736</v>
      </c>
      <c r="DH3" s="33">
        <f>DG3*(1+'[4]Indicadores demográficos'!$AP$27/100)</f>
        <v>186646087.79964748</v>
      </c>
      <c r="DI3" s="33">
        <f>DH3*(1+'[4]Indicadores demográficos'!$AP$27/100)</f>
        <v>187177553.17005417</v>
      </c>
      <c r="DJ3" s="33">
        <f>DI3*(1+'[4]Indicadores demográficos'!$AP$27/100)</f>
        <v>187710531.86143786</v>
      </c>
      <c r="DK3" s="33">
        <f>DJ3*(1+'[4]Indicadores demográficos'!$AP$27/100)</f>
        <v>188245028.18290409</v>
      </c>
      <c r="DL3" s="33">
        <f>DK3*(1+'[4]Indicadores demográficos'!$AP$27/100)</f>
        <v>188781046.4558284</v>
      </c>
      <c r="DM3" s="33">
        <f>DL3*(1+'[4]Indicadores demográficos'!$AP$27/100)</f>
        <v>189318591.01389119</v>
      </c>
      <c r="DN3" s="33">
        <f>DM3*(1+'[4]Indicadores demográficos'!$AP$27/100)</f>
        <v>189857666.20311281</v>
      </c>
      <c r="DO3" s="33">
        <f>DN3*(1+'[4]Indicadores demográficos'!$AP$27/100)</f>
        <v>190398276.38188872</v>
      </c>
      <c r="DP3" s="33">
        <f>DO3*(1+'[4]Indicadores demográficos'!$AP$27/100)</f>
        <v>190940425.92102462</v>
      </c>
      <c r="DQ3" s="33">
        <f>DP3*(1+'[4]Indicadores demográficos'!$AP$27/100)</f>
        <v>191484119.20377192</v>
      </c>
      <c r="DR3" s="33">
        <f>DQ3*(1+'[4]Indicadores demográficos'!$AP$27/100)</f>
        <v>192029360.62586308</v>
      </c>
      <c r="DS3" s="33">
        <f>DR3*(1+'[4]Indicadores demográficos'!$AP$27/100)</f>
        <v>192576154.59554723</v>
      </c>
      <c r="DT3" s="33">
        <f>DS3*(1+'[4]Indicadores demográficos'!$AP$27/100)</f>
        <v>193124505.53362572</v>
      </c>
      <c r="DU3" s="33">
        <f>DT3*(1+'[4]Indicadores demográficos'!$AP$27/100)</f>
        <v>193674417.87348798</v>
      </c>
      <c r="DV3" s="33">
        <f>DU3*(1+'[4]Indicadores demográficos'!$AP$27/100)</f>
        <v>194225896.06114721</v>
      </c>
      <c r="DW3" s="33">
        <f>DV3*(1+'[4]Indicadores demográficos'!$AP$27/100)</f>
        <v>194778944.55527645</v>
      </c>
      <c r="DX3" s="33">
        <f>DW3*(1+'[4]Indicadores demográficos'!$AP$27/100)</f>
        <v>195333567.82724461</v>
      </c>
      <c r="DY3" s="33">
        <f>DX3*(1+'[4]Indicadores demográficos'!$AP$27/100)</f>
        <v>195889770.36115256</v>
      </c>
      <c r="DZ3" s="33">
        <f>DY3*(1+'[4]Indicadores demográficos'!$AP$27/100)</f>
        <v>196447556.65386942</v>
      </c>
      <c r="EA3" s="33">
        <f>DZ3*(1+'[4]Indicadores demográficos'!$AP$27/100)</f>
        <v>197006931.21506897</v>
      </c>
      <c r="EB3" s="33">
        <f>EA3*(1+'[4]Indicadores demográficos'!$AP$27/100)</f>
        <v>197567898.56726599</v>
      </c>
      <c r="EC3" s="33">
        <f>EB3*(1+'[4]Indicadores demográficos'!$AP$27/100)</f>
        <v>198130463.24585295</v>
      </c>
      <c r="ED3" s="33">
        <f>EC3*(1+'[4]Indicadores demográficos'!$AP$27/100)</f>
        <v>198694629.79913661</v>
      </c>
      <c r="EE3" s="33">
        <f>ED3*(1+'[4]Indicadores demográficos'!$AP$27/100)</f>
        <v>199260402.78837478</v>
      </c>
      <c r="EF3" s="33">
        <f>EE3*(1+'[4]Indicadores demográficos'!$AP$27/100)</f>
        <v>199827786.78781328</v>
      </c>
      <c r="EG3" s="33">
        <f>EF3*(1+'[4]Indicadores demográficos'!$AP$27/100)</f>
        <v>200396786.38472277</v>
      </c>
      <c r="EH3" s="33">
        <f>EG3*(1+'[4]Indicadores demográficos'!$AP$27/100)</f>
        <v>200967406.17943603</v>
      </c>
      <c r="EI3" s="33">
        <f>EH3*(1+'[4]Indicadores demográficos'!$AP$27/100)</f>
        <v>201539650.78538501</v>
      </c>
      <c r="EJ3" s="33">
        <f>EI3*(1+'[4]Indicadores demográficos'!$AP$27/100)</f>
        <v>202113524.82913816</v>
      </c>
      <c r="EK3" s="33">
        <f>EJ3*(1+'[4]Indicadores demográficos'!$AP$27/100)</f>
        <v>202689032.9504379</v>
      </c>
      <c r="EL3" s="33">
        <f>EK3*(1+'[4]Indicadores demográficos'!$AP$27/100)</f>
        <v>203266179.80223805</v>
      </c>
      <c r="EM3" s="33">
        <f>EL3*(1+'[4]Indicadores demográficos'!$AP$27/100)</f>
        <v>203844970.05074146</v>
      </c>
      <c r="EN3" s="33">
        <f>EM3*(1+'[4]Indicadores demográficos'!$AP$27/100)</f>
        <v>204425408.37543783</v>
      </c>
      <c r="EO3" s="33">
        <f>EN3*(1+'[4]Indicadores demográficos'!$AP$27/100)</f>
        <v>205007499.46914142</v>
      </c>
      <c r="EP3" s="33">
        <f>EO3*(1+'[4]Indicadores demográficos'!$AP$27/100)</f>
        <v>205591248.03802904</v>
      </c>
    </row>
    <row r="4" spans="1:212">
      <c r="A4" t="s">
        <v>28</v>
      </c>
      <c r="B4" s="30">
        <v>15369163.176483501</v>
      </c>
      <c r="C4" s="30">
        <v>15816660.338261301</v>
      </c>
      <c r="D4" s="30">
        <v>16277187.08</v>
      </c>
      <c r="E4" s="32">
        <f>D4*(1+E2)</f>
        <v>16733654.769056087</v>
      </c>
      <c r="F4" s="32">
        <f>E4*(1+F2)</f>
        <v>17283855.932123691</v>
      </c>
      <c r="G4" s="32">
        <f t="shared" ref="G4:BR4" si="81">F4*(1+G2)</f>
        <v>17784717.804185234</v>
      </c>
      <c r="H4" s="32">
        <f t="shared" si="81"/>
        <v>18247120.467094049</v>
      </c>
      <c r="I4" s="32">
        <f t="shared" si="81"/>
        <v>18721545.599238496</v>
      </c>
      <c r="J4" s="32">
        <f t="shared" si="81"/>
        <v>19208305.784818698</v>
      </c>
      <c r="K4" s="32">
        <f t="shared" si="81"/>
        <v>19707721.735223982</v>
      </c>
      <c r="L4" s="32">
        <f>K4*(1+L2)</f>
        <v>20279245.665545475</v>
      </c>
      <c r="M4" s="32">
        <f t="shared" si="81"/>
        <v>20867343.789846294</v>
      </c>
      <c r="N4" s="32">
        <f t="shared" si="81"/>
        <v>21472496.759751834</v>
      </c>
      <c r="O4" s="32">
        <f t="shared" si="81"/>
        <v>22095199.165784635</v>
      </c>
      <c r="P4" s="32">
        <f t="shared" si="81"/>
        <v>22735959.941592388</v>
      </c>
      <c r="Q4" s="32">
        <f t="shared" si="81"/>
        <v>23372566.819956977</v>
      </c>
      <c r="R4" s="32">
        <f t="shared" si="81"/>
        <v>24026998.690915775</v>
      </c>
      <c r="S4" s="32">
        <f t="shared" si="81"/>
        <v>24699754.654261418</v>
      </c>
      <c r="T4" s="32">
        <f t="shared" si="81"/>
        <v>25391347.784580737</v>
      </c>
      <c r="U4" s="32">
        <f t="shared" si="81"/>
        <v>26102305.522549</v>
      </c>
      <c r="V4" s="32">
        <f t="shared" si="81"/>
        <v>26807067.771657821</v>
      </c>
      <c r="W4" s="32">
        <f t="shared" si="81"/>
        <v>27530858.60149258</v>
      </c>
      <c r="X4" s="32">
        <f t="shared" si="81"/>
        <v>28274191.783732876</v>
      </c>
      <c r="Y4" s="32">
        <f t="shared" si="81"/>
        <v>29037594.961893663</v>
      </c>
      <c r="Z4" s="32">
        <f t="shared" si="81"/>
        <v>29821610.025864787</v>
      </c>
      <c r="AA4" s="32">
        <f t="shared" si="81"/>
        <v>30626793.496563133</v>
      </c>
      <c r="AB4" s="32">
        <f t="shared" si="81"/>
        <v>31453716.920970336</v>
      </c>
      <c r="AC4" s="32">
        <f t="shared" si="81"/>
        <v>32302967.277836531</v>
      </c>
      <c r="AD4" s="32">
        <f t="shared" si="81"/>
        <v>33175147.394338116</v>
      </c>
      <c r="AE4" s="32">
        <f t="shared" si="81"/>
        <v>34070876.373985246</v>
      </c>
      <c r="AF4" s="32">
        <f t="shared" si="81"/>
        <v>34956719.159708865</v>
      </c>
      <c r="AG4" s="32">
        <f t="shared" si="81"/>
        <v>35865593.857861295</v>
      </c>
      <c r="AH4" s="32">
        <f t="shared" si="81"/>
        <v>36798099.298165686</v>
      </c>
      <c r="AI4" s="32">
        <f t="shared" si="81"/>
        <v>37754849.879917994</v>
      </c>
      <c r="AJ4" s="32">
        <f t="shared" si="81"/>
        <v>38736475.97679586</v>
      </c>
      <c r="AK4" s="32">
        <f t="shared" si="81"/>
        <v>39743624.352192551</v>
      </c>
      <c r="AL4" s="32">
        <f t="shared" si="81"/>
        <v>40776958.58534956</v>
      </c>
      <c r="AM4" s="32">
        <f t="shared" si="81"/>
        <v>41837159.508568652</v>
      </c>
      <c r="AN4" s="32">
        <f t="shared" si="81"/>
        <v>42924925.655791439</v>
      </c>
      <c r="AO4" s="32">
        <f t="shared" si="81"/>
        <v>44040973.722842015</v>
      </c>
      <c r="AP4" s="32">
        <f t="shared" si="81"/>
        <v>45186039.039635912</v>
      </c>
      <c r="AQ4" s="32">
        <f t="shared" si="81"/>
        <v>46360876.054666445</v>
      </c>
      <c r="AR4" s="32">
        <f t="shared" si="81"/>
        <v>47566258.83208777</v>
      </c>
      <c r="AS4" s="32">
        <f t="shared" si="81"/>
        <v>48802981.561722055</v>
      </c>
      <c r="AT4" s="32">
        <f t="shared" si="81"/>
        <v>50071859.082326829</v>
      </c>
      <c r="AU4" s="32">
        <f t="shared" si="81"/>
        <v>51373727.418467328</v>
      </c>
      <c r="AV4" s="32">
        <f t="shared" si="81"/>
        <v>52709444.33134748</v>
      </c>
      <c r="AW4" s="32">
        <f t="shared" si="81"/>
        <v>54079889.883962519</v>
      </c>
      <c r="AX4" s="32">
        <f t="shared" si="81"/>
        <v>55485967.020945549</v>
      </c>
      <c r="AY4" s="32">
        <f t="shared" si="81"/>
        <v>56928602.163490131</v>
      </c>
      <c r="AZ4" s="32">
        <f t="shared" si="81"/>
        <v>58408745.819740877</v>
      </c>
      <c r="BA4" s="32">
        <f t="shared" si="81"/>
        <v>59927373.211054139</v>
      </c>
      <c r="BB4" s="32">
        <f t="shared" si="81"/>
        <v>61485484.91454155</v>
      </c>
      <c r="BC4" s="32">
        <f t="shared" si="81"/>
        <v>63084107.52231963</v>
      </c>
      <c r="BD4" s="32">
        <f t="shared" si="81"/>
        <v>64724294.317899942</v>
      </c>
      <c r="BE4" s="32">
        <f t="shared" si="81"/>
        <v>66407125.970165342</v>
      </c>
      <c r="BF4" s="32">
        <f t="shared" si="81"/>
        <v>68133711.24538964</v>
      </c>
      <c r="BG4" s="32">
        <f t="shared" si="81"/>
        <v>69905187.737769768</v>
      </c>
      <c r="BH4" s="32">
        <f t="shared" si="81"/>
        <v>71722722.618951783</v>
      </c>
      <c r="BI4" s="32">
        <f t="shared" si="81"/>
        <v>73587513.40704453</v>
      </c>
      <c r="BJ4" s="32">
        <f t="shared" si="81"/>
        <v>75500788.755627692</v>
      </c>
      <c r="BK4" s="32">
        <f t="shared" si="81"/>
        <v>77463809.263274014</v>
      </c>
      <c r="BL4" s="32">
        <f t="shared" si="81"/>
        <v>79477868.30411914</v>
      </c>
      <c r="BM4" s="32">
        <f t="shared" si="81"/>
        <v>81544292.880026236</v>
      </c>
      <c r="BN4" s="32">
        <f t="shared" si="81"/>
        <v>83664444.494906917</v>
      </c>
      <c r="BO4" s="32">
        <f t="shared" si="81"/>
        <v>85839720.051774502</v>
      </c>
      <c r="BP4" s="32">
        <f t="shared" si="81"/>
        <v>88071552.773120642</v>
      </c>
      <c r="BQ4" s="32">
        <f t="shared" si="81"/>
        <v>90361413.145221785</v>
      </c>
      <c r="BR4" s="32">
        <f t="shared" si="81"/>
        <v>92710809.886997551</v>
      </c>
      <c r="BS4" s="32">
        <f t="shared" ref="BS4:ED4" si="82">BR4*(1+BS2)</f>
        <v>95121290.944059491</v>
      </c>
      <c r="BT4" s="32">
        <f t="shared" si="82"/>
        <v>97594444.508605033</v>
      </c>
      <c r="BU4" s="32">
        <f t="shared" si="82"/>
        <v>100131900.06582877</v>
      </c>
      <c r="BV4" s="32">
        <f t="shared" si="82"/>
        <v>102735329.46754032</v>
      </c>
      <c r="BW4" s="32">
        <f t="shared" si="82"/>
        <v>105406448.03369637</v>
      </c>
      <c r="BX4" s="32">
        <f t="shared" si="82"/>
        <v>108147015.68257247</v>
      </c>
      <c r="BY4" s="32">
        <f t="shared" si="82"/>
        <v>110958838.09031935</v>
      </c>
      <c r="BZ4" s="32">
        <f t="shared" si="82"/>
        <v>113843767.88066766</v>
      </c>
      <c r="CA4" s="32">
        <f t="shared" si="82"/>
        <v>116803705.84556502</v>
      </c>
      <c r="CB4" s="32">
        <f t="shared" si="82"/>
        <v>119840602.19754972</v>
      </c>
      <c r="CC4" s="32">
        <f t="shared" si="82"/>
        <v>122956457.85468601</v>
      </c>
      <c r="CD4" s="32">
        <f t="shared" si="82"/>
        <v>126153325.75890784</v>
      </c>
      <c r="CE4" s="32">
        <f t="shared" si="82"/>
        <v>129433312.22863945</v>
      </c>
      <c r="CF4" s="32">
        <f t="shared" si="82"/>
        <v>132798578.34658408</v>
      </c>
      <c r="CG4" s="32">
        <f t="shared" si="82"/>
        <v>136251341.38359526</v>
      </c>
      <c r="CH4" s="32">
        <f t="shared" si="82"/>
        <v>139793876.25956875</v>
      </c>
      <c r="CI4" s="32">
        <f t="shared" si="82"/>
        <v>143428517.04231754</v>
      </c>
      <c r="CJ4" s="32">
        <f t="shared" si="82"/>
        <v>147157658.48541781</v>
      </c>
      <c r="CK4" s="32">
        <f t="shared" si="82"/>
        <v>150983757.60603869</v>
      </c>
      <c r="CL4" s="32">
        <f t="shared" si="82"/>
        <v>154909335.3037957</v>
      </c>
      <c r="CM4" s="32">
        <f t="shared" si="82"/>
        <v>158936978.02169439</v>
      </c>
      <c r="CN4" s="32">
        <f t="shared" si="82"/>
        <v>163069339.45025846</v>
      </c>
      <c r="CO4" s="32">
        <f t="shared" si="82"/>
        <v>167309142.27596518</v>
      </c>
      <c r="CP4" s="32">
        <f t="shared" si="82"/>
        <v>171659179.97514027</v>
      </c>
      <c r="CQ4" s="32">
        <f t="shared" si="82"/>
        <v>176122318.65449393</v>
      </c>
      <c r="CR4" s="32">
        <f t="shared" si="82"/>
        <v>180701498.93951076</v>
      </c>
      <c r="CS4" s="32">
        <f t="shared" si="82"/>
        <v>185399737.91193804</v>
      </c>
      <c r="CT4" s="32">
        <f t="shared" si="82"/>
        <v>190220131.09764844</v>
      </c>
      <c r="CU4" s="32">
        <f t="shared" si="82"/>
        <v>195165854.50618732</v>
      </c>
      <c r="CV4" s="32">
        <f t="shared" si="82"/>
        <v>200240166.7233482</v>
      </c>
      <c r="CW4" s="32">
        <f t="shared" si="82"/>
        <v>205446411.05815527</v>
      </c>
      <c r="CX4" s="32">
        <f t="shared" si="82"/>
        <v>210788017.74566731</v>
      </c>
      <c r="CY4" s="32">
        <f t="shared" si="82"/>
        <v>216268506.20705467</v>
      </c>
      <c r="CZ4" s="32">
        <f t="shared" si="82"/>
        <v>221891487.36843809</v>
      </c>
      <c r="DA4" s="32">
        <f t="shared" si="82"/>
        <v>227660666.04001749</v>
      </c>
      <c r="DB4" s="32">
        <f t="shared" si="82"/>
        <v>233579843.35705796</v>
      </c>
      <c r="DC4" s="32">
        <f t="shared" si="82"/>
        <v>239652919.28434148</v>
      </c>
      <c r="DD4" s="32">
        <f t="shared" si="82"/>
        <v>245883895.18573436</v>
      </c>
      <c r="DE4" s="32">
        <f t="shared" si="82"/>
        <v>252276876.46056345</v>
      </c>
      <c r="DF4" s="32">
        <f t="shared" si="82"/>
        <v>258836075.24853811</v>
      </c>
      <c r="DG4" s="32">
        <f t="shared" si="82"/>
        <v>265565813.2050001</v>
      </c>
      <c r="DH4" s="32">
        <f t="shared" si="82"/>
        <v>272470524.34833014</v>
      </c>
      <c r="DI4" s="32">
        <f t="shared" si="82"/>
        <v>279554757.98138672</v>
      </c>
      <c r="DJ4" s="32">
        <f t="shared" si="82"/>
        <v>286823181.6889028</v>
      </c>
      <c r="DK4" s="32">
        <f t="shared" si="82"/>
        <v>294280584.41281426</v>
      </c>
      <c r="DL4" s="32">
        <f t="shared" si="82"/>
        <v>301931879.60754746</v>
      </c>
      <c r="DM4" s="32">
        <f t="shared" si="82"/>
        <v>309782108.47734368</v>
      </c>
      <c r="DN4" s="32">
        <f t="shared" si="82"/>
        <v>317836443.29775465</v>
      </c>
      <c r="DO4" s="32">
        <f t="shared" si="82"/>
        <v>326100190.82349628</v>
      </c>
      <c r="DP4" s="32">
        <f t="shared" si="82"/>
        <v>334578795.78490722</v>
      </c>
      <c r="DQ4" s="32">
        <f t="shared" si="82"/>
        <v>343277844.4753148</v>
      </c>
      <c r="DR4" s="32">
        <f t="shared" si="82"/>
        <v>352203068.43167299</v>
      </c>
      <c r="DS4" s="32">
        <f t="shared" si="82"/>
        <v>361360348.21089649</v>
      </c>
      <c r="DT4" s="32">
        <f t="shared" si="82"/>
        <v>370755717.2643798</v>
      </c>
      <c r="DU4" s="32">
        <f t="shared" si="82"/>
        <v>380395365.91325366</v>
      </c>
      <c r="DV4" s="32">
        <f t="shared" si="82"/>
        <v>390285645.42699826</v>
      </c>
      <c r="DW4" s="32">
        <f t="shared" si="82"/>
        <v>400433072.2081002</v>
      </c>
      <c r="DX4" s="32">
        <f t="shared" si="82"/>
        <v>410844332.08551079</v>
      </c>
      <c r="DY4" s="32">
        <f t="shared" si="82"/>
        <v>421526284.71973407</v>
      </c>
      <c r="DZ4" s="32">
        <f t="shared" si="82"/>
        <v>432485968.12244719</v>
      </c>
      <c r="EA4" s="32">
        <f t="shared" si="82"/>
        <v>443730603.29363084</v>
      </c>
      <c r="EB4" s="32">
        <f t="shared" si="82"/>
        <v>455267598.97926527</v>
      </c>
      <c r="EC4" s="32">
        <f t="shared" si="82"/>
        <v>467104556.55272621</v>
      </c>
      <c r="ED4" s="32">
        <f t="shared" si="82"/>
        <v>479249275.0230971</v>
      </c>
      <c r="EE4" s="32">
        <f t="shared" ref="EE4:EP4" si="83">ED4*(1+EE2)</f>
        <v>491709756.17369765</v>
      </c>
      <c r="EF4" s="32">
        <f t="shared" si="83"/>
        <v>504494209.83421379</v>
      </c>
      <c r="EG4" s="32">
        <f t="shared" si="83"/>
        <v>517611059.28990334</v>
      </c>
      <c r="EH4" s="32">
        <f t="shared" si="83"/>
        <v>531068946.83144087</v>
      </c>
      <c r="EI4" s="32">
        <f t="shared" si="83"/>
        <v>544876739.44905829</v>
      </c>
      <c r="EJ4" s="32">
        <f t="shared" si="83"/>
        <v>559043534.67473388</v>
      </c>
      <c r="EK4" s="32">
        <f t="shared" si="83"/>
        <v>573578666.57627702</v>
      </c>
      <c r="EL4" s="32">
        <f t="shared" si="83"/>
        <v>588491711.90726018</v>
      </c>
      <c r="EM4" s="32">
        <f t="shared" si="83"/>
        <v>603792496.41684902</v>
      </c>
      <c r="EN4" s="32">
        <f t="shared" si="83"/>
        <v>619491101.32368708</v>
      </c>
      <c r="EO4" s="32">
        <f t="shared" si="83"/>
        <v>635597869.95810294</v>
      </c>
      <c r="EP4" s="32">
        <f t="shared" si="83"/>
        <v>652123414.57701361</v>
      </c>
    </row>
    <row r="5" spans="1:212">
      <c r="A5" t="s">
        <v>0</v>
      </c>
      <c r="B5" s="30">
        <f>B4*1000000/B3</f>
        <v>132231.8059676383</v>
      </c>
      <c r="C5" s="30">
        <f>C4*1000000/C3</f>
        <v>134611.97847505516</v>
      </c>
      <c r="D5" s="30">
        <f>D4*1000000/D3</f>
        <v>137034.99410444463</v>
      </c>
      <c r="E5" s="32">
        <f>E4*1000000/E3</f>
        <v>139356.15225145424</v>
      </c>
      <c r="F5" s="32">
        <f t="shared" ref="F5:H5" si="84">F4*1000000/F3</f>
        <v>142383.34470643857</v>
      </c>
      <c r="G5" s="32">
        <f t="shared" si="84"/>
        <v>144926.81327678805</v>
      </c>
      <c r="H5" s="32">
        <f t="shared" si="84"/>
        <v>147104.69065522836</v>
      </c>
      <c r="I5" s="32">
        <f t="shared" ref="I5" si="85">I4*1000000/I3</f>
        <v>149380.63260809169</v>
      </c>
      <c r="J5" s="32">
        <f t="shared" ref="J5" si="86">J4*1000000/J3</f>
        <v>151751.11532741343</v>
      </c>
      <c r="K5" s="32">
        <f t="shared" ref="K5:M5" si="87">K4*1000000/K3</f>
        <v>154216.83383317819</v>
      </c>
      <c r="L5" s="32">
        <f t="shared" si="87"/>
        <v>157237.04864994821</v>
      </c>
      <c r="M5" s="32">
        <f t="shared" si="87"/>
        <v>160372.02152973937</v>
      </c>
      <c r="N5" s="32">
        <f t="shared" ref="N5" si="88">N4*1000000/N3</f>
        <v>163624.59068415154</v>
      </c>
      <c r="O5" s="32">
        <f t="shared" ref="O5" si="89">O4*1000000/O3</f>
        <v>166997.86161361996</v>
      </c>
      <c r="P5" s="32">
        <f t="shared" ref="P5:R5" si="90">P4*1000000/P3</f>
        <v>170495.33535228271</v>
      </c>
      <c r="Q5" s="32">
        <f t="shared" si="90"/>
        <v>173951.00065288079</v>
      </c>
      <c r="R5" s="32">
        <f t="shared" si="90"/>
        <v>177530.68925849255</v>
      </c>
      <c r="S5" s="32">
        <f t="shared" ref="S5" si="91">S4*1000000/S3</f>
        <v>181237.91933999961</v>
      </c>
      <c r="T5" s="32">
        <f t="shared" ref="T5" si="92">T4*1000000/T3</f>
        <v>185076.56215756314</v>
      </c>
      <c r="U5" s="32">
        <f t="shared" ref="U5:W5" si="93">U4*1000000/U3</f>
        <v>189050.8748443682</v>
      </c>
      <c r="V5" s="32">
        <f t="shared" si="93"/>
        <v>192977.43014662527</v>
      </c>
      <c r="W5" s="32">
        <f t="shared" si="93"/>
        <v>197040.78449912515</v>
      </c>
      <c r="X5" s="32">
        <f t="shared" ref="X5" si="94">X4*1000000/X3</f>
        <v>201245.42974745345</v>
      </c>
      <c r="Y5" s="32">
        <f t="shared" ref="Y5" si="95">Y4*1000000/Y3</f>
        <v>205596.28432028819</v>
      </c>
      <c r="Z5" s="32">
        <f t="shared" ref="Z5:AB5" si="96">Z4*1000000/Z3</f>
        <v>210098.23306403268</v>
      </c>
      <c r="AA5" s="32">
        <f t="shared" si="96"/>
        <v>214756.47496023474</v>
      </c>
      <c r="AB5" s="32">
        <f t="shared" si="96"/>
        <v>219576.36877781863</v>
      </c>
      <c r="AC5" s="32">
        <f t="shared" ref="AC5" si="97">AC4*1000000/AC3</f>
        <v>224564.02954046088</v>
      </c>
      <c r="AD5" s="32">
        <f t="shared" ref="AD5" si="98">AD4*1000000/AD3</f>
        <v>229725.63204987952</v>
      </c>
      <c r="AE5" s="32">
        <f t="shared" ref="AE5:AG5" si="99">AE4*1000000/AE3</f>
        <v>235068.00230603054</v>
      </c>
      <c r="AF5" s="32">
        <f t="shared" si="99"/>
        <v>240363.76033286509</v>
      </c>
      <c r="AG5" s="32">
        <f t="shared" si="99"/>
        <v>245843.54345387849</v>
      </c>
      <c r="AH5" s="32">
        <f t="shared" ref="AH5" si="100">AH4*1000000/AH3</f>
        <v>251514.25243355983</v>
      </c>
      <c r="AI5" s="32">
        <f t="shared" ref="AI5" si="101">AI4*1000000/AI3</f>
        <v>257382.78671014388</v>
      </c>
      <c r="AJ5" s="32">
        <f t="shared" ref="AJ5:AL5" si="102">AJ4*1000000/AJ3</f>
        <v>263455.99248269951</v>
      </c>
      <c r="AK5" s="32">
        <f t="shared" si="102"/>
        <v>269741.1005427753</v>
      </c>
      <c r="AL5" s="32">
        <f t="shared" si="102"/>
        <v>276245.52130540286</v>
      </c>
      <c r="AM5" s="32">
        <f t="shared" ref="AM5" si="103">AM4*1000000/AM3</f>
        <v>282976.94007182872</v>
      </c>
      <c r="AN5" s="32">
        <f t="shared" ref="AN5" si="104">AN4*1000000/AN3</f>
        <v>289943.38921200979</v>
      </c>
      <c r="AO5" s="32">
        <f t="shared" ref="AO5:AQ5" si="105">AO4*1000000/AO3</f>
        <v>297153.32546449063</v>
      </c>
      <c r="AP5" s="32">
        <f t="shared" si="105"/>
        <v>302769.5214624448</v>
      </c>
      <c r="AQ5" s="32">
        <f t="shared" si="105"/>
        <v>308491.86352973239</v>
      </c>
      <c r="AR5" s="32">
        <f t="shared" ref="AR5" si="106">AR4*1000000/AR3</f>
        <v>314322.35782640195</v>
      </c>
      <c r="AS5" s="32">
        <f t="shared" ref="AS5" si="107">AS4*1000000/AS3</f>
        <v>320263.04842891422</v>
      </c>
      <c r="AT5" s="32">
        <f t="shared" ref="AT5:AV5" si="108">AT4*1000000/AT3</f>
        <v>326316.01804676221</v>
      </c>
      <c r="AU5" s="32">
        <f t="shared" si="108"/>
        <v>332483.38875263563</v>
      </c>
      <c r="AV5" s="32">
        <f t="shared" si="108"/>
        <v>338767.32272638456</v>
      </c>
      <c r="AW5" s="32">
        <f t="shared" ref="AW5" si="109">AW4*1000000/AW3</f>
        <v>346588.38009434676</v>
      </c>
      <c r="AX5" s="32">
        <f t="shared" ref="AX5" si="110">AX4*1000000/AX3</f>
        <v>354590.00074055162</v>
      </c>
      <c r="AY5" s="32">
        <f t="shared" ref="AY5:BA5" si="111">AY4*1000000/AY3</f>
        <v>362776.35329539212</v>
      </c>
      <c r="AZ5" s="32">
        <f t="shared" si="111"/>
        <v>371151.70262964594</v>
      </c>
      <c r="BA5" s="32">
        <f t="shared" si="111"/>
        <v>379720.41207635909</v>
      </c>
      <c r="BB5" s="32">
        <f t="shared" ref="BB5" si="112">BB4*1000000/BB3</f>
        <v>388486.94570402568</v>
      </c>
      <c r="BC5" s="32">
        <f t="shared" ref="BC5" si="113">BC4*1000000/BC3</f>
        <v>397455.87064224831</v>
      </c>
      <c r="BD5" s="32">
        <f t="shared" ref="BD5:BF5" si="114">BD4*1000000/BD3</f>
        <v>406631.85946109047</v>
      </c>
      <c r="BE5" s="32">
        <f t="shared" si="114"/>
        <v>416019.69260536035</v>
      </c>
      <c r="BF5" s="32">
        <f t="shared" si="114"/>
        <v>425624.26088509511</v>
      </c>
      <c r="BG5" s="32">
        <f t="shared" ref="BG5" si="115">BG4*1000000/BG3</f>
        <v>435450.56802354206</v>
      </c>
      <c r="BH5" s="32">
        <f t="shared" ref="BH5" si="116">BH4*1000000/BH3</f>
        <v>445503.73326396447</v>
      </c>
      <c r="BI5" s="32">
        <f t="shared" ref="BI5:BK5" si="117">BI4*1000000/BI3</f>
        <v>455788.99403663055</v>
      </c>
      <c r="BJ5" s="32">
        <f t="shared" si="117"/>
        <v>466311.70868737454</v>
      </c>
      <c r="BK5" s="32">
        <f t="shared" si="117"/>
        <v>477077.35926915187</v>
      </c>
      <c r="BL5" s="32">
        <f t="shared" ref="BL5" si="118">BL4*1000000/BL3</f>
        <v>488091.55439804151</v>
      </c>
      <c r="BM5" s="32">
        <f t="shared" ref="BM5" si="119">BM4*1000000/BM3</f>
        <v>499360.0321751858</v>
      </c>
      <c r="BN5" s="32">
        <f t="shared" ref="BN5:BP5" si="120">BN4*1000000/BN3</f>
        <v>510888.66317618696</v>
      </c>
      <c r="BO5" s="32">
        <f t="shared" si="120"/>
        <v>522683.45350952051</v>
      </c>
      <c r="BP5" s="32">
        <f t="shared" si="120"/>
        <v>534750.54794555705</v>
      </c>
      <c r="BQ5" s="32">
        <f t="shared" ref="BQ5" si="121">BQ4*1000000/BQ3</f>
        <v>547096.23311782314</v>
      </c>
      <c r="BR5" s="32">
        <f t="shared" ref="BR5" si="122">BR4*1000000/BR3</f>
        <v>559726.94079816947</v>
      </c>
      <c r="BS5" s="32">
        <f t="shared" ref="BS5:BU5" si="123">BS4*1000000/BS3</f>
        <v>572649.25124755199</v>
      </c>
      <c r="BT5" s="32">
        <f t="shared" si="123"/>
        <v>585869.89664417144</v>
      </c>
      <c r="BU5" s="32">
        <f t="shared" si="123"/>
        <v>599395.76459075906</v>
      </c>
      <c r="BV5" s="32">
        <f t="shared" ref="BV5" si="124">BV4*1000000/BV3</f>
        <v>613233.90170283301</v>
      </c>
      <c r="BW5" s="32">
        <f t="shared" ref="BW5" si="125">BW4*1000000/BW3</f>
        <v>627391.51727979595</v>
      </c>
      <c r="BX5" s="32">
        <f t="shared" ref="BX5:BZ5" si="126">BX4*1000000/BX3</f>
        <v>641875.98706078855</v>
      </c>
      <c r="BY5" s="32">
        <f t="shared" si="126"/>
        <v>656694.85706725146</v>
      </c>
      <c r="BZ5" s="32">
        <f t="shared" si="126"/>
        <v>671855.84753420099</v>
      </c>
      <c r="CA5" s="32">
        <f t="shared" ref="CA5" si="127">CA4*1000000/CA3</f>
        <v>687366.85693226464</v>
      </c>
      <c r="CB5" s="32">
        <f t="shared" ref="CB5" si="128">CB4*1000000/CB3</f>
        <v>703235.9660825741</v>
      </c>
      <c r="CC5" s="32">
        <f t="shared" ref="CC5:CE5" si="129">CC4*1000000/CC3</f>
        <v>719471.44236665592</v>
      </c>
      <c r="CD5" s="32">
        <f t="shared" si="129"/>
        <v>736081.74403351708</v>
      </c>
      <c r="CE5" s="32">
        <f t="shared" si="129"/>
        <v>753075.52460616559</v>
      </c>
      <c r="CF5" s="32">
        <f t="shared" ref="CF5" si="130">CF4*1000000/CF3</f>
        <v>770461.63738986559</v>
      </c>
      <c r="CG5" s="32">
        <f t="shared" ref="CG5" si="131">CG4*1000000/CG3</f>
        <v>788249.14008447214</v>
      </c>
      <c r="CH5" s="32">
        <f t="shared" ref="CH5:CJ5" si="132">CH4*1000000/CH3</f>
        <v>806447.29950325063</v>
      </c>
      <c r="CI5" s="32">
        <f t="shared" si="132"/>
        <v>825065.59640063869</v>
      </c>
      <c r="CJ5" s="32">
        <f t="shared" si="132"/>
        <v>844113.73041146598</v>
      </c>
      <c r="CK5" s="32">
        <f t="shared" ref="CK5" si="133">CK4*1000000/CK3</f>
        <v>863601.62510420429</v>
      </c>
      <c r="CL5" s="32">
        <f t="shared" ref="CL5" si="134">CL4*1000000/CL3</f>
        <v>883539.43315088132</v>
      </c>
      <c r="CM5" s="32">
        <f t="shared" ref="CM5:CO5" si="135">CM4*1000000/CM3</f>
        <v>903937.54161635204</v>
      </c>
      <c r="CN5" s="32">
        <f t="shared" si="135"/>
        <v>924806.57736968016</v>
      </c>
      <c r="CO5" s="32">
        <f t="shared" si="135"/>
        <v>946157.41262045479</v>
      </c>
      <c r="CP5" s="32">
        <f t="shared" ref="CP5" si="136">CP4*1000000/CP3</f>
        <v>968001.17058291938</v>
      </c>
      <c r="CQ5" s="32">
        <f t="shared" ref="CQ5" si="137">CQ4*1000000/CQ3</f>
        <v>990349.23127086926</v>
      </c>
      <c r="CR5" s="32">
        <f t="shared" ref="CR5:CT5" si="138">CR4*1000000/CR3</f>
        <v>1013213.2374263349</v>
      </c>
      <c r="CS5" s="32">
        <f t="shared" si="138"/>
        <v>1036605.100585139</v>
      </c>
      <c r="CT5" s="32">
        <f t="shared" si="138"/>
        <v>1060537.0072824883</v>
      </c>
      <c r="CU5" s="32">
        <f t="shared" ref="CU5" si="139">CU4*1000000/CU3</f>
        <v>1085021.4254018315</v>
      </c>
      <c r="CV5" s="32">
        <f t="shared" ref="CV5" si="140">CV4*1000000/CV3</f>
        <v>1110071.1106702946</v>
      </c>
      <c r="CW5" s="32">
        <f t="shared" ref="CW5:CY5" si="141">CW4*1000000/CW3</f>
        <v>1135699.1133040732</v>
      </c>
      <c r="CX5" s="32">
        <f t="shared" si="141"/>
        <v>1161918.7848072455</v>
      </c>
      <c r="CY5" s="32">
        <f t="shared" si="141"/>
        <v>1188743.7849275498</v>
      </c>
      <c r="CZ5" s="32">
        <f t="shared" ref="CZ5" si="142">CZ4*1000000/CZ3</f>
        <v>1216188.0887727467</v>
      </c>
      <c r="DA5" s="32">
        <f t="shared" ref="DA5" si="143">DA4*1000000/DA3</f>
        <v>1244265.9940912786</v>
      </c>
      <c r="DB5" s="32">
        <f t="shared" ref="DB5:DD5" si="144">DB4*1000000/DB3</f>
        <v>1272992.1287210118</v>
      </c>
      <c r="DC5" s="32">
        <f t="shared" si="144"/>
        <v>1302381.4582099502</v>
      </c>
      <c r="DD5" s="32">
        <f t="shared" si="144"/>
        <v>1332449.2936128867</v>
      </c>
      <c r="DE5" s="32">
        <f t="shared" ref="DE5" si="145">DE4*1000000/DE3</f>
        <v>1363211.2994680498</v>
      </c>
      <c r="DF5" s="32">
        <f t="shared" ref="DF5" si="146">DF4*1000000/DF3</f>
        <v>1394683.5019579139</v>
      </c>
      <c r="DG5" s="32">
        <f t="shared" ref="DG5:DI5" si="147">DG4*1000000/DG3</f>
        <v>1426882.2972584078</v>
      </c>
      <c r="DH5" s="32">
        <f t="shared" si="147"/>
        <v>1459824.4600808865</v>
      </c>
      <c r="DI5" s="32">
        <f t="shared" si="147"/>
        <v>1493527.1524113053</v>
      </c>
      <c r="DJ5" s="32">
        <f t="shared" ref="DJ5" si="148">DJ4*1000000/DJ3</f>
        <v>1528007.9324511576</v>
      </c>
      <c r="DK5" s="32">
        <f t="shared" ref="DK5" si="149">DK4*1000000/DK3</f>
        <v>1563284.7637648261</v>
      </c>
      <c r="DL5" s="32">
        <f t="shared" ref="DL5:DN5" si="150">DL4*1000000/DL3</f>
        <v>1599376.0246381219</v>
      </c>
      <c r="DM5" s="32">
        <f t="shared" si="150"/>
        <v>1636300.5176528781</v>
      </c>
      <c r="DN5" s="32">
        <f t="shared" si="150"/>
        <v>1674077.4794825932</v>
      </c>
      <c r="DO5" s="32">
        <f t="shared" ref="DO5" si="151">DO4*1000000/DO3</f>
        <v>1712726.5909142231</v>
      </c>
      <c r="DP5" s="32">
        <f t="shared" ref="DP5" si="152">DP4*1000000/DP3</f>
        <v>1752267.9871013449</v>
      </c>
      <c r="DQ5" s="32">
        <f t="shared" ref="DQ5:DS5" si="153">DQ4*1000000/DQ3</f>
        <v>1792722.2680540329</v>
      </c>
      <c r="DR5" s="32">
        <f t="shared" si="153"/>
        <v>1834110.5093709158</v>
      </c>
      <c r="DS5" s="32">
        <f t="shared" si="153"/>
        <v>1876454.2732189954</v>
      </c>
      <c r="DT5" s="32">
        <f t="shared" ref="DT5" si="154">DT4*1000000/DT3</f>
        <v>1919775.6195669635</v>
      </c>
      <c r="DU5" s="32">
        <f t="shared" ref="DU5" si="155">DU4*1000000/DU3</f>
        <v>1964097.1176778525</v>
      </c>
      <c r="DV5" s="32">
        <f t="shared" ref="DV5:DX5" si="156">DV4*1000000/DV3</f>
        <v>2009441.8578670193</v>
      </c>
      <c r="DW5" s="32">
        <f t="shared" si="156"/>
        <v>2055833.4635315831</v>
      </c>
      <c r="DX5" s="32">
        <f t="shared" si="156"/>
        <v>2103296.1034575817</v>
      </c>
      <c r="DY5" s="32">
        <f t="shared" ref="DY5" si="157">DY4*1000000/DY3</f>
        <v>2151854.5044112629</v>
      </c>
      <c r="DZ5" s="32">
        <f t="shared" ref="DZ5" si="158">DZ4*1000000/DZ3</f>
        <v>2201533.9640210718</v>
      </c>
      <c r="EA5" s="32">
        <f t="shared" ref="EA5:EC5" si="159">EA4*1000000/EA3</f>
        <v>2252360.3639570326</v>
      </c>
      <c r="EB5" s="32">
        <f t="shared" si="159"/>
        <v>2304360.1834144131</v>
      </c>
      <c r="EC5" s="32">
        <f t="shared" si="159"/>
        <v>2357560.5129086738</v>
      </c>
      <c r="ED5" s="32">
        <f t="shared" ref="ED5" si="160">ED4*1000000/ED3</f>
        <v>2411989.0683889012</v>
      </c>
      <c r="EE5" s="32">
        <f t="shared" ref="EE5" si="161">EE4*1000000/EE3</f>
        <v>2467674.2056770795</v>
      </c>
      <c r="EF5" s="32">
        <f t="shared" ref="EF5:EH5" si="162">EF4*1000000/EF3</f>
        <v>2524644.9352407129</v>
      </c>
      <c r="EG5" s="32">
        <f t="shared" si="162"/>
        <v>2582930.9373065042</v>
      </c>
      <c r="EH5" s="32">
        <f t="shared" si="162"/>
        <v>2642562.5773229613</v>
      </c>
      <c r="EI5" s="32">
        <f t="shared" ref="EI5" si="163">EI4*1000000/EI3</f>
        <v>2703570.9217799786</v>
      </c>
      <c r="EJ5" s="32">
        <f t="shared" ref="EJ5" si="164">EJ4*1000000/EJ3</f>
        <v>2765987.7543936539</v>
      </c>
      <c r="EK5" s="32">
        <f t="shared" ref="EK5:EM5" si="165">EK4*1000000/EK3</f>
        <v>2829845.5926647498</v>
      </c>
      <c r="EL5" s="32">
        <f t="shared" si="165"/>
        <v>2895177.7048194446</v>
      </c>
      <c r="EM5" s="32">
        <f t="shared" si="165"/>
        <v>2962018.1271411888</v>
      </c>
      <c r="EN5" s="32">
        <f t="shared" ref="EN5" si="166">EN4*1000000/EN3</f>
        <v>3030401.6817026958</v>
      </c>
      <c r="EO5" s="32">
        <f>EO4*1000000/EO3</f>
        <v>3100363.9945073123</v>
      </c>
      <c r="EP5" s="32">
        <f t="shared" ref="EP5" si="167">EP4*1000000/EP3</f>
        <v>3171941.5140492152</v>
      </c>
    </row>
    <row r="6" spans="1:212">
      <c r="A6" t="s">
        <v>4</v>
      </c>
      <c r="B6" s="14"/>
      <c r="C6" s="14">
        <f t="shared" ref="C6:D6" si="168">C5/B5-1</f>
        <v>1.7999999999995353E-2</v>
      </c>
      <c r="D6" s="14">
        <f t="shared" si="168"/>
        <v>1.8000000125089066E-2</v>
      </c>
      <c r="E6" s="14">
        <f>E5/D5-1</f>
        <v>1.6938433589018143E-2</v>
      </c>
      <c r="F6" s="8">
        <f>F5/E5-1</f>
        <v>2.1722704064920384E-2</v>
      </c>
      <c r="G6" s="8">
        <f>G5/F5-1</f>
        <v>1.7863525931305579E-2</v>
      </c>
      <c r="H6" s="8">
        <f t="shared" ref="H6:BS6" si="169">H5/G5-1</f>
        <v>1.5027428873916504E-2</v>
      </c>
      <c r="I6" s="8">
        <f t="shared" si="169"/>
        <v>1.5471579748585151E-2</v>
      </c>
      <c r="J6" s="5">
        <f t="shared" si="169"/>
        <v>1.5868742004466085E-2</v>
      </c>
      <c r="K6" s="8">
        <f t="shared" si="169"/>
        <v>1.6248437452632825E-2</v>
      </c>
      <c r="L6" s="8">
        <f>L5/K5-1</f>
        <v>1.9584209724063495E-2</v>
      </c>
      <c r="M6" s="8">
        <f t="shared" si="169"/>
        <v>1.9937876643630226E-2</v>
      </c>
      <c r="N6" s="8">
        <f t="shared" si="169"/>
        <v>2.0281400230457436E-2</v>
      </c>
      <c r="O6" s="8">
        <f t="shared" si="169"/>
        <v>2.0615916686874458E-2</v>
      </c>
      <c r="P6" s="8">
        <f t="shared" si="169"/>
        <v>2.0943224690833429E-2</v>
      </c>
      <c r="Q6" s="8">
        <f t="shared" si="169"/>
        <v>2.0268386190495313E-2</v>
      </c>
      <c r="R6" s="8">
        <f t="shared" si="169"/>
        <v>2.0578718099788507E-2</v>
      </c>
      <c r="S6" s="8">
        <f t="shared" si="169"/>
        <v>2.0882192802784472E-2</v>
      </c>
      <c r="T6" s="8">
        <f t="shared" si="169"/>
        <v>2.118013068977187E-2</v>
      </c>
      <c r="U6" s="8">
        <f t="shared" si="169"/>
        <v>2.1473884323729653E-2</v>
      </c>
      <c r="V6" s="8">
        <f t="shared" si="169"/>
        <v>2.0769834075031524E-2</v>
      </c>
      <c r="W6" s="8">
        <f t="shared" si="169"/>
        <v>2.1056111843817726E-2</v>
      </c>
      <c r="X6" s="8">
        <f t="shared" si="169"/>
        <v>2.1338959134863611E-2</v>
      </c>
      <c r="Y6" s="8">
        <f t="shared" si="169"/>
        <v>2.1619644124563298E-2</v>
      </c>
      <c r="Z6" s="8">
        <f t="shared" si="169"/>
        <v>2.1897033590019266E-2</v>
      </c>
      <c r="AA6" s="8">
        <f t="shared" si="169"/>
        <v>2.217173285213847E-2</v>
      </c>
      <c r="AB6" s="8">
        <f t="shared" si="169"/>
        <v>2.2443531998168398E-2</v>
      </c>
      <c r="AC6" s="8">
        <f t="shared" si="169"/>
        <v>2.2714925064131419E-2</v>
      </c>
      <c r="AD6" s="8">
        <f t="shared" si="169"/>
        <v>2.2984992387165226E-2</v>
      </c>
      <c r="AE6" s="8">
        <f t="shared" si="169"/>
        <v>2.3255438274258688E-2</v>
      </c>
      <c r="AF6" s="8">
        <f t="shared" si="169"/>
        <v>2.2528621398415938E-2</v>
      </c>
      <c r="AG6" s="8">
        <f t="shared" si="169"/>
        <v>2.2797875659062772E-2</v>
      </c>
      <c r="AH6" s="8">
        <f>AH5/AG5-1</f>
        <v>2.3066332757871288E-2</v>
      </c>
      <c r="AI6" s="8">
        <f t="shared" si="169"/>
        <v>2.3332810048743768E-2</v>
      </c>
      <c r="AJ6" s="8">
        <f t="shared" si="169"/>
        <v>2.3596005972983392E-2</v>
      </c>
      <c r="AK6" s="8">
        <f t="shared" si="169"/>
        <v>2.3856386794802287E-2</v>
      </c>
      <c r="AL6" s="8">
        <f t="shared" si="169"/>
        <v>2.4113569454337069E-2</v>
      </c>
      <c r="AM6" s="8">
        <f t="shared" si="169"/>
        <v>2.4367521813987825E-2</v>
      </c>
      <c r="AN6" s="8">
        <f t="shared" si="169"/>
        <v>2.4618434061845385E-2</v>
      </c>
      <c r="AO6" s="8">
        <f t="shared" si="169"/>
        <v>2.486670336604524E-2</v>
      </c>
      <c r="AP6" s="8">
        <f t="shared" si="169"/>
        <v>1.8899993763069389E-2</v>
      </c>
      <c r="AQ6" s="8">
        <f t="shared" si="169"/>
        <v>1.8899993763068945E-2</v>
      </c>
      <c r="AR6" s="8">
        <f t="shared" si="169"/>
        <v>1.8899993763069167E-2</v>
      </c>
      <c r="AS6" s="8">
        <f t="shared" si="169"/>
        <v>1.8899993763069389E-2</v>
      </c>
      <c r="AT6" s="8">
        <f t="shared" si="169"/>
        <v>1.8899993763069167E-2</v>
      </c>
      <c r="AU6" s="8">
        <f t="shared" si="169"/>
        <v>1.8899993763069389E-2</v>
      </c>
      <c r="AV6" s="8">
        <f t="shared" si="169"/>
        <v>1.8899993763069167E-2</v>
      </c>
      <c r="AW6" s="8">
        <f t="shared" si="169"/>
        <v>2.3086811635250726E-2</v>
      </c>
      <c r="AX6" s="8">
        <f t="shared" si="169"/>
        <v>2.3086811635250726E-2</v>
      </c>
      <c r="AY6" s="8">
        <f t="shared" si="169"/>
        <v>2.3086811635250726E-2</v>
      </c>
      <c r="AZ6" s="8">
        <f t="shared" si="169"/>
        <v>2.3086811635250504E-2</v>
      </c>
      <c r="BA6" s="8">
        <f t="shared" si="169"/>
        <v>2.3086811635250504E-2</v>
      </c>
      <c r="BB6" s="8">
        <f t="shared" si="169"/>
        <v>2.3086811635250504E-2</v>
      </c>
      <c r="BC6" s="8">
        <f t="shared" si="169"/>
        <v>2.3086811635250504E-2</v>
      </c>
      <c r="BD6" s="8">
        <f t="shared" si="169"/>
        <v>2.3086811635250726E-2</v>
      </c>
      <c r="BE6" s="8">
        <f t="shared" si="169"/>
        <v>2.3086811635250504E-2</v>
      </c>
      <c r="BF6" s="8">
        <f t="shared" si="169"/>
        <v>2.3086811635250504E-2</v>
      </c>
      <c r="BG6" s="8">
        <f t="shared" si="169"/>
        <v>2.3086811635250504E-2</v>
      </c>
      <c r="BH6" s="8">
        <f t="shared" si="169"/>
        <v>2.3086811635250726E-2</v>
      </c>
      <c r="BI6" s="8">
        <f t="shared" si="169"/>
        <v>2.3086811635250504E-2</v>
      </c>
      <c r="BJ6" s="8">
        <f t="shared" si="169"/>
        <v>2.3086811635250504E-2</v>
      </c>
      <c r="BK6" s="8">
        <f t="shared" si="169"/>
        <v>2.3086811635250726E-2</v>
      </c>
      <c r="BL6" s="8">
        <f t="shared" si="169"/>
        <v>2.3086811635250504E-2</v>
      </c>
      <c r="BM6" s="8">
        <f t="shared" si="169"/>
        <v>2.3086811635250726E-2</v>
      </c>
      <c r="BN6" s="8">
        <f t="shared" si="169"/>
        <v>2.3086811635250504E-2</v>
      </c>
      <c r="BO6" s="8">
        <f t="shared" si="169"/>
        <v>2.3086811635250504E-2</v>
      </c>
      <c r="BP6" s="8">
        <f t="shared" si="169"/>
        <v>2.3086811635250504E-2</v>
      </c>
      <c r="BQ6" s="8">
        <f t="shared" si="169"/>
        <v>2.3086811635250504E-2</v>
      </c>
      <c r="BR6" s="8">
        <f t="shared" si="169"/>
        <v>2.3086811635250504E-2</v>
      </c>
      <c r="BS6" s="8">
        <f t="shared" si="169"/>
        <v>2.3086811635250726E-2</v>
      </c>
      <c r="BT6" s="8">
        <f t="shared" ref="BT6:EE6" si="170">BT5/BS5-1</f>
        <v>2.3086811635250504E-2</v>
      </c>
      <c r="BU6" s="8">
        <f t="shared" si="170"/>
        <v>2.3086811635250504E-2</v>
      </c>
      <c r="BV6" s="8">
        <f t="shared" si="170"/>
        <v>2.3086811635250726E-2</v>
      </c>
      <c r="BW6" s="8">
        <f t="shared" si="170"/>
        <v>2.3086811635250282E-2</v>
      </c>
      <c r="BX6" s="8">
        <f t="shared" si="170"/>
        <v>2.3086811635250504E-2</v>
      </c>
      <c r="BY6" s="8">
        <f t="shared" si="170"/>
        <v>2.3086811635250504E-2</v>
      </c>
      <c r="BZ6" s="8">
        <f t="shared" si="170"/>
        <v>2.3086811635250726E-2</v>
      </c>
      <c r="CA6" s="8">
        <f t="shared" si="170"/>
        <v>2.3086811635250504E-2</v>
      </c>
      <c r="CB6" s="8">
        <f t="shared" si="170"/>
        <v>2.3086811635250726E-2</v>
      </c>
      <c r="CC6" s="8">
        <f t="shared" si="170"/>
        <v>2.3086811635250504E-2</v>
      </c>
      <c r="CD6" s="8">
        <f t="shared" si="170"/>
        <v>2.3086811635250726E-2</v>
      </c>
      <c r="CE6" s="8">
        <f t="shared" si="170"/>
        <v>2.3086811635250504E-2</v>
      </c>
      <c r="CF6" s="8">
        <f t="shared" si="170"/>
        <v>2.3086811635250504E-2</v>
      </c>
      <c r="CG6" s="8">
        <f t="shared" si="170"/>
        <v>2.3086811635250504E-2</v>
      </c>
      <c r="CH6" s="8">
        <f t="shared" si="170"/>
        <v>2.3086811635250726E-2</v>
      </c>
      <c r="CI6" s="8">
        <f t="shared" si="170"/>
        <v>2.3086811635250504E-2</v>
      </c>
      <c r="CJ6" s="8">
        <f t="shared" si="170"/>
        <v>2.3086811635250726E-2</v>
      </c>
      <c r="CK6" s="8">
        <f t="shared" si="170"/>
        <v>2.3086811635250726E-2</v>
      </c>
      <c r="CL6" s="8">
        <f t="shared" si="170"/>
        <v>2.3086811635250504E-2</v>
      </c>
      <c r="CM6" s="8">
        <f t="shared" si="170"/>
        <v>2.3086811635250948E-2</v>
      </c>
      <c r="CN6" s="8">
        <f t="shared" si="170"/>
        <v>2.3086811635250504E-2</v>
      </c>
      <c r="CO6" s="8">
        <f t="shared" si="170"/>
        <v>2.3086811635250726E-2</v>
      </c>
      <c r="CP6" s="8">
        <f t="shared" si="170"/>
        <v>2.3086811635250726E-2</v>
      </c>
      <c r="CQ6" s="8">
        <f t="shared" si="170"/>
        <v>2.3086811635250504E-2</v>
      </c>
      <c r="CR6" s="8">
        <f t="shared" si="170"/>
        <v>2.3086811635250504E-2</v>
      </c>
      <c r="CS6" s="8">
        <f t="shared" si="170"/>
        <v>2.3086811635250504E-2</v>
      </c>
      <c r="CT6" s="8">
        <f t="shared" si="170"/>
        <v>2.3086811635250726E-2</v>
      </c>
      <c r="CU6" s="8">
        <f t="shared" si="170"/>
        <v>2.3086811635250726E-2</v>
      </c>
      <c r="CV6" s="8">
        <f t="shared" si="170"/>
        <v>2.3086811635250504E-2</v>
      </c>
      <c r="CW6" s="8">
        <f t="shared" si="170"/>
        <v>2.3086811635250726E-2</v>
      </c>
      <c r="CX6" s="8">
        <f t="shared" si="170"/>
        <v>2.3086811635250504E-2</v>
      </c>
      <c r="CY6" s="8">
        <f t="shared" si="170"/>
        <v>2.3086811635250726E-2</v>
      </c>
      <c r="CZ6" s="8">
        <f t="shared" si="170"/>
        <v>2.3086811635250504E-2</v>
      </c>
      <c r="DA6" s="8">
        <f t="shared" si="170"/>
        <v>2.3086811635250726E-2</v>
      </c>
      <c r="DB6" s="8">
        <f t="shared" si="170"/>
        <v>2.3086811635250504E-2</v>
      </c>
      <c r="DC6" s="8">
        <f t="shared" si="170"/>
        <v>2.3086811635250504E-2</v>
      </c>
      <c r="DD6" s="8">
        <f t="shared" si="170"/>
        <v>2.3086811635250948E-2</v>
      </c>
      <c r="DE6" s="8">
        <f t="shared" si="170"/>
        <v>2.3086811635250282E-2</v>
      </c>
      <c r="DF6" s="8">
        <f t="shared" si="170"/>
        <v>2.3086811635250504E-2</v>
      </c>
      <c r="DG6" s="8">
        <f t="shared" si="170"/>
        <v>2.3086811635250504E-2</v>
      </c>
      <c r="DH6" s="8">
        <f t="shared" si="170"/>
        <v>2.3086811635250726E-2</v>
      </c>
      <c r="DI6" s="8">
        <f t="shared" si="170"/>
        <v>2.3086811635250504E-2</v>
      </c>
      <c r="DJ6" s="8">
        <f t="shared" si="170"/>
        <v>2.3086811635250726E-2</v>
      </c>
      <c r="DK6" s="8">
        <f t="shared" si="170"/>
        <v>2.3086811635250504E-2</v>
      </c>
      <c r="DL6" s="8">
        <f t="shared" si="170"/>
        <v>2.3086811635250726E-2</v>
      </c>
      <c r="DM6" s="8">
        <f t="shared" si="170"/>
        <v>2.3086811635250504E-2</v>
      </c>
      <c r="DN6" s="8">
        <f t="shared" si="170"/>
        <v>2.3086811635250726E-2</v>
      </c>
      <c r="DO6" s="8">
        <f t="shared" si="170"/>
        <v>2.3086811635250726E-2</v>
      </c>
      <c r="DP6" s="8">
        <f t="shared" si="170"/>
        <v>2.3086811635250726E-2</v>
      </c>
      <c r="DQ6" s="8">
        <f t="shared" si="170"/>
        <v>2.3086811635250282E-2</v>
      </c>
      <c r="DR6" s="8">
        <f t="shared" si="170"/>
        <v>2.3086811635250726E-2</v>
      </c>
      <c r="DS6" s="8">
        <f t="shared" si="170"/>
        <v>2.3086811635250504E-2</v>
      </c>
      <c r="DT6" s="8">
        <f t="shared" si="170"/>
        <v>2.3086811635250726E-2</v>
      </c>
      <c r="DU6" s="8">
        <f t="shared" si="170"/>
        <v>2.3086811635250504E-2</v>
      </c>
      <c r="DV6" s="8">
        <f t="shared" si="170"/>
        <v>2.3086811635250282E-2</v>
      </c>
      <c r="DW6" s="8">
        <f t="shared" si="170"/>
        <v>2.3086811635250504E-2</v>
      </c>
      <c r="DX6" s="8">
        <f t="shared" si="170"/>
        <v>2.3086811635250726E-2</v>
      </c>
      <c r="DY6" s="8">
        <f t="shared" si="170"/>
        <v>2.3086811635250282E-2</v>
      </c>
      <c r="DZ6" s="8">
        <f t="shared" si="170"/>
        <v>2.3086811635250726E-2</v>
      </c>
      <c r="EA6" s="8">
        <f t="shared" si="170"/>
        <v>2.3086811635250504E-2</v>
      </c>
      <c r="EB6" s="8">
        <f t="shared" si="170"/>
        <v>2.3086811635250726E-2</v>
      </c>
      <c r="EC6" s="8">
        <f t="shared" si="170"/>
        <v>2.3086811635250948E-2</v>
      </c>
      <c r="ED6" s="8">
        <f t="shared" si="170"/>
        <v>2.3086811635250504E-2</v>
      </c>
      <c r="EE6" s="8">
        <f t="shared" si="170"/>
        <v>2.3086811635250726E-2</v>
      </c>
      <c r="EF6" s="8">
        <f t="shared" ref="EF6:EP6" si="171">EF5/EE5-1</f>
        <v>2.3086811635250726E-2</v>
      </c>
      <c r="EG6" s="8">
        <f t="shared" si="171"/>
        <v>2.3086811635250504E-2</v>
      </c>
      <c r="EH6" s="8">
        <f t="shared" si="171"/>
        <v>2.3086811635250726E-2</v>
      </c>
      <c r="EI6" s="8">
        <f t="shared" si="171"/>
        <v>2.3086811635250504E-2</v>
      </c>
      <c r="EJ6" s="8">
        <f t="shared" si="171"/>
        <v>2.3086811635250726E-2</v>
      </c>
      <c r="EK6" s="8">
        <f t="shared" si="171"/>
        <v>2.3086811635250504E-2</v>
      </c>
      <c r="EL6" s="8">
        <f t="shared" si="171"/>
        <v>2.3086811635250504E-2</v>
      </c>
      <c r="EM6" s="8">
        <f t="shared" si="171"/>
        <v>2.3086811635250726E-2</v>
      </c>
      <c r="EN6" s="8">
        <f t="shared" si="171"/>
        <v>2.3086811635250726E-2</v>
      </c>
      <c r="EO6" s="8">
        <f t="shared" si="171"/>
        <v>2.3086811635250504E-2</v>
      </c>
      <c r="EP6" s="5">
        <f t="shared" si="171"/>
        <v>2.3086811635250504E-2</v>
      </c>
    </row>
    <row r="7" spans="1:212">
      <c r="A7" t="s">
        <v>1</v>
      </c>
      <c r="B7" s="13"/>
      <c r="C7" s="179">
        <f>D7</f>
        <v>1.0919999999999999E-2</v>
      </c>
      <c r="D7" s="179">
        <f>E7</f>
        <v>1.0919999999999999E-2</v>
      </c>
      <c r="E7" s="179">
        <v>1.0919999999999999E-2</v>
      </c>
      <c r="F7" s="179">
        <v>1.0919999999999999E-2</v>
      </c>
      <c r="G7" s="179">
        <v>1.0919999999999999E-2</v>
      </c>
      <c r="H7" s="180">
        <f>H3/G3-1</f>
        <v>1.0810122774964182E-2</v>
      </c>
      <c r="I7" s="178">
        <f t="shared" ref="I7:BT7" si="172">I3/H3-1</f>
        <v>1.0368010746318879E-2</v>
      </c>
      <c r="J7" s="52">
        <f t="shared" si="172"/>
        <v>9.9729990466519425E-3</v>
      </c>
      <c r="K7" s="52">
        <f t="shared" si="172"/>
        <v>9.5956482568479995E-3</v>
      </c>
      <c r="L7" s="52">
        <f t="shared" si="172"/>
        <v>9.2349314417929929E-3</v>
      </c>
      <c r="M7" s="52">
        <f t="shared" si="172"/>
        <v>8.8849758047919725E-3</v>
      </c>
      <c r="N7" s="52">
        <f t="shared" si="172"/>
        <v>8.545289336425288E-3</v>
      </c>
      <c r="O7" s="52">
        <f t="shared" si="172"/>
        <v>8.2147291415382018E-3</v>
      </c>
      <c r="P7" s="52">
        <f t="shared" si="172"/>
        <v>7.8915018135372605E-3</v>
      </c>
      <c r="Q7" s="52">
        <f t="shared" si="172"/>
        <v>7.5780195820567275E-3</v>
      </c>
      <c r="R7" s="52">
        <f t="shared" si="172"/>
        <v>7.2716408529751586E-3</v>
      </c>
      <c r="S7" s="52">
        <f t="shared" si="172"/>
        <v>6.9722121194748521E-3</v>
      </c>
      <c r="T7" s="52">
        <f t="shared" si="172"/>
        <v>6.678419512159639E-3</v>
      </c>
      <c r="U7" s="52">
        <f t="shared" si="172"/>
        <v>6.3889207315279695E-3</v>
      </c>
      <c r="V7" s="52">
        <f t="shared" si="172"/>
        <v>6.1033993335175563E-3</v>
      </c>
      <c r="W7" s="52">
        <f t="shared" si="172"/>
        <v>5.8213139192209162E-3</v>
      </c>
      <c r="X7" s="52">
        <f t="shared" si="172"/>
        <v>5.5427640495879782E-3</v>
      </c>
      <c r="Y7" s="52">
        <f t="shared" si="172"/>
        <v>5.2664961038875191E-3</v>
      </c>
      <c r="Z7" s="52">
        <f t="shared" si="172"/>
        <v>4.993620924853337E-3</v>
      </c>
      <c r="AA7" s="52">
        <f t="shared" si="172"/>
        <v>4.7235381224925987E-3</v>
      </c>
      <c r="AB7" s="52">
        <f t="shared" si="172"/>
        <v>4.4564495341143928E-3</v>
      </c>
      <c r="AC7" s="52">
        <f t="shared" si="172"/>
        <v>4.1899016342208384E-3</v>
      </c>
      <c r="AD7" s="52">
        <f t="shared" si="172"/>
        <v>3.9247962020103611E-3</v>
      </c>
      <c r="AE7" s="52">
        <f t="shared" si="172"/>
        <v>3.6594593936942754E-3</v>
      </c>
      <c r="AF7" s="52">
        <f t="shared" si="172"/>
        <v>3.3948962688561402E-3</v>
      </c>
      <c r="AG7" s="52">
        <f t="shared" si="172"/>
        <v>3.1307498941313128E-3</v>
      </c>
      <c r="AH7" s="52">
        <f t="shared" si="172"/>
        <v>2.8675239798190422E-3</v>
      </c>
      <c r="AI7" s="52">
        <f t="shared" si="172"/>
        <v>2.6063758779795165E-3</v>
      </c>
      <c r="AJ7" s="52">
        <f t="shared" si="172"/>
        <v>2.3485769903250908E-3</v>
      </c>
      <c r="AK7" s="52">
        <f t="shared" si="172"/>
        <v>2.0936659016295156E-3</v>
      </c>
      <c r="AL7" s="52">
        <f t="shared" si="172"/>
        <v>1.8420130363745457E-3</v>
      </c>
      <c r="AM7" s="52">
        <f t="shared" si="172"/>
        <v>1.5936450065510144E-3</v>
      </c>
      <c r="AN7" s="52">
        <f t="shared" si="172"/>
        <v>1.3483711518618158E-3</v>
      </c>
      <c r="AO7" s="52">
        <f t="shared" si="172"/>
        <v>1.1057990568261733E-3</v>
      </c>
      <c r="AP7">
        <f t="shared" si="172"/>
        <v>6.968305310032008E-3</v>
      </c>
      <c r="AQ7">
        <f t="shared" si="172"/>
        <v>6.968305310032008E-3</v>
      </c>
      <c r="AR7">
        <f t="shared" si="172"/>
        <v>6.968305310032008E-3</v>
      </c>
      <c r="AS7">
        <f t="shared" si="172"/>
        <v>6.968305310032008E-3</v>
      </c>
      <c r="AT7">
        <f t="shared" si="172"/>
        <v>6.968305310032008E-3</v>
      </c>
      <c r="AU7">
        <f t="shared" si="172"/>
        <v>6.968305310032008E-3</v>
      </c>
      <c r="AV7">
        <f t="shared" si="172"/>
        <v>6.968305310032008E-3</v>
      </c>
      <c r="AW7">
        <f t="shared" si="172"/>
        <v>2.8474498269537296E-3</v>
      </c>
      <c r="AX7">
        <f t="shared" si="172"/>
        <v>2.8474498269537296E-3</v>
      </c>
      <c r="AY7">
        <f t="shared" si="172"/>
        <v>2.8474498269537296E-3</v>
      </c>
      <c r="AZ7">
        <f t="shared" si="172"/>
        <v>2.8474498269537296E-3</v>
      </c>
      <c r="BA7">
        <f t="shared" si="172"/>
        <v>2.8474498269537296E-3</v>
      </c>
      <c r="BB7">
        <f t="shared" si="172"/>
        <v>2.8474498269537296E-3</v>
      </c>
      <c r="BC7">
        <f t="shared" si="172"/>
        <v>2.8474498269537296E-3</v>
      </c>
      <c r="BD7">
        <f t="shared" si="172"/>
        <v>2.8474498269537296E-3</v>
      </c>
      <c r="BE7">
        <f t="shared" si="172"/>
        <v>2.8474498269537296E-3</v>
      </c>
      <c r="BF7">
        <f t="shared" si="172"/>
        <v>2.8474498269537296E-3</v>
      </c>
      <c r="BG7">
        <f t="shared" si="172"/>
        <v>2.8474498269537296E-3</v>
      </c>
      <c r="BH7">
        <f t="shared" si="172"/>
        <v>2.8474498269537296E-3</v>
      </c>
      <c r="BI7">
        <f t="shared" si="172"/>
        <v>2.8474498269537296E-3</v>
      </c>
      <c r="BJ7">
        <f t="shared" si="172"/>
        <v>2.8474498269537296E-3</v>
      </c>
      <c r="BK7">
        <f t="shared" si="172"/>
        <v>2.8474498269537296E-3</v>
      </c>
      <c r="BL7">
        <f t="shared" si="172"/>
        <v>2.8474498269537296E-3</v>
      </c>
      <c r="BM7">
        <f t="shared" si="172"/>
        <v>2.8474498269537296E-3</v>
      </c>
      <c r="BN7">
        <f t="shared" si="172"/>
        <v>2.8474498269537296E-3</v>
      </c>
      <c r="BO7">
        <f t="shared" si="172"/>
        <v>2.8474498269537296E-3</v>
      </c>
      <c r="BP7">
        <f t="shared" si="172"/>
        <v>2.8474498269537296E-3</v>
      </c>
      <c r="BQ7">
        <f t="shared" si="172"/>
        <v>2.8474498269537296E-3</v>
      </c>
      <c r="BR7">
        <f t="shared" si="172"/>
        <v>2.8474498269537296E-3</v>
      </c>
      <c r="BS7">
        <f t="shared" si="172"/>
        <v>2.8474498269537296E-3</v>
      </c>
      <c r="BT7">
        <f t="shared" si="172"/>
        <v>2.8474498269537296E-3</v>
      </c>
      <c r="BU7">
        <f t="shared" ref="BU7:EF7" si="173">BU3/BT3-1</f>
        <v>2.8474498269537296E-3</v>
      </c>
      <c r="BV7">
        <f t="shared" si="173"/>
        <v>2.8474498269537296E-3</v>
      </c>
      <c r="BW7">
        <f t="shared" si="173"/>
        <v>2.8474498269537296E-3</v>
      </c>
      <c r="BX7">
        <f t="shared" si="173"/>
        <v>2.8474498269537296E-3</v>
      </c>
      <c r="BY7">
        <f t="shared" si="173"/>
        <v>2.8474498269537296E-3</v>
      </c>
      <c r="BZ7">
        <f>BZ3/BY3-1</f>
        <v>2.8474498269537296E-3</v>
      </c>
      <c r="CA7">
        <f t="shared" si="173"/>
        <v>2.8474498269537296E-3</v>
      </c>
      <c r="CB7">
        <f t="shared" si="173"/>
        <v>2.8474498269537296E-3</v>
      </c>
      <c r="CC7">
        <f t="shared" si="173"/>
        <v>2.8474498269537296E-3</v>
      </c>
      <c r="CD7">
        <f t="shared" si="173"/>
        <v>2.8474498269537296E-3</v>
      </c>
      <c r="CE7">
        <f t="shared" si="173"/>
        <v>2.8474498269537296E-3</v>
      </c>
      <c r="CF7">
        <f t="shared" si="173"/>
        <v>2.8474498269537296E-3</v>
      </c>
      <c r="CG7">
        <f t="shared" si="173"/>
        <v>2.8474498269537296E-3</v>
      </c>
      <c r="CH7">
        <f t="shared" si="173"/>
        <v>2.8474498269537296E-3</v>
      </c>
      <c r="CI7">
        <f t="shared" si="173"/>
        <v>2.8474498269537296E-3</v>
      </c>
      <c r="CJ7">
        <f t="shared" si="173"/>
        <v>2.8474498269537296E-3</v>
      </c>
      <c r="CK7">
        <f t="shared" si="173"/>
        <v>2.8474498269537296E-3</v>
      </c>
      <c r="CL7">
        <f t="shared" si="173"/>
        <v>2.8474498269537296E-3</v>
      </c>
      <c r="CM7">
        <f t="shared" si="173"/>
        <v>2.8474498269537296E-3</v>
      </c>
      <c r="CN7">
        <f t="shared" si="173"/>
        <v>2.8474498269537296E-3</v>
      </c>
      <c r="CO7">
        <f t="shared" si="173"/>
        <v>2.8474498269537296E-3</v>
      </c>
      <c r="CP7">
        <f t="shared" si="173"/>
        <v>2.8474498269537296E-3</v>
      </c>
      <c r="CQ7">
        <f t="shared" si="173"/>
        <v>2.8474498269537296E-3</v>
      </c>
      <c r="CR7">
        <f t="shared" si="173"/>
        <v>2.8474498269537296E-3</v>
      </c>
      <c r="CS7">
        <f t="shared" si="173"/>
        <v>2.8474498269537296E-3</v>
      </c>
      <c r="CT7">
        <f t="shared" si="173"/>
        <v>2.8474498269537296E-3</v>
      </c>
      <c r="CU7">
        <f t="shared" si="173"/>
        <v>2.8474498269537296E-3</v>
      </c>
      <c r="CV7">
        <f t="shared" si="173"/>
        <v>2.8474498269537296E-3</v>
      </c>
      <c r="CW7">
        <f t="shared" si="173"/>
        <v>2.8474498269537296E-3</v>
      </c>
      <c r="CX7">
        <f t="shared" si="173"/>
        <v>2.8474498269537296E-3</v>
      </c>
      <c r="CY7">
        <f t="shared" si="173"/>
        <v>2.8474498269537296E-3</v>
      </c>
      <c r="CZ7">
        <f t="shared" si="173"/>
        <v>2.8474498269537296E-3</v>
      </c>
      <c r="DA7">
        <f t="shared" si="173"/>
        <v>2.8474498269537296E-3</v>
      </c>
      <c r="DB7">
        <f t="shared" si="173"/>
        <v>2.8474498269537296E-3</v>
      </c>
      <c r="DC7">
        <f t="shared" si="173"/>
        <v>2.8474498269537296E-3</v>
      </c>
      <c r="DD7">
        <f t="shared" si="173"/>
        <v>2.8474498269537296E-3</v>
      </c>
      <c r="DE7">
        <f t="shared" si="173"/>
        <v>2.8474498269537296E-3</v>
      </c>
      <c r="DF7">
        <f t="shared" si="173"/>
        <v>2.8474498269537296E-3</v>
      </c>
      <c r="DG7">
        <f t="shared" si="173"/>
        <v>2.8474498269537296E-3</v>
      </c>
      <c r="DH7">
        <f t="shared" si="173"/>
        <v>2.8474498269537296E-3</v>
      </c>
      <c r="DI7">
        <f t="shared" si="173"/>
        <v>2.8474498269537296E-3</v>
      </c>
      <c r="DJ7">
        <f t="shared" si="173"/>
        <v>2.8474498269537296E-3</v>
      </c>
      <c r="DK7">
        <f t="shared" si="173"/>
        <v>2.8474498269537296E-3</v>
      </c>
      <c r="DL7">
        <f t="shared" si="173"/>
        <v>2.8474498269537296E-3</v>
      </c>
      <c r="DM7">
        <f t="shared" si="173"/>
        <v>2.8474498269537296E-3</v>
      </c>
      <c r="DN7">
        <f t="shared" si="173"/>
        <v>2.8474498269537296E-3</v>
      </c>
      <c r="DO7">
        <f t="shared" si="173"/>
        <v>2.8474498269537296E-3</v>
      </c>
      <c r="DP7">
        <f t="shared" si="173"/>
        <v>2.8474498269537296E-3</v>
      </c>
      <c r="DQ7">
        <f t="shared" si="173"/>
        <v>2.8474498269537296E-3</v>
      </c>
      <c r="DR7">
        <f t="shared" si="173"/>
        <v>2.8474498269537296E-3</v>
      </c>
      <c r="DS7">
        <f t="shared" si="173"/>
        <v>2.8474498269537296E-3</v>
      </c>
      <c r="DT7">
        <f t="shared" si="173"/>
        <v>2.8474498269537296E-3</v>
      </c>
      <c r="DU7">
        <f t="shared" si="173"/>
        <v>2.8474498269537296E-3</v>
      </c>
      <c r="DV7">
        <f t="shared" si="173"/>
        <v>2.8474498269537296E-3</v>
      </c>
      <c r="DW7">
        <f t="shared" si="173"/>
        <v>2.8474498269537296E-3</v>
      </c>
      <c r="DX7">
        <f t="shared" si="173"/>
        <v>2.8474498269537296E-3</v>
      </c>
      <c r="DY7">
        <f t="shared" si="173"/>
        <v>2.8474498269537296E-3</v>
      </c>
      <c r="DZ7">
        <f t="shared" si="173"/>
        <v>2.8474498269537296E-3</v>
      </c>
      <c r="EA7">
        <f t="shared" si="173"/>
        <v>2.8474498269537296E-3</v>
      </c>
      <c r="EB7">
        <f t="shared" si="173"/>
        <v>2.8474498269537296E-3</v>
      </c>
      <c r="EC7">
        <f t="shared" si="173"/>
        <v>2.8474498269537296E-3</v>
      </c>
      <c r="ED7">
        <f t="shared" si="173"/>
        <v>2.8474498269537296E-3</v>
      </c>
      <c r="EE7">
        <f t="shared" si="173"/>
        <v>2.8474498269537296E-3</v>
      </c>
      <c r="EF7">
        <f t="shared" si="173"/>
        <v>2.8474498269537296E-3</v>
      </c>
      <c r="EG7">
        <f t="shared" ref="EG7:EP7" si="174">EG3/EF3-1</f>
        <v>2.8474498269537296E-3</v>
      </c>
      <c r="EH7">
        <f t="shared" si="174"/>
        <v>2.8474498269537296E-3</v>
      </c>
      <c r="EI7">
        <f t="shared" si="174"/>
        <v>2.8474498269537296E-3</v>
      </c>
      <c r="EJ7">
        <f t="shared" si="174"/>
        <v>2.8474498269537296E-3</v>
      </c>
      <c r="EK7">
        <f t="shared" si="174"/>
        <v>2.8474498269537296E-3</v>
      </c>
      <c r="EL7">
        <f t="shared" si="174"/>
        <v>2.8474498269537296E-3</v>
      </c>
      <c r="EM7">
        <f t="shared" si="174"/>
        <v>2.8474498269537296E-3</v>
      </c>
      <c r="EN7">
        <f t="shared" si="174"/>
        <v>2.8474498269537296E-3</v>
      </c>
      <c r="EO7">
        <f t="shared" si="174"/>
        <v>2.8474498269537296E-3</v>
      </c>
      <c r="EP7">
        <f t="shared" si="174"/>
        <v>2.8474498269537296E-3</v>
      </c>
    </row>
    <row r="9" spans="1:212">
      <c r="A9" t="s">
        <v>29</v>
      </c>
      <c r="C9" s="4">
        <f>(1+C6)*(1+C7)-1</f>
        <v>2.9116559999995406E-2</v>
      </c>
      <c r="D9" s="4">
        <f>(1+D6)*(1+D7)-1</f>
        <v>2.9116560126455138E-2</v>
      </c>
      <c r="E9" s="4">
        <f>(1+E6)*(1+E7)-1</f>
        <v>2.8043401283810221E-2</v>
      </c>
      <c r="F9" s="4">
        <f>(1+F6)*(1+F7)-1</f>
        <v>3.2879915993309305E-2</v>
      </c>
      <c r="G9" s="4">
        <f t="shared" ref="G9:BR9" si="175">(1+G6)*(1+G7)-1</f>
        <v>2.8978595634475468E-2</v>
      </c>
      <c r="H9" s="4">
        <f t="shared" si="175"/>
        <v>2.5999999999999801E-2</v>
      </c>
      <c r="I9" s="4">
        <f>(1+I6)*(1+I7)-1</f>
        <v>2.5999999999999801E-2</v>
      </c>
      <c r="J9" s="4">
        <f t="shared" si="175"/>
        <v>2.6000000000000023E-2</v>
      </c>
      <c r="K9" s="4">
        <f t="shared" si="175"/>
        <v>2.5999999999999579E-2</v>
      </c>
      <c r="L9" s="4">
        <f t="shared" si="175"/>
        <v>2.8999999999999915E-2</v>
      </c>
      <c r="M9" s="4">
        <f t="shared" si="175"/>
        <v>2.8999999999999693E-2</v>
      </c>
      <c r="N9" s="4">
        <f t="shared" si="175"/>
        <v>2.8999999999999915E-2</v>
      </c>
      <c r="O9" s="4">
        <f t="shared" si="175"/>
        <v>2.8999999999999915E-2</v>
      </c>
      <c r="P9" s="4">
        <f t="shared" si="175"/>
        <v>2.8999999999999693E-2</v>
      </c>
      <c r="Q9" s="4">
        <f t="shared" si="175"/>
        <v>2.8000000000000247E-2</v>
      </c>
      <c r="R9" s="4">
        <f t="shared" si="175"/>
        <v>2.8000000000000025E-2</v>
      </c>
      <c r="S9" s="4">
        <f t="shared" si="175"/>
        <v>2.8000000000000025E-2</v>
      </c>
      <c r="T9" s="4">
        <f t="shared" si="175"/>
        <v>2.8000000000000247E-2</v>
      </c>
      <c r="U9" s="4">
        <f t="shared" si="175"/>
        <v>2.8000000000000025E-2</v>
      </c>
      <c r="V9" s="4">
        <f t="shared" si="175"/>
        <v>2.6999999999999913E-2</v>
      </c>
      <c r="W9" s="4">
        <f t="shared" si="175"/>
        <v>2.6999999999999691E-2</v>
      </c>
      <c r="X9" s="4">
        <f t="shared" si="175"/>
        <v>2.6999999999999913E-2</v>
      </c>
      <c r="Y9" s="4">
        <f t="shared" si="175"/>
        <v>2.7000000000000357E-2</v>
      </c>
      <c r="Z9" s="4">
        <f t="shared" si="175"/>
        <v>2.6999999999999913E-2</v>
      </c>
      <c r="AA9" s="4">
        <f t="shared" si="175"/>
        <v>2.6999999999999913E-2</v>
      </c>
      <c r="AB9" s="4">
        <f t="shared" si="175"/>
        <v>2.6999999999999913E-2</v>
      </c>
      <c r="AC9" s="4">
        <f t="shared" si="175"/>
        <v>2.6999999999999691E-2</v>
      </c>
      <c r="AD9" s="4">
        <f t="shared" si="175"/>
        <v>2.6999999999999913E-2</v>
      </c>
      <c r="AE9" s="4">
        <f t="shared" si="175"/>
        <v>2.7000000000000135E-2</v>
      </c>
      <c r="AF9" s="4">
        <f t="shared" si="175"/>
        <v>2.6000000000000023E-2</v>
      </c>
      <c r="AG9" s="4">
        <f t="shared" si="175"/>
        <v>2.6000000000000023E-2</v>
      </c>
      <c r="AH9" s="4">
        <f>(1+AH6)*(1+AH7)-1</f>
        <v>2.6000000000000023E-2</v>
      </c>
      <c r="AI9" s="4">
        <f t="shared" si="175"/>
        <v>2.5999999999999801E-2</v>
      </c>
      <c r="AJ9" s="4">
        <f t="shared" si="175"/>
        <v>2.6000000000000245E-2</v>
      </c>
      <c r="AK9" s="4">
        <f t="shared" si="175"/>
        <v>2.6000000000000245E-2</v>
      </c>
      <c r="AL9" s="4">
        <f t="shared" si="175"/>
        <v>2.6000000000000023E-2</v>
      </c>
      <c r="AM9" s="4">
        <f t="shared" si="175"/>
        <v>2.5999999999999801E-2</v>
      </c>
      <c r="AN9" s="4">
        <f t="shared" si="175"/>
        <v>2.6000000000000245E-2</v>
      </c>
      <c r="AO9" s="4">
        <f t="shared" si="175"/>
        <v>2.6000000000000023E-2</v>
      </c>
      <c r="AP9" s="4">
        <f t="shared" si="175"/>
        <v>2.6000000000000245E-2</v>
      </c>
      <c r="AQ9" s="4">
        <f t="shared" si="175"/>
        <v>2.5999999999999801E-2</v>
      </c>
      <c r="AR9" s="4">
        <f t="shared" si="175"/>
        <v>2.6000000000000023E-2</v>
      </c>
      <c r="AS9" s="4">
        <f t="shared" si="175"/>
        <v>2.6000000000000245E-2</v>
      </c>
      <c r="AT9" s="4">
        <f t="shared" si="175"/>
        <v>2.6000000000000023E-2</v>
      </c>
      <c r="AU9" s="4">
        <f t="shared" si="175"/>
        <v>2.6000000000000245E-2</v>
      </c>
      <c r="AV9" s="4">
        <f t="shared" si="175"/>
        <v>2.6000000000000023E-2</v>
      </c>
      <c r="AW9" s="4">
        <f t="shared" si="175"/>
        <v>2.6000000000000245E-2</v>
      </c>
      <c r="AX9" s="4">
        <f t="shared" si="175"/>
        <v>2.6000000000000245E-2</v>
      </c>
      <c r="AY9" s="4">
        <f t="shared" si="175"/>
        <v>2.6000000000000245E-2</v>
      </c>
      <c r="AZ9" s="4">
        <f t="shared" si="175"/>
        <v>2.6000000000000023E-2</v>
      </c>
      <c r="BA9" s="4">
        <f t="shared" si="175"/>
        <v>2.6000000000000023E-2</v>
      </c>
      <c r="BB9" s="4">
        <f t="shared" si="175"/>
        <v>2.6000000000000023E-2</v>
      </c>
      <c r="BC9" s="4">
        <f t="shared" si="175"/>
        <v>2.6000000000000023E-2</v>
      </c>
      <c r="BD9" s="4">
        <f t="shared" si="175"/>
        <v>2.6000000000000245E-2</v>
      </c>
      <c r="BE9" s="4">
        <f t="shared" si="175"/>
        <v>2.6000000000000023E-2</v>
      </c>
      <c r="BF9" s="4">
        <f t="shared" si="175"/>
        <v>2.6000000000000023E-2</v>
      </c>
      <c r="BG9" s="4">
        <f t="shared" si="175"/>
        <v>2.6000000000000023E-2</v>
      </c>
      <c r="BH9" s="4">
        <f t="shared" si="175"/>
        <v>2.6000000000000245E-2</v>
      </c>
      <c r="BI9" s="4">
        <f t="shared" si="175"/>
        <v>2.6000000000000023E-2</v>
      </c>
      <c r="BJ9" s="4">
        <f t="shared" si="175"/>
        <v>2.6000000000000023E-2</v>
      </c>
      <c r="BK9" s="4">
        <f t="shared" si="175"/>
        <v>2.6000000000000245E-2</v>
      </c>
      <c r="BL9" s="4">
        <f t="shared" si="175"/>
        <v>2.6000000000000023E-2</v>
      </c>
      <c r="BM9" s="4">
        <f t="shared" si="175"/>
        <v>2.6000000000000245E-2</v>
      </c>
      <c r="BN9" s="4">
        <f t="shared" si="175"/>
        <v>2.6000000000000023E-2</v>
      </c>
      <c r="BO9" s="4">
        <f t="shared" si="175"/>
        <v>2.6000000000000023E-2</v>
      </c>
      <c r="BP9" s="4">
        <f t="shared" si="175"/>
        <v>2.6000000000000023E-2</v>
      </c>
      <c r="BQ9" s="4">
        <f t="shared" si="175"/>
        <v>2.6000000000000023E-2</v>
      </c>
      <c r="BR9" s="4">
        <f t="shared" si="175"/>
        <v>2.6000000000000023E-2</v>
      </c>
      <c r="BS9" s="4">
        <f t="shared" ref="BS9:ED9" si="176">(1+BS6)*(1+BS7)-1</f>
        <v>2.6000000000000245E-2</v>
      </c>
      <c r="BT9" s="4">
        <f t="shared" si="176"/>
        <v>2.6000000000000023E-2</v>
      </c>
      <c r="BU9" s="4">
        <f t="shared" si="176"/>
        <v>2.6000000000000023E-2</v>
      </c>
      <c r="BV9" s="4">
        <f t="shared" si="176"/>
        <v>2.6000000000000245E-2</v>
      </c>
      <c r="BW9" s="4">
        <f t="shared" si="176"/>
        <v>2.5999999999999801E-2</v>
      </c>
      <c r="BX9" s="4">
        <f t="shared" si="176"/>
        <v>2.6000000000000023E-2</v>
      </c>
      <c r="BY9" s="4">
        <f t="shared" si="176"/>
        <v>2.6000000000000023E-2</v>
      </c>
      <c r="BZ9" s="4">
        <f t="shared" si="176"/>
        <v>2.6000000000000245E-2</v>
      </c>
      <c r="CA9" s="4">
        <f t="shared" si="176"/>
        <v>2.6000000000000023E-2</v>
      </c>
      <c r="CB9" s="4">
        <f t="shared" si="176"/>
        <v>2.6000000000000245E-2</v>
      </c>
      <c r="CC9" s="4">
        <f t="shared" si="176"/>
        <v>2.6000000000000023E-2</v>
      </c>
      <c r="CD9" s="4">
        <f>(1+CD6)*(1+CD7)-1</f>
        <v>2.6000000000000245E-2</v>
      </c>
      <c r="CE9" s="4">
        <f>(1+CE6)*(1+CE7)-1</f>
        <v>2.6000000000000023E-2</v>
      </c>
      <c r="CF9" s="4">
        <f t="shared" si="176"/>
        <v>2.6000000000000023E-2</v>
      </c>
      <c r="CG9" s="4">
        <f t="shared" si="176"/>
        <v>2.6000000000000023E-2</v>
      </c>
      <c r="CH9" s="4">
        <f t="shared" si="176"/>
        <v>2.6000000000000245E-2</v>
      </c>
      <c r="CI9" s="4">
        <f t="shared" si="176"/>
        <v>2.6000000000000023E-2</v>
      </c>
      <c r="CJ9" s="4">
        <f t="shared" si="176"/>
        <v>2.6000000000000245E-2</v>
      </c>
      <c r="CK9" s="4">
        <f t="shared" si="176"/>
        <v>2.6000000000000245E-2</v>
      </c>
      <c r="CL9" s="4">
        <f t="shared" si="176"/>
        <v>2.6000000000000023E-2</v>
      </c>
      <c r="CM9" s="4">
        <f t="shared" si="176"/>
        <v>2.6000000000000467E-2</v>
      </c>
      <c r="CN9" s="4">
        <f t="shared" si="176"/>
        <v>2.6000000000000023E-2</v>
      </c>
      <c r="CO9" s="4">
        <f t="shared" si="176"/>
        <v>2.6000000000000245E-2</v>
      </c>
      <c r="CP9" s="4">
        <f t="shared" si="176"/>
        <v>2.6000000000000245E-2</v>
      </c>
      <c r="CQ9" s="4">
        <f t="shared" si="176"/>
        <v>2.6000000000000023E-2</v>
      </c>
      <c r="CR9" s="4">
        <f t="shared" si="176"/>
        <v>2.6000000000000023E-2</v>
      </c>
      <c r="CS9" s="4">
        <f t="shared" si="176"/>
        <v>2.6000000000000023E-2</v>
      </c>
      <c r="CT9" s="4">
        <f t="shared" si="176"/>
        <v>2.6000000000000245E-2</v>
      </c>
      <c r="CU9" s="4">
        <f t="shared" si="176"/>
        <v>2.6000000000000245E-2</v>
      </c>
      <c r="CV9" s="4">
        <f t="shared" si="176"/>
        <v>2.6000000000000023E-2</v>
      </c>
      <c r="CW9" s="4">
        <f t="shared" si="176"/>
        <v>2.6000000000000245E-2</v>
      </c>
      <c r="CX9" s="4">
        <f t="shared" si="176"/>
        <v>2.6000000000000023E-2</v>
      </c>
      <c r="CY9" s="4">
        <f t="shared" si="176"/>
        <v>2.6000000000000245E-2</v>
      </c>
      <c r="CZ9" s="4">
        <f t="shared" si="176"/>
        <v>2.6000000000000023E-2</v>
      </c>
      <c r="DA9" s="4">
        <f t="shared" si="176"/>
        <v>2.6000000000000245E-2</v>
      </c>
      <c r="DB9" s="4">
        <f t="shared" si="176"/>
        <v>2.6000000000000023E-2</v>
      </c>
      <c r="DC9" s="4">
        <f t="shared" si="176"/>
        <v>2.6000000000000023E-2</v>
      </c>
      <c r="DD9" s="4">
        <f t="shared" si="176"/>
        <v>2.6000000000000467E-2</v>
      </c>
      <c r="DE9" s="4">
        <f t="shared" si="176"/>
        <v>2.5999999999999801E-2</v>
      </c>
      <c r="DF9" s="4">
        <f t="shared" si="176"/>
        <v>2.6000000000000023E-2</v>
      </c>
      <c r="DG9" s="4">
        <f t="shared" si="176"/>
        <v>2.6000000000000023E-2</v>
      </c>
      <c r="DH9" s="4">
        <f t="shared" si="176"/>
        <v>2.6000000000000245E-2</v>
      </c>
      <c r="DI9" s="4">
        <f t="shared" si="176"/>
        <v>2.6000000000000023E-2</v>
      </c>
      <c r="DJ9" s="4">
        <f t="shared" si="176"/>
        <v>2.6000000000000245E-2</v>
      </c>
      <c r="DK9" s="4">
        <f t="shared" si="176"/>
        <v>2.6000000000000023E-2</v>
      </c>
      <c r="DL9" s="4">
        <f t="shared" si="176"/>
        <v>2.6000000000000245E-2</v>
      </c>
      <c r="DM9" s="4">
        <f t="shared" si="176"/>
        <v>2.6000000000000023E-2</v>
      </c>
      <c r="DN9" s="4">
        <f t="shared" si="176"/>
        <v>2.6000000000000245E-2</v>
      </c>
      <c r="DO9" s="4">
        <f t="shared" si="176"/>
        <v>2.6000000000000245E-2</v>
      </c>
      <c r="DP9" s="4">
        <f t="shared" si="176"/>
        <v>2.6000000000000245E-2</v>
      </c>
      <c r="DQ9" s="4">
        <f t="shared" si="176"/>
        <v>2.5999999999999801E-2</v>
      </c>
      <c r="DR9" s="4">
        <f t="shared" si="176"/>
        <v>2.6000000000000245E-2</v>
      </c>
      <c r="DS9" s="4">
        <f t="shared" si="176"/>
        <v>2.6000000000000023E-2</v>
      </c>
      <c r="DT9" s="4">
        <f t="shared" si="176"/>
        <v>2.6000000000000245E-2</v>
      </c>
      <c r="DU9" s="4">
        <f t="shared" si="176"/>
        <v>2.6000000000000023E-2</v>
      </c>
      <c r="DV9" s="4">
        <f t="shared" si="176"/>
        <v>2.5999999999999801E-2</v>
      </c>
      <c r="DW9" s="4">
        <f t="shared" si="176"/>
        <v>2.6000000000000023E-2</v>
      </c>
      <c r="DX9" s="4">
        <f t="shared" si="176"/>
        <v>2.6000000000000245E-2</v>
      </c>
      <c r="DY9" s="4">
        <f t="shared" si="176"/>
        <v>2.5999999999999801E-2</v>
      </c>
      <c r="DZ9" s="4">
        <f t="shared" si="176"/>
        <v>2.6000000000000245E-2</v>
      </c>
      <c r="EA9" s="4">
        <f t="shared" si="176"/>
        <v>2.6000000000000023E-2</v>
      </c>
      <c r="EB9" s="4">
        <f t="shared" si="176"/>
        <v>2.6000000000000245E-2</v>
      </c>
      <c r="EC9" s="4">
        <f t="shared" si="176"/>
        <v>2.6000000000000467E-2</v>
      </c>
      <c r="ED9" s="4">
        <f t="shared" si="176"/>
        <v>2.6000000000000023E-2</v>
      </c>
      <c r="EE9" s="4">
        <f t="shared" ref="EE9:EP9" si="177">(1+EE6)*(1+EE7)-1</f>
        <v>2.6000000000000245E-2</v>
      </c>
      <c r="EF9" s="4">
        <f t="shared" si="177"/>
        <v>2.6000000000000245E-2</v>
      </c>
      <c r="EG9" s="4">
        <f t="shared" si="177"/>
        <v>2.6000000000000023E-2</v>
      </c>
      <c r="EH9" s="4">
        <f t="shared" si="177"/>
        <v>2.6000000000000245E-2</v>
      </c>
      <c r="EI9" s="4">
        <f t="shared" si="177"/>
        <v>2.6000000000000023E-2</v>
      </c>
      <c r="EJ9" s="4">
        <f t="shared" si="177"/>
        <v>2.6000000000000245E-2</v>
      </c>
      <c r="EK9" s="4">
        <f t="shared" si="177"/>
        <v>2.6000000000000023E-2</v>
      </c>
      <c r="EL9" s="4">
        <f t="shared" si="177"/>
        <v>2.6000000000000023E-2</v>
      </c>
      <c r="EM9" s="4">
        <f t="shared" si="177"/>
        <v>2.6000000000000245E-2</v>
      </c>
      <c r="EN9" s="4">
        <f t="shared" si="177"/>
        <v>2.6000000000000245E-2</v>
      </c>
      <c r="EO9" s="4">
        <f t="shared" si="177"/>
        <v>2.6000000000000023E-2</v>
      </c>
      <c r="EP9" s="4">
        <f t="shared" si="177"/>
        <v>2.6000000000000023E-2</v>
      </c>
    </row>
    <row r="10" spans="1:212" s="12" customForma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212" s="36" customFormat="1" ht="15" thickBot="1">
      <c r="A11" s="35" t="s">
        <v>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</row>
    <row r="12" spans="1:212" s="12" customFormat="1" ht="15" thickTop="1">
      <c r="A12" s="12" t="s">
        <v>96</v>
      </c>
      <c r="C12" s="19">
        <f>C2</f>
        <v>2.911656E-2</v>
      </c>
      <c r="D12" s="19">
        <f>D2</f>
        <v>2.911656E-2</v>
      </c>
      <c r="E12" s="55">
        <f>$E$20</f>
        <v>2.9965176158079698E-2</v>
      </c>
      <c r="F12" s="55">
        <f t="shared" ref="F12:G12" si="178">$E$20</f>
        <v>2.9965176158079698E-2</v>
      </c>
      <c r="G12" s="56">
        <f t="shared" si="178"/>
        <v>2.9965176158079698E-2</v>
      </c>
      <c r="H12" s="53">
        <f t="shared" ref="H12:M12" si="179">H2</f>
        <v>2.5999999999999999E-2</v>
      </c>
      <c r="I12" s="53">
        <f t="shared" si="179"/>
        <v>2.5999999999999999E-2</v>
      </c>
      <c r="J12" s="53">
        <f t="shared" si="179"/>
        <v>2.5999999999999999E-2</v>
      </c>
      <c r="K12" s="57">
        <f t="shared" si="179"/>
        <v>2.5999999999999999E-2</v>
      </c>
      <c r="L12" s="52">
        <f t="shared" si="179"/>
        <v>2.9000000000000001E-2</v>
      </c>
      <c r="M12" s="52">
        <f t="shared" si="179"/>
        <v>2.9000000000000001E-2</v>
      </c>
      <c r="N12" s="52">
        <f>N2</f>
        <v>2.9000000000000001E-2</v>
      </c>
      <c r="O12" s="52">
        <f t="shared" ref="O12:BE12" si="180">O2</f>
        <v>2.9000000000000001E-2</v>
      </c>
      <c r="P12" s="58">
        <f t="shared" si="180"/>
        <v>2.9000000000000001E-2</v>
      </c>
      <c r="Q12" s="52">
        <f t="shared" si="180"/>
        <v>2.8000000000000001E-2</v>
      </c>
      <c r="R12" s="52">
        <f t="shared" si="180"/>
        <v>2.8000000000000001E-2</v>
      </c>
      <c r="S12" s="52">
        <f t="shared" si="180"/>
        <v>2.8000000000000001E-2</v>
      </c>
      <c r="T12" s="52">
        <f t="shared" si="180"/>
        <v>2.8000000000000001E-2</v>
      </c>
      <c r="U12" s="58">
        <f t="shared" si="180"/>
        <v>2.8000000000000001E-2</v>
      </c>
      <c r="V12" s="52">
        <f t="shared" si="180"/>
        <v>2.7E-2</v>
      </c>
      <c r="W12" s="52">
        <f t="shared" si="180"/>
        <v>2.7E-2</v>
      </c>
      <c r="X12" s="52">
        <f t="shared" si="180"/>
        <v>2.7E-2</v>
      </c>
      <c r="Y12" s="52">
        <f t="shared" si="180"/>
        <v>2.7E-2</v>
      </c>
      <c r="Z12" s="52">
        <f t="shared" si="180"/>
        <v>2.7E-2</v>
      </c>
      <c r="AA12" s="52">
        <f t="shared" si="180"/>
        <v>2.7E-2</v>
      </c>
      <c r="AB12" s="52">
        <f t="shared" si="180"/>
        <v>2.7E-2</v>
      </c>
      <c r="AC12" s="52">
        <f t="shared" si="180"/>
        <v>2.7E-2</v>
      </c>
      <c r="AD12" s="52">
        <f t="shared" si="180"/>
        <v>2.7E-2</v>
      </c>
      <c r="AE12" s="58">
        <f t="shared" si="180"/>
        <v>2.7E-2</v>
      </c>
      <c r="AF12" s="52">
        <f t="shared" si="180"/>
        <v>2.5999999999999999E-2</v>
      </c>
      <c r="AG12" s="52">
        <f t="shared" si="180"/>
        <v>2.5999999999999999E-2</v>
      </c>
      <c r="AH12" s="52">
        <f t="shared" si="180"/>
        <v>2.5999999999999999E-2</v>
      </c>
      <c r="AI12" s="52">
        <f t="shared" si="180"/>
        <v>2.5999999999999999E-2</v>
      </c>
      <c r="AJ12" s="52">
        <f t="shared" si="180"/>
        <v>2.5999999999999999E-2</v>
      </c>
      <c r="AK12" s="52">
        <f t="shared" si="180"/>
        <v>2.5999999999999999E-2</v>
      </c>
      <c r="AL12" s="52">
        <f t="shared" si="180"/>
        <v>2.5999999999999999E-2</v>
      </c>
      <c r="AM12" s="52">
        <f t="shared" si="180"/>
        <v>2.5999999999999999E-2</v>
      </c>
      <c r="AN12" s="52">
        <f t="shared" si="180"/>
        <v>2.5999999999999999E-2</v>
      </c>
      <c r="AO12" s="52">
        <f t="shared" si="180"/>
        <v>2.5999999999999999E-2</v>
      </c>
      <c r="AP12" s="54">
        <f t="shared" si="180"/>
        <v>2.5999999999999999E-2</v>
      </c>
      <c r="AQ12" s="54">
        <f t="shared" si="180"/>
        <v>2.5999999999999999E-2</v>
      </c>
      <c r="AR12" s="54">
        <f t="shared" si="180"/>
        <v>2.5999999999999999E-2</v>
      </c>
      <c r="AS12" s="54">
        <f t="shared" si="180"/>
        <v>2.5999999999999999E-2</v>
      </c>
      <c r="AT12" s="54">
        <f t="shared" si="180"/>
        <v>2.5999999999999999E-2</v>
      </c>
      <c r="AU12" s="54">
        <f t="shared" si="180"/>
        <v>2.5999999999999999E-2</v>
      </c>
      <c r="AV12" s="54">
        <f t="shared" si="180"/>
        <v>2.5999999999999999E-2</v>
      </c>
      <c r="AW12" s="54">
        <f t="shared" si="180"/>
        <v>2.5999999999999999E-2</v>
      </c>
      <c r="AX12" s="54">
        <f t="shared" si="180"/>
        <v>2.5999999999999999E-2</v>
      </c>
      <c r="AY12" s="54">
        <f t="shared" si="180"/>
        <v>2.5999999999999999E-2</v>
      </c>
      <c r="AZ12" s="54">
        <f t="shared" si="180"/>
        <v>2.5999999999999999E-2</v>
      </c>
      <c r="BA12" s="54">
        <f t="shared" si="180"/>
        <v>2.5999999999999999E-2</v>
      </c>
      <c r="BB12" s="54">
        <f t="shared" si="180"/>
        <v>2.5999999999999999E-2</v>
      </c>
      <c r="BC12" s="54">
        <f t="shared" si="180"/>
        <v>2.5999999999999999E-2</v>
      </c>
      <c r="BD12" s="54">
        <f t="shared" si="180"/>
        <v>2.5999999999999999E-2</v>
      </c>
      <c r="BE12" s="54">
        <f t="shared" si="180"/>
        <v>2.5999999999999999E-2</v>
      </c>
      <c r="BF12" s="9">
        <f>BE12</f>
        <v>2.5999999999999999E-2</v>
      </c>
      <c r="BG12" s="9">
        <f t="shared" ref="BG12" si="181">BF12</f>
        <v>2.5999999999999999E-2</v>
      </c>
      <c r="BH12" s="9">
        <f t="shared" ref="BH12" si="182">BG12</f>
        <v>2.5999999999999999E-2</v>
      </c>
      <c r="BI12" s="9">
        <f t="shared" ref="BI12" si="183">BH12</f>
        <v>2.5999999999999999E-2</v>
      </c>
      <c r="BJ12" s="9">
        <f t="shared" ref="BJ12" si="184">BI12</f>
        <v>2.5999999999999999E-2</v>
      </c>
      <c r="BK12" s="9">
        <f t="shared" ref="BK12" si="185">BJ12</f>
        <v>2.5999999999999999E-2</v>
      </c>
      <c r="BL12" s="9">
        <f t="shared" ref="BL12" si="186">BK12</f>
        <v>2.5999999999999999E-2</v>
      </c>
      <c r="BM12" s="9">
        <f t="shared" ref="BM12" si="187">BL12</f>
        <v>2.5999999999999999E-2</v>
      </c>
      <c r="BN12" s="9">
        <f t="shared" ref="BN12" si="188">BM12</f>
        <v>2.5999999999999999E-2</v>
      </c>
      <c r="BO12" s="9">
        <f t="shared" ref="BO12" si="189">BN12</f>
        <v>2.5999999999999999E-2</v>
      </c>
      <c r="BP12" s="9">
        <f t="shared" ref="BP12" si="190">BO12</f>
        <v>2.5999999999999999E-2</v>
      </c>
      <c r="BQ12" s="9">
        <f t="shared" ref="BQ12" si="191">BP12</f>
        <v>2.5999999999999999E-2</v>
      </c>
      <c r="BR12" s="9">
        <f t="shared" ref="BR12" si="192">BQ12</f>
        <v>2.5999999999999999E-2</v>
      </c>
      <c r="BS12" s="9">
        <f t="shared" ref="BS12" si="193">BR12</f>
        <v>2.5999999999999999E-2</v>
      </c>
      <c r="BT12" s="9">
        <f t="shared" ref="BT12" si="194">BS12</f>
        <v>2.5999999999999999E-2</v>
      </c>
      <c r="BU12" s="9">
        <f t="shared" ref="BU12" si="195">BT12</f>
        <v>2.5999999999999999E-2</v>
      </c>
      <c r="BV12" s="9">
        <f t="shared" ref="BV12" si="196">BU12</f>
        <v>2.5999999999999999E-2</v>
      </c>
      <c r="BW12" s="9">
        <f t="shared" ref="BW12" si="197">BV12</f>
        <v>2.5999999999999999E-2</v>
      </c>
      <c r="BX12" s="9">
        <f t="shared" ref="BX12" si="198">BW12</f>
        <v>2.5999999999999999E-2</v>
      </c>
      <c r="BY12" s="9">
        <f t="shared" ref="BY12" si="199">BX12</f>
        <v>2.5999999999999999E-2</v>
      </c>
      <c r="BZ12" s="9">
        <f t="shared" ref="BZ12" si="200">BY12</f>
        <v>2.5999999999999999E-2</v>
      </c>
      <c r="CA12" s="9">
        <f t="shared" ref="CA12" si="201">BZ12</f>
        <v>2.5999999999999999E-2</v>
      </c>
      <c r="CB12" s="9">
        <f t="shared" ref="CB12" si="202">CA12</f>
        <v>2.5999999999999999E-2</v>
      </c>
      <c r="CC12" s="9">
        <f t="shared" ref="CC12" si="203">CB12</f>
        <v>2.5999999999999999E-2</v>
      </c>
      <c r="CD12" s="9">
        <f t="shared" ref="CD12" si="204">CC12</f>
        <v>2.5999999999999999E-2</v>
      </c>
      <c r="CE12" s="9">
        <f t="shared" ref="CE12" si="205">CD12</f>
        <v>2.5999999999999999E-2</v>
      </c>
      <c r="CF12" s="9">
        <f t="shared" ref="CF12" si="206">CE12</f>
        <v>2.5999999999999999E-2</v>
      </c>
      <c r="CG12" s="9">
        <f t="shared" ref="CG12" si="207">CF12</f>
        <v>2.5999999999999999E-2</v>
      </c>
      <c r="CH12" s="9">
        <f t="shared" ref="CH12" si="208">CG12</f>
        <v>2.5999999999999999E-2</v>
      </c>
      <c r="CI12" s="9">
        <f t="shared" ref="CI12" si="209">CH12</f>
        <v>2.5999999999999999E-2</v>
      </c>
      <c r="CJ12" s="9">
        <f t="shared" ref="CJ12" si="210">CI12</f>
        <v>2.5999999999999999E-2</v>
      </c>
      <c r="CK12" s="9">
        <f t="shared" ref="CK12" si="211">CJ12</f>
        <v>2.5999999999999999E-2</v>
      </c>
      <c r="CL12" s="9">
        <f t="shared" ref="CL12" si="212">CK12</f>
        <v>2.5999999999999999E-2</v>
      </c>
      <c r="CM12" s="9">
        <f t="shared" ref="CM12" si="213">CL12</f>
        <v>2.5999999999999999E-2</v>
      </c>
      <c r="CN12" s="9">
        <f t="shared" ref="CN12" si="214">CM12</f>
        <v>2.5999999999999999E-2</v>
      </c>
      <c r="CO12" s="9">
        <f t="shared" ref="CO12" si="215">CN12</f>
        <v>2.5999999999999999E-2</v>
      </c>
      <c r="CP12" s="9">
        <f t="shared" ref="CP12" si="216">CO12</f>
        <v>2.5999999999999999E-2</v>
      </c>
      <c r="CQ12" s="9">
        <f t="shared" ref="CQ12" si="217">CP12</f>
        <v>2.5999999999999999E-2</v>
      </c>
      <c r="CR12" s="9">
        <f t="shared" ref="CR12" si="218">CQ12</f>
        <v>2.5999999999999999E-2</v>
      </c>
      <c r="CS12" s="9">
        <f t="shared" ref="CS12" si="219">CR12</f>
        <v>2.5999999999999999E-2</v>
      </c>
      <c r="CT12" s="9">
        <f t="shared" ref="CT12" si="220">CS12</f>
        <v>2.5999999999999999E-2</v>
      </c>
      <c r="CU12" s="9">
        <f t="shared" ref="CU12" si="221">CT12</f>
        <v>2.5999999999999999E-2</v>
      </c>
      <c r="CV12" s="9">
        <f t="shared" ref="CV12" si="222">CU12</f>
        <v>2.5999999999999999E-2</v>
      </c>
      <c r="CW12" s="9">
        <f t="shared" ref="CW12" si="223">CV12</f>
        <v>2.5999999999999999E-2</v>
      </c>
      <c r="CX12" s="9">
        <f t="shared" ref="CX12" si="224">CW12</f>
        <v>2.5999999999999999E-2</v>
      </c>
      <c r="CY12" s="9">
        <f t="shared" ref="CY12" si="225">CX12</f>
        <v>2.5999999999999999E-2</v>
      </c>
      <c r="CZ12" s="9">
        <f t="shared" ref="CZ12" si="226">CY12</f>
        <v>2.5999999999999999E-2</v>
      </c>
      <c r="DA12" s="9">
        <f t="shared" ref="DA12" si="227">CZ12</f>
        <v>2.5999999999999999E-2</v>
      </c>
      <c r="DB12" s="9">
        <f t="shared" ref="DB12" si="228">DA12</f>
        <v>2.5999999999999999E-2</v>
      </c>
      <c r="DC12" s="9">
        <f t="shared" ref="DC12" si="229">DB12</f>
        <v>2.5999999999999999E-2</v>
      </c>
      <c r="DD12" s="9">
        <f t="shared" ref="DD12" si="230">DC12</f>
        <v>2.5999999999999999E-2</v>
      </c>
      <c r="DE12" s="9">
        <f t="shared" ref="DE12" si="231">DD12</f>
        <v>2.5999999999999999E-2</v>
      </c>
      <c r="DF12" s="9">
        <f t="shared" ref="DF12" si="232">DE12</f>
        <v>2.5999999999999999E-2</v>
      </c>
      <c r="DG12" s="9">
        <f t="shared" ref="DG12" si="233">DF12</f>
        <v>2.5999999999999999E-2</v>
      </c>
      <c r="DH12" s="9">
        <f t="shared" ref="DH12" si="234">DG12</f>
        <v>2.5999999999999999E-2</v>
      </c>
      <c r="DI12" s="9">
        <f t="shared" ref="DI12" si="235">DH12</f>
        <v>2.5999999999999999E-2</v>
      </c>
      <c r="DJ12" s="9">
        <f t="shared" ref="DJ12" si="236">DI12</f>
        <v>2.5999999999999999E-2</v>
      </c>
      <c r="DK12" s="9">
        <f t="shared" ref="DK12" si="237">DJ12</f>
        <v>2.5999999999999999E-2</v>
      </c>
      <c r="DL12" s="9">
        <f t="shared" ref="DL12" si="238">DK12</f>
        <v>2.5999999999999999E-2</v>
      </c>
      <c r="DM12" s="9">
        <f t="shared" ref="DM12" si="239">DL12</f>
        <v>2.5999999999999999E-2</v>
      </c>
      <c r="DN12" s="9">
        <f t="shared" ref="DN12" si="240">DM12</f>
        <v>2.5999999999999999E-2</v>
      </c>
      <c r="DO12" s="9">
        <f t="shared" ref="DO12" si="241">DN12</f>
        <v>2.5999999999999999E-2</v>
      </c>
      <c r="DP12" s="9">
        <f t="shared" ref="DP12" si="242">DO12</f>
        <v>2.5999999999999999E-2</v>
      </c>
      <c r="DQ12" s="9">
        <f t="shared" ref="DQ12" si="243">DP12</f>
        <v>2.5999999999999999E-2</v>
      </c>
      <c r="DR12" s="9">
        <f t="shared" ref="DR12" si="244">DQ12</f>
        <v>2.5999999999999999E-2</v>
      </c>
      <c r="DS12" s="9">
        <f t="shared" ref="DS12" si="245">DR12</f>
        <v>2.5999999999999999E-2</v>
      </c>
      <c r="DT12" s="9">
        <f t="shared" ref="DT12" si="246">DS12</f>
        <v>2.5999999999999999E-2</v>
      </c>
      <c r="DU12" s="9">
        <f t="shared" ref="DU12" si="247">DT12</f>
        <v>2.5999999999999999E-2</v>
      </c>
      <c r="DV12" s="9">
        <f t="shared" ref="DV12" si="248">DU12</f>
        <v>2.5999999999999999E-2</v>
      </c>
      <c r="DW12" s="9">
        <f t="shared" ref="DW12" si="249">DV12</f>
        <v>2.5999999999999999E-2</v>
      </c>
      <c r="DX12" s="9">
        <f t="shared" ref="DX12" si="250">DW12</f>
        <v>2.5999999999999999E-2</v>
      </c>
      <c r="DY12" s="9">
        <f t="shared" ref="DY12" si="251">DX12</f>
        <v>2.5999999999999999E-2</v>
      </c>
      <c r="DZ12" s="9">
        <f t="shared" ref="DZ12" si="252">DY12</f>
        <v>2.5999999999999999E-2</v>
      </c>
      <c r="EA12" s="9">
        <f t="shared" ref="EA12" si="253">DZ12</f>
        <v>2.5999999999999999E-2</v>
      </c>
      <c r="EB12" s="9">
        <f t="shared" ref="EB12" si="254">EA12</f>
        <v>2.5999999999999999E-2</v>
      </c>
      <c r="EC12" s="9">
        <f t="shared" ref="EC12" si="255">EB12</f>
        <v>2.5999999999999999E-2</v>
      </c>
      <c r="ED12" s="9">
        <f t="shared" ref="ED12" si="256">EC12</f>
        <v>2.5999999999999999E-2</v>
      </c>
      <c r="EE12" s="9">
        <f t="shared" ref="EE12" si="257">ED12</f>
        <v>2.5999999999999999E-2</v>
      </c>
      <c r="EF12" s="9">
        <f t="shared" ref="EF12" si="258">EE12</f>
        <v>2.5999999999999999E-2</v>
      </c>
      <c r="EG12" s="9">
        <f t="shared" ref="EG12" si="259">EF12</f>
        <v>2.5999999999999999E-2</v>
      </c>
      <c r="EH12" s="9">
        <f t="shared" ref="EH12" si="260">EG12</f>
        <v>2.5999999999999999E-2</v>
      </c>
      <c r="EI12" s="9">
        <f t="shared" ref="EI12" si="261">EH12</f>
        <v>2.5999999999999999E-2</v>
      </c>
      <c r="EJ12" s="9">
        <f t="shared" ref="EJ12" si="262">EI12</f>
        <v>2.5999999999999999E-2</v>
      </c>
      <c r="EK12" s="9">
        <f t="shared" ref="EK12" si="263">EJ12</f>
        <v>2.5999999999999999E-2</v>
      </c>
      <c r="EL12" s="9">
        <f t="shared" ref="EL12" si="264">EK12</f>
        <v>2.5999999999999999E-2</v>
      </c>
      <c r="EM12" s="9">
        <f t="shared" ref="EM12" si="265">EL12</f>
        <v>2.5999999999999999E-2</v>
      </c>
      <c r="EN12" s="9">
        <f t="shared" ref="EN12" si="266">EM12</f>
        <v>2.5999999999999999E-2</v>
      </c>
      <c r="EO12" s="9">
        <f t="shared" ref="EO12" si="267">EN12</f>
        <v>2.5999999999999999E-2</v>
      </c>
      <c r="EP12" s="9">
        <f t="shared" ref="EP12" si="268">EO12</f>
        <v>2.5999999999999999E-2</v>
      </c>
    </row>
    <row r="13" spans="1:212" s="12" customFormat="1">
      <c r="A13" s="12" t="s">
        <v>28</v>
      </c>
      <c r="B13" s="30">
        <f>B4</f>
        <v>15369163.176483501</v>
      </c>
      <c r="C13" s="30">
        <f>C4</f>
        <v>15816660.338261301</v>
      </c>
      <c r="D13" s="30">
        <f t="shared" ref="D13" si="269">D4</f>
        <v>16277187.08</v>
      </c>
      <c r="E13" s="7">
        <f>D13*(1+E12)</f>
        <v>16764935.858210219</v>
      </c>
      <c r="F13" s="7">
        <f t="shared" ref="F13:I13" si="270">E13*(1+F12)</f>
        <v>17267300.114480395</v>
      </c>
      <c r="G13" s="7">
        <f t="shared" si="270"/>
        <v>17784717.80418523</v>
      </c>
      <c r="H13" s="7">
        <f t="shared" si="270"/>
        <v>18247120.467094045</v>
      </c>
      <c r="I13" s="7">
        <f t="shared" si="270"/>
        <v>18721545.599238493</v>
      </c>
      <c r="J13" s="7">
        <f t="shared" ref="J13" si="271">I13*(1+J12)</f>
        <v>19208305.784818694</v>
      </c>
      <c r="K13" s="7">
        <f t="shared" ref="K13" si="272">J13*(1+K12)</f>
        <v>19707721.735223979</v>
      </c>
      <c r="L13" s="7">
        <f t="shared" ref="L13" si="273">K13*(1+L12)</f>
        <v>20279245.665545471</v>
      </c>
      <c r="M13" s="7">
        <f t="shared" ref="M13" si="274">L13*(1+M12)</f>
        <v>20867343.789846286</v>
      </c>
      <c r="N13" s="7">
        <f t="shared" ref="N13" si="275">M13*(1+N12)</f>
        <v>21472496.759751827</v>
      </c>
      <c r="O13" s="7">
        <f t="shared" ref="O13" si="276">N13*(1+O12)</f>
        <v>22095199.165784627</v>
      </c>
      <c r="P13" s="7">
        <f t="shared" ref="P13" si="277">O13*(1+P12)</f>
        <v>22735959.94159238</v>
      </c>
      <c r="Q13" s="7">
        <f t="shared" ref="Q13" si="278">P13*(1+Q12)</f>
        <v>23372566.819956969</v>
      </c>
      <c r="R13" s="7">
        <f t="shared" ref="R13" si="279">Q13*(1+R12)</f>
        <v>24026998.690915763</v>
      </c>
      <c r="S13" s="7">
        <f t="shared" ref="S13" si="280">R13*(1+S12)</f>
        <v>24699754.654261407</v>
      </c>
      <c r="T13" s="7">
        <f t="shared" ref="T13" si="281">S13*(1+T12)</f>
        <v>25391347.784580726</v>
      </c>
      <c r="U13" s="7">
        <f t="shared" ref="U13" si="282">T13*(1+U12)</f>
        <v>26102305.522548988</v>
      </c>
      <c r="V13" s="7">
        <f t="shared" ref="V13" si="283">U13*(1+V12)</f>
        <v>26807067.77165781</v>
      </c>
      <c r="W13" s="7">
        <f t="shared" ref="W13" si="284">V13*(1+W12)</f>
        <v>27530858.601492569</v>
      </c>
      <c r="X13" s="7">
        <f t="shared" ref="X13" si="285">W13*(1+X12)</f>
        <v>28274191.783732865</v>
      </c>
      <c r="Y13" s="7">
        <f t="shared" ref="Y13" si="286">X13*(1+Y12)</f>
        <v>29037594.961893652</v>
      </c>
      <c r="Z13" s="7">
        <f t="shared" ref="Z13" si="287">Y13*(1+Z12)</f>
        <v>29821610.025864776</v>
      </c>
      <c r="AA13" s="7">
        <f t="shared" ref="AA13" si="288">Z13*(1+AA12)</f>
        <v>30626793.496563122</v>
      </c>
      <c r="AB13" s="7">
        <f t="shared" ref="AB13" si="289">AA13*(1+AB12)</f>
        <v>31453716.920970324</v>
      </c>
      <c r="AC13" s="7">
        <f t="shared" ref="AC13" si="290">AB13*(1+AC12)</f>
        <v>32302967.27783652</v>
      </c>
      <c r="AD13" s="7">
        <f t="shared" ref="AD13" si="291">AC13*(1+AD12)</f>
        <v>33175147.394338105</v>
      </c>
      <c r="AE13" s="7">
        <f t="shared" ref="AE13" si="292">AD13*(1+AE12)</f>
        <v>34070876.373985231</v>
      </c>
      <c r="AF13" s="7">
        <f t="shared" ref="AF13" si="293">AE13*(1+AF12)</f>
        <v>34956719.15970885</v>
      </c>
      <c r="AG13" s="7">
        <f t="shared" ref="AG13" si="294">AF13*(1+AG12)</f>
        <v>35865593.85786128</v>
      </c>
      <c r="AH13" s="7">
        <f t="shared" ref="AH13" si="295">AG13*(1+AH12)</f>
        <v>36798099.298165672</v>
      </c>
      <c r="AI13" s="7">
        <f t="shared" ref="AI13" si="296">AH13*(1+AI12)</f>
        <v>37754849.879917979</v>
      </c>
      <c r="AJ13" s="7">
        <f t="shared" ref="AJ13" si="297">AI13*(1+AJ12)</f>
        <v>38736475.976795845</v>
      </c>
      <c r="AK13" s="7">
        <f t="shared" ref="AK13" si="298">AJ13*(1+AK12)</f>
        <v>39743624.352192536</v>
      </c>
      <c r="AL13" s="7">
        <f t="shared" ref="AL13" si="299">AK13*(1+AL12)</f>
        <v>40776958.585349545</v>
      </c>
      <c r="AM13" s="7">
        <f t="shared" ref="AM13" si="300">AL13*(1+AM12)</f>
        <v>41837159.508568637</v>
      </c>
      <c r="AN13" s="7">
        <f t="shared" ref="AN13" si="301">AM13*(1+AN12)</f>
        <v>42924925.655791424</v>
      </c>
      <c r="AO13" s="7">
        <f t="shared" ref="AO13" si="302">AN13*(1+AO12)</f>
        <v>44040973.722842</v>
      </c>
      <c r="AP13" s="7">
        <f t="shared" ref="AP13:BQ13" si="303">AO13*(1+AP12)</f>
        <v>45186039.039635897</v>
      </c>
      <c r="AQ13" s="7">
        <f t="shared" si="303"/>
        <v>46360876.05466643</v>
      </c>
      <c r="AR13" s="7">
        <f t="shared" si="303"/>
        <v>47566258.832087755</v>
      </c>
      <c r="AS13" s="7">
        <f t="shared" si="303"/>
        <v>48802981.56172204</v>
      </c>
      <c r="AT13" s="7">
        <f t="shared" si="303"/>
        <v>50071859.082326815</v>
      </c>
      <c r="AU13" s="7">
        <f t="shared" si="303"/>
        <v>51373727.418467313</v>
      </c>
      <c r="AV13" s="7">
        <f t="shared" si="303"/>
        <v>52709444.331347466</v>
      </c>
      <c r="AW13" s="7">
        <f t="shared" si="303"/>
        <v>54079889.883962497</v>
      </c>
      <c r="AX13" s="7">
        <f t="shared" si="303"/>
        <v>55485967.020945527</v>
      </c>
      <c r="AY13" s="7">
        <f t="shared" si="303"/>
        <v>56928602.163490109</v>
      </c>
      <c r="AZ13" s="7">
        <f t="shared" si="303"/>
        <v>58408745.819740854</v>
      </c>
      <c r="BA13" s="7">
        <f t="shared" si="303"/>
        <v>59927373.211054116</v>
      </c>
      <c r="BB13" s="7">
        <f t="shared" si="303"/>
        <v>61485484.914541528</v>
      </c>
      <c r="BC13" s="7">
        <f t="shared" si="303"/>
        <v>63084107.522319607</v>
      </c>
      <c r="BD13" s="7">
        <f t="shared" si="303"/>
        <v>64724294.31789992</v>
      </c>
      <c r="BE13" s="7">
        <f t="shared" si="303"/>
        <v>66407125.97016532</v>
      </c>
      <c r="BF13" s="7">
        <f t="shared" si="303"/>
        <v>68133711.245389625</v>
      </c>
      <c r="BG13" s="7">
        <f t="shared" si="303"/>
        <v>69905187.737769753</v>
      </c>
      <c r="BH13" s="7">
        <f t="shared" si="303"/>
        <v>71722722.618951768</v>
      </c>
      <c r="BI13" s="7">
        <f t="shared" si="303"/>
        <v>73587513.407044515</v>
      </c>
      <c r="BJ13" s="7">
        <f t="shared" si="303"/>
        <v>75500788.755627677</v>
      </c>
      <c r="BK13" s="7">
        <f t="shared" si="303"/>
        <v>77463809.263273999</v>
      </c>
      <c r="BL13" s="7">
        <f t="shared" si="303"/>
        <v>79477868.304119125</v>
      </c>
      <c r="BM13" s="7">
        <f t="shared" si="303"/>
        <v>81544292.880026221</v>
      </c>
      <c r="BN13" s="7">
        <f t="shared" si="303"/>
        <v>83664444.494906902</v>
      </c>
      <c r="BO13" s="7">
        <f t="shared" si="303"/>
        <v>85839720.051774487</v>
      </c>
      <c r="BP13" s="7">
        <f t="shared" si="303"/>
        <v>88071552.773120627</v>
      </c>
      <c r="BQ13" s="7">
        <f t="shared" si="303"/>
        <v>90361413.14522177</v>
      </c>
      <c r="BR13" s="7">
        <f t="shared" ref="BR13:EC13" si="304">BQ13*(1+BR12)</f>
        <v>92710809.886997536</v>
      </c>
      <c r="BS13" s="7">
        <f t="shared" si="304"/>
        <v>95121290.944059476</v>
      </c>
      <c r="BT13" s="7">
        <f t="shared" si="304"/>
        <v>97594444.508605018</v>
      </c>
      <c r="BU13" s="7">
        <f t="shared" si="304"/>
        <v>100131900.06582876</v>
      </c>
      <c r="BV13" s="7">
        <f t="shared" si="304"/>
        <v>102735329.46754031</v>
      </c>
      <c r="BW13" s="7">
        <f t="shared" si="304"/>
        <v>105406448.03369635</v>
      </c>
      <c r="BX13" s="7">
        <f t="shared" si="304"/>
        <v>108147015.68257245</v>
      </c>
      <c r="BY13" s="7">
        <f t="shared" si="304"/>
        <v>110958838.09031934</v>
      </c>
      <c r="BZ13" s="7">
        <f t="shared" si="304"/>
        <v>113843767.88066764</v>
      </c>
      <c r="CA13" s="7">
        <f t="shared" si="304"/>
        <v>116803705.84556501</v>
      </c>
      <c r="CB13" s="7">
        <f t="shared" si="304"/>
        <v>119840602.1975497</v>
      </c>
      <c r="CC13" s="7">
        <f t="shared" si="304"/>
        <v>122956457.85468599</v>
      </c>
      <c r="CD13" s="7">
        <f t="shared" si="304"/>
        <v>126153325.75890782</v>
      </c>
      <c r="CE13" s="7">
        <f t="shared" si="304"/>
        <v>129433312.22863942</v>
      </c>
      <c r="CF13" s="7">
        <f t="shared" si="304"/>
        <v>132798578.34658405</v>
      </c>
      <c r="CG13" s="7">
        <f t="shared" si="304"/>
        <v>136251341.38359523</v>
      </c>
      <c r="CH13" s="7">
        <f t="shared" si="304"/>
        <v>139793876.25956872</v>
      </c>
      <c r="CI13" s="7">
        <f t="shared" si="304"/>
        <v>143428517.04231751</v>
      </c>
      <c r="CJ13" s="7">
        <f t="shared" si="304"/>
        <v>147157658.48541775</v>
      </c>
      <c r="CK13" s="7">
        <f t="shared" si="304"/>
        <v>150983757.60603863</v>
      </c>
      <c r="CL13" s="7">
        <f t="shared" si="304"/>
        <v>154909335.30379564</v>
      </c>
      <c r="CM13" s="7">
        <f t="shared" si="304"/>
        <v>158936978.02169433</v>
      </c>
      <c r="CN13" s="7">
        <f t="shared" si="304"/>
        <v>163069339.45025837</v>
      </c>
      <c r="CO13" s="7">
        <f t="shared" si="304"/>
        <v>167309142.27596509</v>
      </c>
      <c r="CP13" s="7">
        <f t="shared" si="304"/>
        <v>171659179.97514018</v>
      </c>
      <c r="CQ13" s="7">
        <f t="shared" si="304"/>
        <v>176122318.65449384</v>
      </c>
      <c r="CR13" s="7">
        <f t="shared" si="304"/>
        <v>180701498.93951067</v>
      </c>
      <c r="CS13" s="7">
        <f t="shared" si="304"/>
        <v>185399737.91193795</v>
      </c>
      <c r="CT13" s="7">
        <f t="shared" si="304"/>
        <v>190220131.09764835</v>
      </c>
      <c r="CU13" s="7">
        <f t="shared" si="304"/>
        <v>195165854.5061872</v>
      </c>
      <c r="CV13" s="7">
        <f t="shared" si="304"/>
        <v>200240166.72334808</v>
      </c>
      <c r="CW13" s="7">
        <f t="shared" si="304"/>
        <v>205446411.05815515</v>
      </c>
      <c r="CX13" s="7">
        <f t="shared" si="304"/>
        <v>210788017.74566719</v>
      </c>
      <c r="CY13" s="7">
        <f t="shared" si="304"/>
        <v>216268506.20705456</v>
      </c>
      <c r="CZ13" s="7">
        <f t="shared" si="304"/>
        <v>221891487.36843798</v>
      </c>
      <c r="DA13" s="7">
        <f t="shared" si="304"/>
        <v>227660666.04001737</v>
      </c>
      <c r="DB13" s="7">
        <f t="shared" si="304"/>
        <v>233579843.35705781</v>
      </c>
      <c r="DC13" s="7">
        <f t="shared" si="304"/>
        <v>239652919.28434131</v>
      </c>
      <c r="DD13" s="7">
        <f t="shared" si="304"/>
        <v>245883895.18573418</v>
      </c>
      <c r="DE13" s="7">
        <f t="shared" si="304"/>
        <v>252276876.46056327</v>
      </c>
      <c r="DF13" s="7">
        <f t="shared" si="304"/>
        <v>258836075.24853793</v>
      </c>
      <c r="DG13" s="7">
        <f t="shared" si="304"/>
        <v>265565813.20499992</v>
      </c>
      <c r="DH13" s="7">
        <f t="shared" si="304"/>
        <v>272470524.3483299</v>
      </c>
      <c r="DI13" s="7">
        <f t="shared" si="304"/>
        <v>279554757.98138648</v>
      </c>
      <c r="DJ13" s="7">
        <f t="shared" si="304"/>
        <v>286823181.68890256</v>
      </c>
      <c r="DK13" s="7">
        <f t="shared" si="304"/>
        <v>294280584.41281402</v>
      </c>
      <c r="DL13" s="7">
        <f t="shared" si="304"/>
        <v>301931879.60754716</v>
      </c>
      <c r="DM13" s="7">
        <f t="shared" si="304"/>
        <v>309782108.47734338</v>
      </c>
      <c r="DN13" s="7">
        <f t="shared" si="304"/>
        <v>317836443.29775429</v>
      </c>
      <c r="DO13" s="7">
        <f t="shared" si="304"/>
        <v>326100190.82349592</v>
      </c>
      <c r="DP13" s="7">
        <f t="shared" si="304"/>
        <v>334578795.7849068</v>
      </c>
      <c r="DQ13" s="7">
        <f t="shared" si="304"/>
        <v>343277844.47531438</v>
      </c>
      <c r="DR13" s="7">
        <f t="shared" si="304"/>
        <v>352203068.43167257</v>
      </c>
      <c r="DS13" s="7">
        <f t="shared" si="304"/>
        <v>361360348.21089607</v>
      </c>
      <c r="DT13" s="7">
        <f t="shared" si="304"/>
        <v>370755717.26437938</v>
      </c>
      <c r="DU13" s="7">
        <f t="shared" si="304"/>
        <v>380395365.91325325</v>
      </c>
      <c r="DV13" s="7">
        <f t="shared" si="304"/>
        <v>390285645.42699784</v>
      </c>
      <c r="DW13" s="7">
        <f t="shared" si="304"/>
        <v>400433072.20809978</v>
      </c>
      <c r="DX13" s="7">
        <f t="shared" si="304"/>
        <v>410844332.08551037</v>
      </c>
      <c r="DY13" s="7">
        <f t="shared" si="304"/>
        <v>421526284.71973366</v>
      </c>
      <c r="DZ13" s="7">
        <f t="shared" si="304"/>
        <v>432485968.12244672</v>
      </c>
      <c r="EA13" s="7">
        <f t="shared" si="304"/>
        <v>443730603.29363036</v>
      </c>
      <c r="EB13" s="7">
        <f t="shared" si="304"/>
        <v>455267598.97926474</v>
      </c>
      <c r="EC13" s="7">
        <f t="shared" si="304"/>
        <v>467104556.55272561</v>
      </c>
      <c r="ED13" s="7">
        <f t="shared" ref="ED13:EP13" si="305">EC13*(1+ED12)</f>
        <v>479249275.0230965</v>
      </c>
      <c r="EE13" s="7">
        <f t="shared" si="305"/>
        <v>491709756.17369699</v>
      </c>
      <c r="EF13" s="7">
        <f t="shared" si="305"/>
        <v>504494209.83421314</v>
      </c>
      <c r="EG13" s="7">
        <f t="shared" si="305"/>
        <v>517611059.28990269</v>
      </c>
      <c r="EH13" s="7">
        <f t="shared" si="305"/>
        <v>531068946.83144015</v>
      </c>
      <c r="EI13" s="7">
        <f t="shared" si="305"/>
        <v>544876739.44905758</v>
      </c>
      <c r="EJ13" s="7">
        <f t="shared" si="305"/>
        <v>559043534.67473304</v>
      </c>
      <c r="EK13" s="7">
        <f t="shared" si="305"/>
        <v>573578666.57627606</v>
      </c>
      <c r="EL13" s="7">
        <f t="shared" si="305"/>
        <v>588491711.90725923</v>
      </c>
      <c r="EM13" s="7">
        <f t="shared" si="305"/>
        <v>603792496.41684794</v>
      </c>
      <c r="EN13" s="7">
        <f t="shared" si="305"/>
        <v>619491101.323686</v>
      </c>
      <c r="EO13" s="7">
        <f t="shared" si="305"/>
        <v>635597869.95810187</v>
      </c>
      <c r="EP13" s="7">
        <f t="shared" si="305"/>
        <v>652123414.57701254</v>
      </c>
    </row>
    <row r="14" spans="1:212" s="12" customFormat="1">
      <c r="A14" s="12" t="s">
        <v>0</v>
      </c>
      <c r="B14" s="7">
        <f t="shared" ref="B14:AG14" si="306">B13*1000000/B3</f>
        <v>132231.8059676383</v>
      </c>
      <c r="C14" s="7">
        <f t="shared" si="306"/>
        <v>134611.97847505516</v>
      </c>
      <c r="D14" s="7">
        <f t="shared" si="306"/>
        <v>137034.99410444463</v>
      </c>
      <c r="E14" s="7">
        <f>E13*1000000/E3</f>
        <v>139616.65793792362</v>
      </c>
      <c r="F14" s="7">
        <f t="shared" si="306"/>
        <v>142246.95889648621</v>
      </c>
      <c r="G14" s="7">
        <f t="shared" si="306"/>
        <v>144926.81327678802</v>
      </c>
      <c r="H14" s="7">
        <f t="shared" si="306"/>
        <v>147104.69065522833</v>
      </c>
      <c r="I14" s="7">
        <f t="shared" si="306"/>
        <v>149380.63260809166</v>
      </c>
      <c r="J14" s="7">
        <f t="shared" si="306"/>
        <v>151751.1153274134</v>
      </c>
      <c r="K14" s="7">
        <f t="shared" si="306"/>
        <v>154216.83383317816</v>
      </c>
      <c r="L14" s="7">
        <f t="shared" si="306"/>
        <v>157237.04864994818</v>
      </c>
      <c r="M14" s="7">
        <f t="shared" si="306"/>
        <v>160372.02152973932</v>
      </c>
      <c r="N14" s="7">
        <f t="shared" si="306"/>
        <v>163624.59068415151</v>
      </c>
      <c r="O14" s="7">
        <f t="shared" si="306"/>
        <v>166997.86161361993</v>
      </c>
      <c r="P14" s="7">
        <f t="shared" si="306"/>
        <v>170495.33535228265</v>
      </c>
      <c r="Q14" s="7">
        <f t="shared" si="306"/>
        <v>173951.00065288073</v>
      </c>
      <c r="R14" s="7">
        <f t="shared" si="306"/>
        <v>177530.68925849246</v>
      </c>
      <c r="S14" s="7">
        <f t="shared" si="306"/>
        <v>181237.91933999953</v>
      </c>
      <c r="T14" s="7">
        <f t="shared" si="306"/>
        <v>185076.56215756305</v>
      </c>
      <c r="U14" s="7">
        <f t="shared" si="306"/>
        <v>189050.87484436811</v>
      </c>
      <c r="V14" s="7">
        <f t="shared" si="306"/>
        <v>192977.43014662518</v>
      </c>
      <c r="W14" s="7">
        <f t="shared" si="306"/>
        <v>197040.78449912509</v>
      </c>
      <c r="X14" s="7">
        <f t="shared" si="306"/>
        <v>201245.4297474534</v>
      </c>
      <c r="Y14" s="7">
        <f t="shared" si="306"/>
        <v>205596.2843202881</v>
      </c>
      <c r="Z14" s="7">
        <f t="shared" si="306"/>
        <v>210098.2330640326</v>
      </c>
      <c r="AA14" s="7">
        <f t="shared" si="306"/>
        <v>214756.47496023466</v>
      </c>
      <c r="AB14" s="7">
        <f t="shared" si="306"/>
        <v>219576.36877781854</v>
      </c>
      <c r="AC14" s="7">
        <f t="shared" si="306"/>
        <v>224564.02954046079</v>
      </c>
      <c r="AD14" s="7">
        <f t="shared" si="306"/>
        <v>229725.63204987944</v>
      </c>
      <c r="AE14" s="7">
        <f t="shared" si="306"/>
        <v>235068.00230603045</v>
      </c>
      <c r="AF14" s="7">
        <f t="shared" si="306"/>
        <v>240363.760332865</v>
      </c>
      <c r="AG14" s="7">
        <f t="shared" si="306"/>
        <v>245843.54345387837</v>
      </c>
      <c r="AH14" s="7">
        <f t="shared" ref="AH14:BM14" si="307">AH13*1000000/AH3</f>
        <v>251514.25243355971</v>
      </c>
      <c r="AI14" s="7">
        <f t="shared" si="307"/>
        <v>257382.78671014376</v>
      </c>
      <c r="AJ14" s="7">
        <f t="shared" si="307"/>
        <v>263455.9924826994</v>
      </c>
      <c r="AK14" s="7">
        <f t="shared" si="307"/>
        <v>269741.10054277518</v>
      </c>
      <c r="AL14" s="7">
        <f t="shared" si="307"/>
        <v>276245.52130540274</v>
      </c>
      <c r="AM14" s="7">
        <f t="shared" si="307"/>
        <v>282976.94007182866</v>
      </c>
      <c r="AN14" s="7">
        <f t="shared" si="307"/>
        <v>289943.38921200967</v>
      </c>
      <c r="AO14" s="7">
        <f t="shared" si="307"/>
        <v>297153.32546449051</v>
      </c>
      <c r="AP14" s="7">
        <f t="shared" si="307"/>
        <v>302769.52146244468</v>
      </c>
      <c r="AQ14" s="7">
        <f t="shared" si="307"/>
        <v>308491.86352973233</v>
      </c>
      <c r="AR14" s="7">
        <f t="shared" si="307"/>
        <v>314322.35782640189</v>
      </c>
      <c r="AS14" s="7">
        <f t="shared" si="307"/>
        <v>320263.0484289141</v>
      </c>
      <c r="AT14" s="7">
        <f t="shared" si="307"/>
        <v>326316.0180467621</v>
      </c>
      <c r="AU14" s="7">
        <f t="shared" si="307"/>
        <v>332483.38875263557</v>
      </c>
      <c r="AV14" s="7">
        <f t="shared" si="307"/>
        <v>338767.3227263845</v>
      </c>
      <c r="AW14" s="7">
        <f t="shared" si="307"/>
        <v>346588.38009434665</v>
      </c>
      <c r="AX14" s="7">
        <f t="shared" si="307"/>
        <v>354590.00074055145</v>
      </c>
      <c r="AY14" s="7">
        <f t="shared" si="307"/>
        <v>362776.35329539195</v>
      </c>
      <c r="AZ14" s="7">
        <f t="shared" si="307"/>
        <v>371151.70262964576</v>
      </c>
      <c r="BA14" s="7">
        <f t="shared" si="307"/>
        <v>379720.41207635892</v>
      </c>
      <c r="BB14" s="7">
        <f t="shared" si="307"/>
        <v>388486.94570402557</v>
      </c>
      <c r="BC14" s="7">
        <f t="shared" si="307"/>
        <v>397455.87064224819</v>
      </c>
      <c r="BD14" s="7">
        <f t="shared" si="307"/>
        <v>406631.85946109029</v>
      </c>
      <c r="BE14" s="7">
        <f t="shared" si="307"/>
        <v>416019.69260536018</v>
      </c>
      <c r="BF14" s="7">
        <f t="shared" si="307"/>
        <v>425624.26088509505</v>
      </c>
      <c r="BG14" s="7">
        <f t="shared" si="307"/>
        <v>435450.56802354194</v>
      </c>
      <c r="BH14" s="7">
        <f t="shared" si="307"/>
        <v>445503.73326396442</v>
      </c>
      <c r="BI14" s="7">
        <f t="shared" si="307"/>
        <v>455788.99403663049</v>
      </c>
      <c r="BJ14" s="7">
        <f t="shared" si="307"/>
        <v>466311.70868737448</v>
      </c>
      <c r="BK14" s="7">
        <f t="shared" si="307"/>
        <v>477077.35926915176</v>
      </c>
      <c r="BL14" s="7">
        <f t="shared" si="307"/>
        <v>488091.55439804145</v>
      </c>
      <c r="BM14" s="7">
        <f t="shared" si="307"/>
        <v>499360.03217518568</v>
      </c>
      <c r="BN14" s="7">
        <f t="shared" ref="BN14:CS14" si="308">BN13*1000000/BN3</f>
        <v>510888.66317618685</v>
      </c>
      <c r="BO14" s="7">
        <f t="shared" si="308"/>
        <v>522683.45350952045</v>
      </c>
      <c r="BP14" s="7">
        <f t="shared" si="308"/>
        <v>534750.54794555693</v>
      </c>
      <c r="BQ14" s="7">
        <f t="shared" si="308"/>
        <v>547096.23311782314</v>
      </c>
      <c r="BR14" s="7">
        <f t="shared" si="308"/>
        <v>559726.94079816947</v>
      </c>
      <c r="BS14" s="7">
        <f t="shared" si="308"/>
        <v>572649.25124755187</v>
      </c>
      <c r="BT14" s="7">
        <f t="shared" si="308"/>
        <v>585869.89664417133</v>
      </c>
      <c r="BU14" s="7">
        <f t="shared" si="308"/>
        <v>599395.76459075895</v>
      </c>
      <c r="BV14" s="7">
        <f t="shared" si="308"/>
        <v>613233.9017028329</v>
      </c>
      <c r="BW14" s="7">
        <f t="shared" si="308"/>
        <v>627391.51727979584</v>
      </c>
      <c r="BX14" s="7">
        <f t="shared" si="308"/>
        <v>641875.98706078844</v>
      </c>
      <c r="BY14" s="7">
        <f t="shared" si="308"/>
        <v>656694.85706725135</v>
      </c>
      <c r="BZ14" s="7">
        <f t="shared" si="308"/>
        <v>671855.84753420088</v>
      </c>
      <c r="CA14" s="7">
        <f t="shared" si="308"/>
        <v>687366.85693226464</v>
      </c>
      <c r="CB14" s="7">
        <f t="shared" si="308"/>
        <v>703235.9660825741</v>
      </c>
      <c r="CC14" s="7">
        <f t="shared" si="308"/>
        <v>719471.44236665592</v>
      </c>
      <c r="CD14" s="7">
        <f t="shared" si="308"/>
        <v>736081.74403351697</v>
      </c>
      <c r="CE14" s="7">
        <f t="shared" si="308"/>
        <v>753075.52460616536</v>
      </c>
      <c r="CF14" s="7">
        <f t="shared" si="308"/>
        <v>770461.63738986547</v>
      </c>
      <c r="CG14" s="7">
        <f t="shared" si="308"/>
        <v>788249.1400844719</v>
      </c>
      <c r="CH14" s="7">
        <f t="shared" si="308"/>
        <v>806447.2995032504</v>
      </c>
      <c r="CI14" s="7">
        <f t="shared" si="308"/>
        <v>825065.59640063846</v>
      </c>
      <c r="CJ14" s="7">
        <f t="shared" si="308"/>
        <v>844113.73041146563</v>
      </c>
      <c r="CK14" s="7">
        <f t="shared" si="308"/>
        <v>863601.62510420394</v>
      </c>
      <c r="CL14" s="7">
        <f t="shared" si="308"/>
        <v>883539.43315088097</v>
      </c>
      <c r="CM14" s="7">
        <f t="shared" si="308"/>
        <v>903937.54161635158</v>
      </c>
      <c r="CN14" s="7">
        <f t="shared" si="308"/>
        <v>924806.5773696797</v>
      </c>
      <c r="CO14" s="7">
        <f t="shared" si="308"/>
        <v>946157.41262045433</v>
      </c>
      <c r="CP14" s="7">
        <f t="shared" si="308"/>
        <v>968001.1705829188</v>
      </c>
      <c r="CQ14" s="7">
        <f t="shared" si="308"/>
        <v>990349.23127086868</v>
      </c>
      <c r="CR14" s="7">
        <f t="shared" si="308"/>
        <v>1013213.2374263345</v>
      </c>
      <c r="CS14" s="7">
        <f t="shared" si="308"/>
        <v>1036605.1005851384</v>
      </c>
      <c r="CT14" s="7">
        <f t="shared" ref="CT14:DY14" si="309">CT13*1000000/CT3</f>
        <v>1060537.0072824876</v>
      </c>
      <c r="CU14" s="7">
        <f t="shared" si="309"/>
        <v>1085021.4254018308</v>
      </c>
      <c r="CV14" s="7">
        <f t="shared" si="309"/>
        <v>1110071.1106702941</v>
      </c>
      <c r="CW14" s="7">
        <f t="shared" si="309"/>
        <v>1135699.1133040725</v>
      </c>
      <c r="CX14" s="7">
        <f t="shared" si="309"/>
        <v>1161918.7848072448</v>
      </c>
      <c r="CY14" s="7">
        <f t="shared" si="309"/>
        <v>1188743.7849275491</v>
      </c>
      <c r="CZ14" s="7">
        <f t="shared" si="309"/>
        <v>1216188.088772746</v>
      </c>
      <c r="DA14" s="7">
        <f t="shared" si="309"/>
        <v>1244265.9940912779</v>
      </c>
      <c r="DB14" s="7">
        <f t="shared" si="309"/>
        <v>1272992.1287210109</v>
      </c>
      <c r="DC14" s="7">
        <f t="shared" si="309"/>
        <v>1302381.4582099495</v>
      </c>
      <c r="DD14" s="7">
        <f t="shared" si="309"/>
        <v>1332449.2936128855</v>
      </c>
      <c r="DE14" s="7">
        <f t="shared" si="309"/>
        <v>1363211.2994680491</v>
      </c>
      <c r="DF14" s="7">
        <f t="shared" si="309"/>
        <v>1394683.5019579129</v>
      </c>
      <c r="DG14" s="7">
        <f t="shared" si="309"/>
        <v>1426882.2972584071</v>
      </c>
      <c r="DH14" s="7">
        <f t="shared" si="309"/>
        <v>1459824.4600808853</v>
      </c>
      <c r="DI14" s="7">
        <f t="shared" si="309"/>
        <v>1493527.1524113042</v>
      </c>
      <c r="DJ14" s="7">
        <f t="shared" si="309"/>
        <v>1528007.9324511562</v>
      </c>
      <c r="DK14" s="7">
        <f t="shared" si="309"/>
        <v>1563284.7637648247</v>
      </c>
      <c r="DL14" s="7">
        <f t="shared" si="309"/>
        <v>1599376.0246381206</v>
      </c>
      <c r="DM14" s="7">
        <f t="shared" si="309"/>
        <v>1636300.5176528764</v>
      </c>
      <c r="DN14" s="7">
        <f t="shared" si="309"/>
        <v>1674077.4794825916</v>
      </c>
      <c r="DO14" s="7">
        <f t="shared" si="309"/>
        <v>1712726.5909142212</v>
      </c>
      <c r="DP14" s="7">
        <f t="shared" si="309"/>
        <v>1752267.9871013425</v>
      </c>
      <c r="DQ14" s="7">
        <f t="shared" si="309"/>
        <v>1792722.2680540308</v>
      </c>
      <c r="DR14" s="7">
        <f t="shared" si="309"/>
        <v>1834110.5093709135</v>
      </c>
      <c r="DS14" s="7">
        <f t="shared" si="309"/>
        <v>1876454.2732189933</v>
      </c>
      <c r="DT14" s="7">
        <f t="shared" si="309"/>
        <v>1919775.6195669614</v>
      </c>
      <c r="DU14" s="7">
        <f t="shared" si="309"/>
        <v>1964097.1176778502</v>
      </c>
      <c r="DV14" s="7">
        <f t="shared" si="309"/>
        <v>2009441.8578670172</v>
      </c>
      <c r="DW14" s="7">
        <f t="shared" si="309"/>
        <v>2055833.4635315812</v>
      </c>
      <c r="DX14" s="7">
        <f t="shared" si="309"/>
        <v>2103296.1034575794</v>
      </c>
      <c r="DY14" s="7">
        <f t="shared" si="309"/>
        <v>2151854.5044112606</v>
      </c>
      <c r="DZ14" s="7">
        <f t="shared" ref="DZ14:EP14" si="310">DZ13*1000000/DZ3</f>
        <v>2201533.964021069</v>
      </c>
      <c r="EA14" s="7">
        <f t="shared" si="310"/>
        <v>2252360.3639570302</v>
      </c>
      <c r="EB14" s="7">
        <f t="shared" si="310"/>
        <v>2304360.1834144108</v>
      </c>
      <c r="EC14" s="7">
        <f t="shared" si="310"/>
        <v>2357560.5129086706</v>
      </c>
      <c r="ED14" s="7">
        <f t="shared" si="310"/>
        <v>2411989.0683888979</v>
      </c>
      <c r="EE14" s="7">
        <f t="shared" si="310"/>
        <v>2467674.2056770762</v>
      </c>
      <c r="EF14" s="7">
        <f t="shared" si="310"/>
        <v>2524644.9352407092</v>
      </c>
      <c r="EG14" s="7">
        <f t="shared" si="310"/>
        <v>2582930.9373065014</v>
      </c>
      <c r="EH14" s="7">
        <f t="shared" si="310"/>
        <v>2642562.5773229576</v>
      </c>
      <c r="EI14" s="7">
        <f t="shared" si="310"/>
        <v>2703570.9217799748</v>
      </c>
      <c r="EJ14" s="7">
        <f t="shared" si="310"/>
        <v>2765987.7543936498</v>
      </c>
      <c r="EK14" s="7">
        <f t="shared" si="310"/>
        <v>2829845.5926647456</v>
      </c>
      <c r="EL14" s="7">
        <f t="shared" si="310"/>
        <v>2895177.7048194404</v>
      </c>
      <c r="EM14" s="7">
        <f t="shared" si="310"/>
        <v>2962018.1271411842</v>
      </c>
      <c r="EN14" s="7">
        <f t="shared" si="310"/>
        <v>3030401.6817026902</v>
      </c>
      <c r="EO14" s="7">
        <f t="shared" si="310"/>
        <v>3100363.9945073067</v>
      </c>
      <c r="EP14" s="7">
        <f t="shared" si="310"/>
        <v>3171941.5140492097</v>
      </c>
    </row>
    <row r="15" spans="1:212" s="12" customFormat="1">
      <c r="A15" s="12" t="s">
        <v>4</v>
      </c>
      <c r="C15" s="4">
        <f>C14/B14-1</f>
        <v>1.7999999999995353E-2</v>
      </c>
      <c r="D15" s="4">
        <f t="shared" ref="D15:BO15" si="311">D14/C14-1</f>
        <v>1.8000000125089066E-2</v>
      </c>
      <c r="E15" s="4">
        <f>E14/D14-1</f>
        <v>1.8839449370949168E-2</v>
      </c>
      <c r="F15" s="4">
        <f t="shared" si="311"/>
        <v>1.8839449370948724E-2</v>
      </c>
      <c r="G15" s="4">
        <f t="shared" si="311"/>
        <v>1.8839449370948946E-2</v>
      </c>
      <c r="H15" s="4">
        <f t="shared" si="311"/>
        <v>1.5027428873916504E-2</v>
      </c>
      <c r="I15" s="4">
        <f t="shared" si="311"/>
        <v>1.5471579748585151E-2</v>
      </c>
      <c r="J15" s="4">
        <f t="shared" si="311"/>
        <v>1.5868742004466085E-2</v>
      </c>
      <c r="K15" s="4">
        <f t="shared" si="311"/>
        <v>1.6248437452632825E-2</v>
      </c>
      <c r="L15" s="4">
        <f t="shared" si="311"/>
        <v>1.9584209724063495E-2</v>
      </c>
      <c r="M15" s="4">
        <f t="shared" si="311"/>
        <v>1.9937876643630226E-2</v>
      </c>
      <c r="N15" s="4">
        <f t="shared" si="311"/>
        <v>2.0281400230457436E-2</v>
      </c>
      <c r="O15" s="4">
        <f t="shared" si="311"/>
        <v>2.0615916686874458E-2</v>
      </c>
      <c r="P15" s="4">
        <f t="shared" si="311"/>
        <v>2.0943224690833206E-2</v>
      </c>
      <c r="Q15" s="4">
        <f t="shared" si="311"/>
        <v>2.0268386190495313E-2</v>
      </c>
      <c r="R15" s="4">
        <f t="shared" si="311"/>
        <v>2.0578718099788285E-2</v>
      </c>
      <c r="S15" s="4">
        <f t="shared" si="311"/>
        <v>2.0882192802784472E-2</v>
      </c>
      <c r="T15" s="4">
        <f t="shared" si="311"/>
        <v>2.118013068977187E-2</v>
      </c>
      <c r="U15" s="4">
        <f t="shared" si="311"/>
        <v>2.1473884323729653E-2</v>
      </c>
      <c r="V15" s="4">
        <f t="shared" si="311"/>
        <v>2.0769834075031524E-2</v>
      </c>
      <c r="W15" s="4">
        <f t="shared" si="311"/>
        <v>2.1056111843817948E-2</v>
      </c>
      <c r="X15" s="4">
        <f t="shared" si="311"/>
        <v>2.1338959134863611E-2</v>
      </c>
      <c r="Y15" s="4">
        <f t="shared" si="311"/>
        <v>2.1619644124563075E-2</v>
      </c>
      <c r="Z15" s="4">
        <f t="shared" si="311"/>
        <v>2.1897033590019266E-2</v>
      </c>
      <c r="AA15" s="4">
        <f t="shared" si="311"/>
        <v>2.217173285213847E-2</v>
      </c>
      <c r="AB15" s="4">
        <f t="shared" si="311"/>
        <v>2.2443531998168398E-2</v>
      </c>
      <c r="AC15" s="4">
        <f t="shared" si="311"/>
        <v>2.2714925064131419E-2</v>
      </c>
      <c r="AD15" s="4">
        <f t="shared" si="311"/>
        <v>2.2984992387165226E-2</v>
      </c>
      <c r="AE15" s="4">
        <f t="shared" si="311"/>
        <v>2.3255438274258688E-2</v>
      </c>
      <c r="AF15" s="4">
        <f t="shared" si="311"/>
        <v>2.2528621398415938E-2</v>
      </c>
      <c r="AG15" s="4">
        <f t="shared" si="311"/>
        <v>2.279787565906255E-2</v>
      </c>
      <c r="AH15" s="4">
        <f t="shared" si="311"/>
        <v>2.3066332757871288E-2</v>
      </c>
      <c r="AI15" s="4">
        <f t="shared" si="311"/>
        <v>2.3332810048743768E-2</v>
      </c>
      <c r="AJ15" s="4">
        <f t="shared" si="311"/>
        <v>2.3596005972983392E-2</v>
      </c>
      <c r="AK15" s="4">
        <f t="shared" si="311"/>
        <v>2.3856386794802287E-2</v>
      </c>
      <c r="AL15" s="4">
        <f t="shared" si="311"/>
        <v>2.4113569454337291E-2</v>
      </c>
      <c r="AM15" s="4">
        <f t="shared" si="311"/>
        <v>2.4367521813988047E-2</v>
      </c>
      <c r="AN15" s="4">
        <f t="shared" si="311"/>
        <v>2.4618434061845162E-2</v>
      </c>
      <c r="AO15" s="4">
        <f t="shared" si="311"/>
        <v>2.486670336604524E-2</v>
      </c>
      <c r="AP15" s="4">
        <f t="shared" si="311"/>
        <v>1.8899993763069389E-2</v>
      </c>
      <c r="AQ15" s="4">
        <f t="shared" si="311"/>
        <v>1.8899993763069167E-2</v>
      </c>
      <c r="AR15" s="4">
        <f t="shared" si="311"/>
        <v>1.8899993763069167E-2</v>
      </c>
      <c r="AS15" s="4">
        <f t="shared" si="311"/>
        <v>1.8899993763069167E-2</v>
      </c>
      <c r="AT15" s="4">
        <f t="shared" si="311"/>
        <v>1.8899993763069167E-2</v>
      </c>
      <c r="AU15" s="4">
        <f t="shared" si="311"/>
        <v>1.8899993763069389E-2</v>
      </c>
      <c r="AV15" s="4">
        <f t="shared" si="311"/>
        <v>1.8899993763069167E-2</v>
      </c>
      <c r="AW15" s="4">
        <f t="shared" si="311"/>
        <v>2.3086811635250504E-2</v>
      </c>
      <c r="AX15" s="4">
        <f t="shared" si="311"/>
        <v>2.3086811635250504E-2</v>
      </c>
      <c r="AY15" s="4">
        <f t="shared" si="311"/>
        <v>2.3086811635250726E-2</v>
      </c>
      <c r="AZ15" s="4">
        <f t="shared" si="311"/>
        <v>2.3086811635250504E-2</v>
      </c>
      <c r="BA15" s="4">
        <f t="shared" si="311"/>
        <v>2.3086811635250504E-2</v>
      </c>
      <c r="BB15" s="4">
        <f t="shared" si="311"/>
        <v>2.3086811635250726E-2</v>
      </c>
      <c r="BC15" s="4">
        <f t="shared" si="311"/>
        <v>2.3086811635250504E-2</v>
      </c>
      <c r="BD15" s="4">
        <f t="shared" si="311"/>
        <v>2.3086811635250504E-2</v>
      </c>
      <c r="BE15" s="4">
        <f t="shared" si="311"/>
        <v>2.3086811635250504E-2</v>
      </c>
      <c r="BF15" s="4">
        <f t="shared" si="311"/>
        <v>2.3086811635250726E-2</v>
      </c>
      <c r="BG15" s="4">
        <f t="shared" si="311"/>
        <v>2.3086811635250504E-2</v>
      </c>
      <c r="BH15" s="4">
        <f t="shared" si="311"/>
        <v>2.3086811635250726E-2</v>
      </c>
      <c r="BI15" s="4">
        <f t="shared" si="311"/>
        <v>2.3086811635250504E-2</v>
      </c>
      <c r="BJ15" s="4">
        <f t="shared" si="311"/>
        <v>2.3086811635250504E-2</v>
      </c>
      <c r="BK15" s="4">
        <f t="shared" si="311"/>
        <v>2.3086811635250504E-2</v>
      </c>
      <c r="BL15" s="4">
        <f t="shared" si="311"/>
        <v>2.3086811635250726E-2</v>
      </c>
      <c r="BM15" s="4">
        <f t="shared" si="311"/>
        <v>2.3086811635250504E-2</v>
      </c>
      <c r="BN15" s="4">
        <f t="shared" si="311"/>
        <v>2.3086811635250504E-2</v>
      </c>
      <c r="BO15" s="4">
        <f t="shared" si="311"/>
        <v>2.3086811635250504E-2</v>
      </c>
      <c r="BP15" s="4">
        <f t="shared" ref="BP15:EA15" si="312">BP14/BO14-1</f>
        <v>2.3086811635250504E-2</v>
      </c>
      <c r="BQ15" s="4">
        <f t="shared" si="312"/>
        <v>2.3086811635250726E-2</v>
      </c>
      <c r="BR15" s="4">
        <f t="shared" si="312"/>
        <v>2.3086811635250504E-2</v>
      </c>
      <c r="BS15" s="4">
        <f t="shared" si="312"/>
        <v>2.3086811635250504E-2</v>
      </c>
      <c r="BT15" s="4">
        <f t="shared" si="312"/>
        <v>2.3086811635250504E-2</v>
      </c>
      <c r="BU15" s="4">
        <f t="shared" si="312"/>
        <v>2.3086811635250504E-2</v>
      </c>
      <c r="BV15" s="4">
        <f t="shared" si="312"/>
        <v>2.3086811635250726E-2</v>
      </c>
      <c r="BW15" s="4">
        <f t="shared" si="312"/>
        <v>2.3086811635250282E-2</v>
      </c>
      <c r="BX15" s="4">
        <f t="shared" si="312"/>
        <v>2.3086811635250504E-2</v>
      </c>
      <c r="BY15" s="4">
        <f t="shared" si="312"/>
        <v>2.3086811635250504E-2</v>
      </c>
      <c r="BZ15" s="4">
        <f t="shared" si="312"/>
        <v>2.3086811635250726E-2</v>
      </c>
      <c r="CA15" s="4">
        <f t="shared" si="312"/>
        <v>2.3086811635250726E-2</v>
      </c>
      <c r="CB15" s="4">
        <f t="shared" si="312"/>
        <v>2.3086811635250726E-2</v>
      </c>
      <c r="CC15" s="4">
        <f t="shared" si="312"/>
        <v>2.3086811635250504E-2</v>
      </c>
      <c r="CD15" s="4">
        <f t="shared" si="312"/>
        <v>2.3086811635250504E-2</v>
      </c>
      <c r="CE15" s="4">
        <f t="shared" si="312"/>
        <v>2.3086811635250282E-2</v>
      </c>
      <c r="CF15" s="4">
        <f t="shared" si="312"/>
        <v>2.3086811635250726E-2</v>
      </c>
      <c r="CG15" s="4">
        <f t="shared" si="312"/>
        <v>2.3086811635250504E-2</v>
      </c>
      <c r="CH15" s="4">
        <f t="shared" si="312"/>
        <v>2.3086811635250726E-2</v>
      </c>
      <c r="CI15" s="4">
        <f t="shared" si="312"/>
        <v>2.3086811635250504E-2</v>
      </c>
      <c r="CJ15" s="4">
        <f t="shared" si="312"/>
        <v>2.3086811635250504E-2</v>
      </c>
      <c r="CK15" s="4">
        <f t="shared" si="312"/>
        <v>2.3086811635250726E-2</v>
      </c>
      <c r="CL15" s="4">
        <f t="shared" si="312"/>
        <v>2.3086811635250504E-2</v>
      </c>
      <c r="CM15" s="4">
        <f t="shared" si="312"/>
        <v>2.3086811635250726E-2</v>
      </c>
      <c r="CN15" s="4">
        <f t="shared" si="312"/>
        <v>2.3086811635250504E-2</v>
      </c>
      <c r="CO15" s="4">
        <f t="shared" si="312"/>
        <v>2.3086811635250726E-2</v>
      </c>
      <c r="CP15" s="4">
        <f t="shared" si="312"/>
        <v>2.3086811635250504E-2</v>
      </c>
      <c r="CQ15" s="4">
        <f t="shared" si="312"/>
        <v>2.3086811635250504E-2</v>
      </c>
      <c r="CR15" s="4">
        <f t="shared" si="312"/>
        <v>2.3086811635250726E-2</v>
      </c>
      <c r="CS15" s="4">
        <f t="shared" si="312"/>
        <v>2.3086811635250282E-2</v>
      </c>
      <c r="CT15" s="4">
        <f t="shared" si="312"/>
        <v>2.3086811635250726E-2</v>
      </c>
      <c r="CU15" s="4">
        <f t="shared" si="312"/>
        <v>2.3086811635250726E-2</v>
      </c>
      <c r="CV15" s="4">
        <f t="shared" si="312"/>
        <v>2.3086811635250726E-2</v>
      </c>
      <c r="CW15" s="4">
        <f t="shared" si="312"/>
        <v>2.3086811635250504E-2</v>
      </c>
      <c r="CX15" s="4">
        <f t="shared" si="312"/>
        <v>2.3086811635250504E-2</v>
      </c>
      <c r="CY15" s="4">
        <f t="shared" si="312"/>
        <v>2.3086811635250726E-2</v>
      </c>
      <c r="CZ15" s="4">
        <f t="shared" si="312"/>
        <v>2.3086811635250504E-2</v>
      </c>
      <c r="DA15" s="4">
        <f t="shared" si="312"/>
        <v>2.3086811635250726E-2</v>
      </c>
      <c r="DB15" s="4">
        <f t="shared" si="312"/>
        <v>2.3086811635250504E-2</v>
      </c>
      <c r="DC15" s="4">
        <f t="shared" si="312"/>
        <v>2.3086811635250504E-2</v>
      </c>
      <c r="DD15" s="4">
        <f t="shared" si="312"/>
        <v>2.3086811635250504E-2</v>
      </c>
      <c r="DE15" s="4">
        <f t="shared" si="312"/>
        <v>2.3086811635250726E-2</v>
      </c>
      <c r="DF15" s="4">
        <f t="shared" si="312"/>
        <v>2.3086811635250504E-2</v>
      </c>
      <c r="DG15" s="4">
        <f t="shared" si="312"/>
        <v>2.3086811635250726E-2</v>
      </c>
      <c r="DH15" s="4">
        <f t="shared" si="312"/>
        <v>2.3086811635250504E-2</v>
      </c>
      <c r="DI15" s="4">
        <f t="shared" si="312"/>
        <v>2.3086811635250726E-2</v>
      </c>
      <c r="DJ15" s="4">
        <f t="shared" si="312"/>
        <v>2.3086811635250726E-2</v>
      </c>
      <c r="DK15" s="4">
        <f t="shared" si="312"/>
        <v>2.3086811635250504E-2</v>
      </c>
      <c r="DL15" s="4">
        <f t="shared" si="312"/>
        <v>2.3086811635250726E-2</v>
      </c>
      <c r="DM15" s="4">
        <f t="shared" si="312"/>
        <v>2.3086811635250504E-2</v>
      </c>
      <c r="DN15" s="4">
        <f t="shared" si="312"/>
        <v>2.3086811635250726E-2</v>
      </c>
      <c r="DO15" s="4">
        <f t="shared" si="312"/>
        <v>2.3086811635250504E-2</v>
      </c>
      <c r="DP15" s="4">
        <f t="shared" si="312"/>
        <v>2.3086811635250504E-2</v>
      </c>
      <c r="DQ15" s="4">
        <f t="shared" si="312"/>
        <v>2.3086811635250504E-2</v>
      </c>
      <c r="DR15" s="4">
        <f t="shared" si="312"/>
        <v>2.3086811635250504E-2</v>
      </c>
      <c r="DS15" s="4">
        <f t="shared" si="312"/>
        <v>2.3086811635250504E-2</v>
      </c>
      <c r="DT15" s="4">
        <f t="shared" si="312"/>
        <v>2.3086811635250726E-2</v>
      </c>
      <c r="DU15" s="4">
        <f t="shared" si="312"/>
        <v>2.3086811635250504E-2</v>
      </c>
      <c r="DV15" s="4">
        <f t="shared" si="312"/>
        <v>2.3086811635250504E-2</v>
      </c>
      <c r="DW15" s="4">
        <f t="shared" si="312"/>
        <v>2.3086811635250726E-2</v>
      </c>
      <c r="DX15" s="4">
        <f t="shared" si="312"/>
        <v>2.3086811635250504E-2</v>
      </c>
      <c r="DY15" s="4">
        <f t="shared" si="312"/>
        <v>2.3086811635250282E-2</v>
      </c>
      <c r="DZ15" s="4">
        <f t="shared" si="312"/>
        <v>2.3086811635250726E-2</v>
      </c>
      <c r="EA15" s="4">
        <f t="shared" si="312"/>
        <v>2.3086811635250726E-2</v>
      </c>
      <c r="EB15" s="4">
        <f t="shared" ref="EB15:EP15" si="313">EB14/EA14-1</f>
        <v>2.3086811635250726E-2</v>
      </c>
      <c r="EC15" s="4">
        <f t="shared" si="313"/>
        <v>2.3086811635250504E-2</v>
      </c>
      <c r="ED15" s="4">
        <f t="shared" si="313"/>
        <v>2.3086811635250726E-2</v>
      </c>
      <c r="EE15" s="4">
        <f t="shared" si="313"/>
        <v>2.3086811635250726E-2</v>
      </c>
      <c r="EF15" s="4">
        <f t="shared" si="313"/>
        <v>2.3086811635250504E-2</v>
      </c>
      <c r="EG15" s="4">
        <f t="shared" si="313"/>
        <v>2.3086811635250726E-2</v>
      </c>
      <c r="EH15" s="4">
        <f t="shared" si="313"/>
        <v>2.3086811635250504E-2</v>
      </c>
      <c r="EI15" s="4">
        <f t="shared" si="313"/>
        <v>2.3086811635250504E-2</v>
      </c>
      <c r="EJ15" s="4">
        <f t="shared" si="313"/>
        <v>2.3086811635250504E-2</v>
      </c>
      <c r="EK15" s="4">
        <f t="shared" si="313"/>
        <v>2.3086811635250504E-2</v>
      </c>
      <c r="EL15" s="4">
        <f t="shared" si="313"/>
        <v>2.3086811635250504E-2</v>
      </c>
      <c r="EM15" s="4">
        <f t="shared" si="313"/>
        <v>2.3086811635250726E-2</v>
      </c>
      <c r="EN15" s="4">
        <f t="shared" si="313"/>
        <v>2.3086811635250504E-2</v>
      </c>
      <c r="EO15" s="4">
        <f t="shared" si="313"/>
        <v>2.3086811635250504E-2</v>
      </c>
      <c r="EP15" s="4">
        <f t="shared" si="313"/>
        <v>2.3086811635250504E-2</v>
      </c>
    </row>
    <row r="16" spans="1:212" s="12" customFormat="1">
      <c r="A16" s="12" t="s">
        <v>1</v>
      </c>
      <c r="C16" s="4">
        <f>C3/B3-1</f>
        <v>1.0920000000000041E-2</v>
      </c>
      <c r="D16" s="4">
        <f t="shared" ref="D16:AH16" si="314">D3/C3-1</f>
        <v>1.0920000000000041E-2</v>
      </c>
      <c r="E16" s="4">
        <f>E3/D3-1</f>
        <v>1.0920000000000041E-2</v>
      </c>
      <c r="F16" s="4">
        <f t="shared" si="314"/>
        <v>1.0920000000000041E-2</v>
      </c>
      <c r="G16" s="4">
        <f t="shared" si="314"/>
        <v>1.0920000000000041E-2</v>
      </c>
      <c r="H16" s="4">
        <f t="shared" si="314"/>
        <v>1.0810122774964182E-2</v>
      </c>
      <c r="I16" s="4">
        <f t="shared" si="314"/>
        <v>1.0368010746318879E-2</v>
      </c>
      <c r="J16" s="4">
        <f t="shared" si="314"/>
        <v>9.9729990466519425E-3</v>
      </c>
      <c r="K16" s="4">
        <f t="shared" si="314"/>
        <v>9.5956482568479995E-3</v>
      </c>
      <c r="L16" s="4">
        <f t="shared" si="314"/>
        <v>9.2349314417929929E-3</v>
      </c>
      <c r="M16" s="4">
        <f t="shared" si="314"/>
        <v>8.8849758047919725E-3</v>
      </c>
      <c r="N16" s="4">
        <f t="shared" si="314"/>
        <v>8.545289336425288E-3</v>
      </c>
      <c r="O16" s="4">
        <f t="shared" si="314"/>
        <v>8.2147291415382018E-3</v>
      </c>
      <c r="P16" s="4">
        <f t="shared" si="314"/>
        <v>7.8915018135372605E-3</v>
      </c>
      <c r="Q16" s="4">
        <f t="shared" si="314"/>
        <v>7.5780195820567275E-3</v>
      </c>
      <c r="R16" s="4">
        <f t="shared" si="314"/>
        <v>7.2716408529751586E-3</v>
      </c>
      <c r="S16" s="4">
        <f t="shared" si="314"/>
        <v>6.9722121194748521E-3</v>
      </c>
      <c r="T16" s="4">
        <f t="shared" si="314"/>
        <v>6.678419512159639E-3</v>
      </c>
      <c r="U16" s="4">
        <f t="shared" si="314"/>
        <v>6.3889207315279695E-3</v>
      </c>
      <c r="V16" s="4">
        <f t="shared" si="314"/>
        <v>6.1033993335175563E-3</v>
      </c>
      <c r="W16" s="4">
        <f t="shared" si="314"/>
        <v>5.8213139192209162E-3</v>
      </c>
      <c r="X16" s="4">
        <f t="shared" si="314"/>
        <v>5.5427640495879782E-3</v>
      </c>
      <c r="Y16" s="4">
        <f t="shared" si="314"/>
        <v>5.2664961038875191E-3</v>
      </c>
      <c r="Z16" s="4">
        <f t="shared" si="314"/>
        <v>4.993620924853337E-3</v>
      </c>
      <c r="AA16" s="4">
        <f t="shared" si="314"/>
        <v>4.7235381224925987E-3</v>
      </c>
      <c r="AB16" s="4">
        <f t="shared" si="314"/>
        <v>4.4564495341143928E-3</v>
      </c>
      <c r="AC16" s="4">
        <f t="shared" si="314"/>
        <v>4.1899016342208384E-3</v>
      </c>
      <c r="AD16" s="4">
        <f t="shared" si="314"/>
        <v>3.9247962020103611E-3</v>
      </c>
      <c r="AE16" s="4">
        <f t="shared" si="314"/>
        <v>3.6594593936942754E-3</v>
      </c>
      <c r="AF16" s="4">
        <f t="shared" si="314"/>
        <v>3.3948962688561402E-3</v>
      </c>
      <c r="AG16" s="4">
        <f t="shared" si="314"/>
        <v>3.1307498941313128E-3</v>
      </c>
      <c r="AH16" s="4">
        <f t="shared" si="314"/>
        <v>2.8675239798190422E-3</v>
      </c>
      <c r="AI16" s="4">
        <f t="shared" ref="AI16:BN16" si="315">AI3/AH3-1</f>
        <v>2.6063758779795165E-3</v>
      </c>
      <c r="AJ16" s="4">
        <f t="shared" si="315"/>
        <v>2.3485769903250908E-3</v>
      </c>
      <c r="AK16" s="4">
        <f t="shared" si="315"/>
        <v>2.0936659016295156E-3</v>
      </c>
      <c r="AL16" s="4">
        <f t="shared" si="315"/>
        <v>1.8420130363745457E-3</v>
      </c>
      <c r="AM16" s="4">
        <f t="shared" si="315"/>
        <v>1.5936450065510144E-3</v>
      </c>
      <c r="AN16" s="4">
        <f t="shared" si="315"/>
        <v>1.3483711518618158E-3</v>
      </c>
      <c r="AO16" s="4">
        <f t="shared" si="315"/>
        <v>1.1057990568261733E-3</v>
      </c>
      <c r="AP16" s="4">
        <f t="shared" si="315"/>
        <v>6.968305310032008E-3</v>
      </c>
      <c r="AQ16" s="4">
        <f t="shared" si="315"/>
        <v>6.968305310032008E-3</v>
      </c>
      <c r="AR16" s="4">
        <f t="shared" si="315"/>
        <v>6.968305310032008E-3</v>
      </c>
      <c r="AS16" s="4">
        <f t="shared" si="315"/>
        <v>6.968305310032008E-3</v>
      </c>
      <c r="AT16" s="4">
        <f t="shared" si="315"/>
        <v>6.968305310032008E-3</v>
      </c>
      <c r="AU16" s="4">
        <f t="shared" si="315"/>
        <v>6.968305310032008E-3</v>
      </c>
      <c r="AV16" s="4">
        <f t="shared" si="315"/>
        <v>6.968305310032008E-3</v>
      </c>
      <c r="AW16" s="4">
        <f t="shared" si="315"/>
        <v>2.8474498269537296E-3</v>
      </c>
      <c r="AX16" s="4">
        <f t="shared" si="315"/>
        <v>2.8474498269537296E-3</v>
      </c>
      <c r="AY16" s="4">
        <f t="shared" si="315"/>
        <v>2.8474498269537296E-3</v>
      </c>
      <c r="AZ16" s="4">
        <f t="shared" si="315"/>
        <v>2.8474498269537296E-3</v>
      </c>
      <c r="BA16" s="4">
        <f t="shared" si="315"/>
        <v>2.8474498269537296E-3</v>
      </c>
      <c r="BB16" s="4">
        <f t="shared" si="315"/>
        <v>2.8474498269537296E-3</v>
      </c>
      <c r="BC16" s="4">
        <f t="shared" si="315"/>
        <v>2.8474498269537296E-3</v>
      </c>
      <c r="BD16" s="4">
        <f t="shared" si="315"/>
        <v>2.8474498269537296E-3</v>
      </c>
      <c r="BE16" s="4">
        <f t="shared" si="315"/>
        <v>2.8474498269537296E-3</v>
      </c>
      <c r="BF16" s="4">
        <f t="shared" si="315"/>
        <v>2.8474498269537296E-3</v>
      </c>
      <c r="BG16" s="4">
        <f t="shared" si="315"/>
        <v>2.8474498269537296E-3</v>
      </c>
      <c r="BH16" s="4">
        <f t="shared" si="315"/>
        <v>2.8474498269537296E-3</v>
      </c>
      <c r="BI16" s="4">
        <f t="shared" si="315"/>
        <v>2.8474498269537296E-3</v>
      </c>
      <c r="BJ16" s="4">
        <f t="shared" si="315"/>
        <v>2.8474498269537296E-3</v>
      </c>
      <c r="BK16" s="4">
        <f t="shared" si="315"/>
        <v>2.8474498269537296E-3</v>
      </c>
      <c r="BL16" s="4">
        <f t="shared" si="315"/>
        <v>2.8474498269537296E-3</v>
      </c>
      <c r="BM16" s="4">
        <f t="shared" si="315"/>
        <v>2.8474498269537296E-3</v>
      </c>
      <c r="BN16" s="4">
        <f t="shared" si="315"/>
        <v>2.8474498269537296E-3</v>
      </c>
      <c r="BO16" s="4">
        <f t="shared" ref="BO16:CT16" si="316">BO3/BN3-1</f>
        <v>2.8474498269537296E-3</v>
      </c>
      <c r="BP16" s="4">
        <f t="shared" si="316"/>
        <v>2.8474498269537296E-3</v>
      </c>
      <c r="BQ16" s="4">
        <f t="shared" si="316"/>
        <v>2.8474498269537296E-3</v>
      </c>
      <c r="BR16" s="4">
        <f t="shared" si="316"/>
        <v>2.8474498269537296E-3</v>
      </c>
      <c r="BS16" s="4">
        <f t="shared" si="316"/>
        <v>2.8474498269537296E-3</v>
      </c>
      <c r="BT16" s="4">
        <f t="shared" si="316"/>
        <v>2.8474498269537296E-3</v>
      </c>
      <c r="BU16" s="4">
        <f t="shared" si="316"/>
        <v>2.8474498269537296E-3</v>
      </c>
      <c r="BV16" s="4">
        <f t="shared" si="316"/>
        <v>2.8474498269537296E-3</v>
      </c>
      <c r="BW16" s="4">
        <f t="shared" si="316"/>
        <v>2.8474498269537296E-3</v>
      </c>
      <c r="BX16" s="4">
        <f t="shared" si="316"/>
        <v>2.8474498269537296E-3</v>
      </c>
      <c r="BY16" s="4">
        <f t="shared" si="316"/>
        <v>2.8474498269537296E-3</v>
      </c>
      <c r="BZ16" s="4">
        <f t="shared" si="316"/>
        <v>2.8474498269537296E-3</v>
      </c>
      <c r="CA16" s="4">
        <f t="shared" si="316"/>
        <v>2.8474498269537296E-3</v>
      </c>
      <c r="CB16" s="4">
        <f t="shared" si="316"/>
        <v>2.8474498269537296E-3</v>
      </c>
      <c r="CC16" s="4">
        <f t="shared" si="316"/>
        <v>2.8474498269537296E-3</v>
      </c>
      <c r="CD16" s="4">
        <f t="shared" si="316"/>
        <v>2.8474498269537296E-3</v>
      </c>
      <c r="CE16" s="4">
        <f t="shared" si="316"/>
        <v>2.8474498269537296E-3</v>
      </c>
      <c r="CF16" s="4">
        <f t="shared" si="316"/>
        <v>2.8474498269537296E-3</v>
      </c>
      <c r="CG16" s="4">
        <f t="shared" si="316"/>
        <v>2.8474498269537296E-3</v>
      </c>
      <c r="CH16" s="4">
        <f t="shared" si="316"/>
        <v>2.8474498269537296E-3</v>
      </c>
      <c r="CI16" s="4">
        <f t="shared" si="316"/>
        <v>2.8474498269537296E-3</v>
      </c>
      <c r="CJ16" s="4">
        <f t="shared" si="316"/>
        <v>2.8474498269537296E-3</v>
      </c>
      <c r="CK16" s="4">
        <f t="shared" si="316"/>
        <v>2.8474498269537296E-3</v>
      </c>
      <c r="CL16" s="4">
        <f t="shared" si="316"/>
        <v>2.8474498269537296E-3</v>
      </c>
      <c r="CM16" s="4">
        <f t="shared" si="316"/>
        <v>2.8474498269537296E-3</v>
      </c>
      <c r="CN16" s="4">
        <f t="shared" si="316"/>
        <v>2.8474498269537296E-3</v>
      </c>
      <c r="CO16" s="4">
        <f t="shared" si="316"/>
        <v>2.8474498269537296E-3</v>
      </c>
      <c r="CP16" s="4">
        <f t="shared" si="316"/>
        <v>2.8474498269537296E-3</v>
      </c>
      <c r="CQ16" s="4">
        <f t="shared" si="316"/>
        <v>2.8474498269537296E-3</v>
      </c>
      <c r="CR16" s="4">
        <f t="shared" si="316"/>
        <v>2.8474498269537296E-3</v>
      </c>
      <c r="CS16" s="4">
        <f t="shared" si="316"/>
        <v>2.8474498269537296E-3</v>
      </c>
      <c r="CT16" s="4">
        <f t="shared" si="316"/>
        <v>2.8474498269537296E-3</v>
      </c>
      <c r="CU16" s="4">
        <f t="shared" ref="CU16:DZ16" si="317">CU3/CT3-1</f>
        <v>2.8474498269537296E-3</v>
      </c>
      <c r="CV16" s="4">
        <f t="shared" si="317"/>
        <v>2.8474498269537296E-3</v>
      </c>
      <c r="CW16" s="4">
        <f t="shared" si="317"/>
        <v>2.8474498269537296E-3</v>
      </c>
      <c r="CX16" s="4">
        <f t="shared" si="317"/>
        <v>2.8474498269537296E-3</v>
      </c>
      <c r="CY16" s="4">
        <f t="shared" si="317"/>
        <v>2.8474498269537296E-3</v>
      </c>
      <c r="CZ16" s="4">
        <f t="shared" si="317"/>
        <v>2.8474498269537296E-3</v>
      </c>
      <c r="DA16" s="4">
        <f t="shared" si="317"/>
        <v>2.8474498269537296E-3</v>
      </c>
      <c r="DB16" s="4">
        <f t="shared" si="317"/>
        <v>2.8474498269537296E-3</v>
      </c>
      <c r="DC16" s="4">
        <f t="shared" si="317"/>
        <v>2.8474498269537296E-3</v>
      </c>
      <c r="DD16" s="4">
        <f t="shared" si="317"/>
        <v>2.8474498269537296E-3</v>
      </c>
      <c r="DE16" s="4">
        <f t="shared" si="317"/>
        <v>2.8474498269537296E-3</v>
      </c>
      <c r="DF16" s="4">
        <f t="shared" si="317"/>
        <v>2.8474498269537296E-3</v>
      </c>
      <c r="DG16" s="4">
        <f t="shared" si="317"/>
        <v>2.8474498269537296E-3</v>
      </c>
      <c r="DH16" s="4">
        <f t="shared" si="317"/>
        <v>2.8474498269537296E-3</v>
      </c>
      <c r="DI16" s="4">
        <f t="shared" si="317"/>
        <v>2.8474498269537296E-3</v>
      </c>
      <c r="DJ16" s="4">
        <f t="shared" si="317"/>
        <v>2.8474498269537296E-3</v>
      </c>
      <c r="DK16" s="4">
        <f t="shared" si="317"/>
        <v>2.8474498269537296E-3</v>
      </c>
      <c r="DL16" s="4">
        <f t="shared" si="317"/>
        <v>2.8474498269537296E-3</v>
      </c>
      <c r="DM16" s="4">
        <f t="shared" si="317"/>
        <v>2.8474498269537296E-3</v>
      </c>
      <c r="DN16" s="4">
        <f t="shared" si="317"/>
        <v>2.8474498269537296E-3</v>
      </c>
      <c r="DO16" s="4">
        <f t="shared" si="317"/>
        <v>2.8474498269537296E-3</v>
      </c>
      <c r="DP16" s="4">
        <f t="shared" si="317"/>
        <v>2.8474498269537296E-3</v>
      </c>
      <c r="DQ16" s="4">
        <f t="shared" si="317"/>
        <v>2.8474498269537296E-3</v>
      </c>
      <c r="DR16" s="4">
        <f t="shared" si="317"/>
        <v>2.8474498269537296E-3</v>
      </c>
      <c r="DS16" s="4">
        <f t="shared" si="317"/>
        <v>2.8474498269537296E-3</v>
      </c>
      <c r="DT16" s="4">
        <f t="shared" si="317"/>
        <v>2.8474498269537296E-3</v>
      </c>
      <c r="DU16" s="4">
        <f t="shared" si="317"/>
        <v>2.8474498269537296E-3</v>
      </c>
      <c r="DV16" s="4">
        <f t="shared" si="317"/>
        <v>2.8474498269537296E-3</v>
      </c>
      <c r="DW16" s="4">
        <f t="shared" si="317"/>
        <v>2.8474498269537296E-3</v>
      </c>
      <c r="DX16" s="4">
        <f t="shared" si="317"/>
        <v>2.8474498269537296E-3</v>
      </c>
      <c r="DY16" s="4">
        <f t="shared" si="317"/>
        <v>2.8474498269537296E-3</v>
      </c>
      <c r="DZ16" s="4">
        <f t="shared" si="317"/>
        <v>2.8474498269537296E-3</v>
      </c>
      <c r="EA16" s="4">
        <f t="shared" ref="EA16:EP16" si="318">EA3/DZ3-1</f>
        <v>2.8474498269537296E-3</v>
      </c>
      <c r="EB16" s="4">
        <f t="shared" si="318"/>
        <v>2.8474498269537296E-3</v>
      </c>
      <c r="EC16" s="4">
        <f t="shared" si="318"/>
        <v>2.8474498269537296E-3</v>
      </c>
      <c r="ED16" s="4">
        <f t="shared" si="318"/>
        <v>2.8474498269537296E-3</v>
      </c>
      <c r="EE16" s="4">
        <f t="shared" si="318"/>
        <v>2.8474498269537296E-3</v>
      </c>
      <c r="EF16" s="4">
        <f t="shared" si="318"/>
        <v>2.8474498269537296E-3</v>
      </c>
      <c r="EG16" s="4">
        <f t="shared" si="318"/>
        <v>2.8474498269537296E-3</v>
      </c>
      <c r="EH16" s="4">
        <f t="shared" si="318"/>
        <v>2.8474498269537296E-3</v>
      </c>
      <c r="EI16" s="4">
        <f t="shared" si="318"/>
        <v>2.8474498269537296E-3</v>
      </c>
      <c r="EJ16" s="4">
        <f t="shared" si="318"/>
        <v>2.8474498269537296E-3</v>
      </c>
      <c r="EK16" s="4">
        <f t="shared" si="318"/>
        <v>2.8474498269537296E-3</v>
      </c>
      <c r="EL16" s="4">
        <f t="shared" si="318"/>
        <v>2.8474498269537296E-3</v>
      </c>
      <c r="EM16" s="4">
        <f t="shared" si="318"/>
        <v>2.8474498269537296E-3</v>
      </c>
      <c r="EN16" s="4">
        <f t="shared" si="318"/>
        <v>2.8474498269537296E-3</v>
      </c>
      <c r="EO16" s="4">
        <f t="shared" si="318"/>
        <v>2.8474498269537296E-3</v>
      </c>
      <c r="EP16" s="4">
        <f t="shared" si="318"/>
        <v>2.8474498269537296E-3</v>
      </c>
    </row>
    <row r="17" spans="1:146" s="12" customFormat="1">
      <c r="A17" s="12" t="s">
        <v>5</v>
      </c>
      <c r="C17" s="4">
        <f>(1+C15)*(1+C16)-1</f>
        <v>2.9116559999995406E-2</v>
      </c>
      <c r="D17" s="4">
        <f t="shared" ref="D17:BO17" si="319">(1+D15)*(1+D16)-1</f>
        <v>2.9116560126455138E-2</v>
      </c>
      <c r="E17" s="4">
        <f>(1+E15)*(1+E16)-1</f>
        <v>2.996517615807992E-2</v>
      </c>
      <c r="F17" s="4">
        <f t="shared" si="319"/>
        <v>2.9965176158079476E-2</v>
      </c>
      <c r="G17" s="4">
        <f t="shared" si="319"/>
        <v>2.9965176158079698E-2</v>
      </c>
      <c r="H17" s="4">
        <f t="shared" si="319"/>
        <v>2.5999999999999801E-2</v>
      </c>
      <c r="I17" s="4">
        <f t="shared" si="319"/>
        <v>2.5999999999999801E-2</v>
      </c>
      <c r="J17" s="4">
        <f t="shared" si="319"/>
        <v>2.6000000000000023E-2</v>
      </c>
      <c r="K17" s="4">
        <f t="shared" si="319"/>
        <v>2.5999999999999579E-2</v>
      </c>
      <c r="L17" s="4">
        <f t="shared" si="319"/>
        <v>2.8999999999999915E-2</v>
      </c>
      <c r="M17" s="4">
        <f t="shared" si="319"/>
        <v>2.8999999999999693E-2</v>
      </c>
      <c r="N17" s="4">
        <f t="shared" si="319"/>
        <v>2.8999999999999915E-2</v>
      </c>
      <c r="O17" s="4">
        <f t="shared" si="319"/>
        <v>2.8999999999999915E-2</v>
      </c>
      <c r="P17" s="4">
        <f t="shared" si="319"/>
        <v>2.8999999999999471E-2</v>
      </c>
      <c r="Q17" s="4">
        <f t="shared" si="319"/>
        <v>2.8000000000000247E-2</v>
      </c>
      <c r="R17" s="4">
        <f t="shared" si="319"/>
        <v>2.7999999999999803E-2</v>
      </c>
      <c r="S17" s="4">
        <f t="shared" si="319"/>
        <v>2.8000000000000025E-2</v>
      </c>
      <c r="T17" s="4">
        <f t="shared" si="319"/>
        <v>2.8000000000000247E-2</v>
      </c>
      <c r="U17" s="4">
        <f t="shared" si="319"/>
        <v>2.8000000000000025E-2</v>
      </c>
      <c r="V17" s="4">
        <f t="shared" si="319"/>
        <v>2.6999999999999913E-2</v>
      </c>
      <c r="W17" s="4">
        <f t="shared" si="319"/>
        <v>2.6999999999999913E-2</v>
      </c>
      <c r="X17" s="4">
        <f t="shared" si="319"/>
        <v>2.6999999999999913E-2</v>
      </c>
      <c r="Y17" s="4">
        <f t="shared" si="319"/>
        <v>2.7000000000000135E-2</v>
      </c>
      <c r="Z17" s="4">
        <f t="shared" si="319"/>
        <v>2.6999999999999913E-2</v>
      </c>
      <c r="AA17" s="4">
        <f t="shared" si="319"/>
        <v>2.6999999999999913E-2</v>
      </c>
      <c r="AB17" s="4">
        <f t="shared" si="319"/>
        <v>2.6999999999999913E-2</v>
      </c>
      <c r="AC17" s="4">
        <f t="shared" si="319"/>
        <v>2.6999999999999691E-2</v>
      </c>
      <c r="AD17" s="4">
        <f t="shared" si="319"/>
        <v>2.6999999999999913E-2</v>
      </c>
      <c r="AE17" s="4">
        <f t="shared" si="319"/>
        <v>2.7000000000000135E-2</v>
      </c>
      <c r="AF17" s="4">
        <f t="shared" si="319"/>
        <v>2.6000000000000023E-2</v>
      </c>
      <c r="AG17" s="4">
        <f t="shared" si="319"/>
        <v>2.5999999999999801E-2</v>
      </c>
      <c r="AH17" s="4">
        <f t="shared" si="319"/>
        <v>2.6000000000000023E-2</v>
      </c>
      <c r="AI17" s="4">
        <f t="shared" si="319"/>
        <v>2.5999999999999801E-2</v>
      </c>
      <c r="AJ17" s="4">
        <f t="shared" si="319"/>
        <v>2.6000000000000245E-2</v>
      </c>
      <c r="AK17" s="4">
        <f t="shared" si="319"/>
        <v>2.6000000000000245E-2</v>
      </c>
      <c r="AL17" s="4">
        <f t="shared" si="319"/>
        <v>2.6000000000000245E-2</v>
      </c>
      <c r="AM17" s="4">
        <f t="shared" si="319"/>
        <v>2.6000000000000023E-2</v>
      </c>
      <c r="AN17" s="4">
        <f t="shared" si="319"/>
        <v>2.6000000000000023E-2</v>
      </c>
      <c r="AO17" s="4">
        <f t="shared" si="319"/>
        <v>2.6000000000000023E-2</v>
      </c>
      <c r="AP17" s="4">
        <f t="shared" si="319"/>
        <v>2.6000000000000245E-2</v>
      </c>
      <c r="AQ17" s="4">
        <f t="shared" si="319"/>
        <v>2.6000000000000023E-2</v>
      </c>
      <c r="AR17" s="4">
        <f t="shared" si="319"/>
        <v>2.6000000000000023E-2</v>
      </c>
      <c r="AS17" s="4">
        <f t="shared" si="319"/>
        <v>2.6000000000000023E-2</v>
      </c>
      <c r="AT17" s="4">
        <f t="shared" si="319"/>
        <v>2.6000000000000023E-2</v>
      </c>
      <c r="AU17" s="4">
        <f t="shared" si="319"/>
        <v>2.6000000000000245E-2</v>
      </c>
      <c r="AV17" s="4">
        <f t="shared" si="319"/>
        <v>2.6000000000000023E-2</v>
      </c>
      <c r="AW17" s="4">
        <f t="shared" si="319"/>
        <v>2.6000000000000023E-2</v>
      </c>
      <c r="AX17" s="4">
        <f t="shared" si="319"/>
        <v>2.6000000000000023E-2</v>
      </c>
      <c r="AY17" s="4">
        <f t="shared" si="319"/>
        <v>2.6000000000000245E-2</v>
      </c>
      <c r="AZ17" s="4">
        <f t="shared" si="319"/>
        <v>2.6000000000000023E-2</v>
      </c>
      <c r="BA17" s="4">
        <f t="shared" si="319"/>
        <v>2.6000000000000023E-2</v>
      </c>
      <c r="BB17" s="4">
        <f t="shared" si="319"/>
        <v>2.6000000000000245E-2</v>
      </c>
      <c r="BC17" s="4">
        <f t="shared" si="319"/>
        <v>2.6000000000000023E-2</v>
      </c>
      <c r="BD17" s="4">
        <f t="shared" si="319"/>
        <v>2.6000000000000023E-2</v>
      </c>
      <c r="BE17" s="4">
        <f t="shared" si="319"/>
        <v>2.6000000000000023E-2</v>
      </c>
      <c r="BF17" s="4">
        <f t="shared" si="319"/>
        <v>2.6000000000000245E-2</v>
      </c>
      <c r="BG17" s="4">
        <f t="shared" si="319"/>
        <v>2.6000000000000023E-2</v>
      </c>
      <c r="BH17" s="4">
        <f t="shared" si="319"/>
        <v>2.6000000000000245E-2</v>
      </c>
      <c r="BI17" s="4">
        <f t="shared" si="319"/>
        <v>2.6000000000000023E-2</v>
      </c>
      <c r="BJ17" s="4">
        <f t="shared" si="319"/>
        <v>2.6000000000000023E-2</v>
      </c>
      <c r="BK17" s="4">
        <f t="shared" si="319"/>
        <v>2.6000000000000023E-2</v>
      </c>
      <c r="BL17" s="4">
        <f t="shared" si="319"/>
        <v>2.6000000000000245E-2</v>
      </c>
      <c r="BM17" s="4">
        <f t="shared" si="319"/>
        <v>2.6000000000000023E-2</v>
      </c>
      <c r="BN17" s="4">
        <f t="shared" si="319"/>
        <v>2.6000000000000023E-2</v>
      </c>
      <c r="BO17" s="4">
        <f t="shared" si="319"/>
        <v>2.6000000000000023E-2</v>
      </c>
      <c r="BP17" s="4">
        <f t="shared" ref="BP17:EA17" si="320">(1+BP15)*(1+BP16)-1</f>
        <v>2.6000000000000023E-2</v>
      </c>
      <c r="BQ17" s="4">
        <f t="shared" si="320"/>
        <v>2.6000000000000245E-2</v>
      </c>
      <c r="BR17" s="4">
        <f t="shared" si="320"/>
        <v>2.6000000000000023E-2</v>
      </c>
      <c r="BS17" s="4">
        <f t="shared" si="320"/>
        <v>2.6000000000000023E-2</v>
      </c>
      <c r="BT17" s="4">
        <f t="shared" si="320"/>
        <v>2.6000000000000023E-2</v>
      </c>
      <c r="BU17" s="4">
        <f t="shared" si="320"/>
        <v>2.6000000000000023E-2</v>
      </c>
      <c r="BV17" s="4">
        <f t="shared" si="320"/>
        <v>2.6000000000000245E-2</v>
      </c>
      <c r="BW17" s="4">
        <f t="shared" si="320"/>
        <v>2.5999999999999801E-2</v>
      </c>
      <c r="BX17" s="4">
        <f t="shared" si="320"/>
        <v>2.6000000000000023E-2</v>
      </c>
      <c r="BY17" s="4">
        <f t="shared" si="320"/>
        <v>2.6000000000000023E-2</v>
      </c>
      <c r="BZ17" s="4">
        <f t="shared" si="320"/>
        <v>2.6000000000000245E-2</v>
      </c>
      <c r="CA17" s="4">
        <f t="shared" si="320"/>
        <v>2.6000000000000245E-2</v>
      </c>
      <c r="CB17" s="4">
        <f t="shared" si="320"/>
        <v>2.6000000000000245E-2</v>
      </c>
      <c r="CC17" s="4">
        <f t="shared" si="320"/>
        <v>2.6000000000000023E-2</v>
      </c>
      <c r="CD17" s="4">
        <f t="shared" si="320"/>
        <v>2.6000000000000023E-2</v>
      </c>
      <c r="CE17" s="4">
        <f t="shared" si="320"/>
        <v>2.5999999999999801E-2</v>
      </c>
      <c r="CF17" s="4">
        <f t="shared" si="320"/>
        <v>2.6000000000000245E-2</v>
      </c>
      <c r="CG17" s="4">
        <f t="shared" si="320"/>
        <v>2.6000000000000023E-2</v>
      </c>
      <c r="CH17" s="4">
        <f t="shared" si="320"/>
        <v>2.6000000000000245E-2</v>
      </c>
      <c r="CI17" s="4">
        <f t="shared" si="320"/>
        <v>2.6000000000000023E-2</v>
      </c>
      <c r="CJ17" s="4">
        <f t="shared" si="320"/>
        <v>2.6000000000000023E-2</v>
      </c>
      <c r="CK17" s="4">
        <f t="shared" si="320"/>
        <v>2.6000000000000245E-2</v>
      </c>
      <c r="CL17" s="4">
        <f t="shared" si="320"/>
        <v>2.6000000000000023E-2</v>
      </c>
      <c r="CM17" s="4">
        <f t="shared" si="320"/>
        <v>2.6000000000000245E-2</v>
      </c>
      <c r="CN17" s="4">
        <f t="shared" si="320"/>
        <v>2.6000000000000023E-2</v>
      </c>
      <c r="CO17" s="4">
        <f t="shared" si="320"/>
        <v>2.6000000000000245E-2</v>
      </c>
      <c r="CP17" s="4">
        <f t="shared" si="320"/>
        <v>2.6000000000000023E-2</v>
      </c>
      <c r="CQ17" s="4">
        <f t="shared" si="320"/>
        <v>2.6000000000000023E-2</v>
      </c>
      <c r="CR17" s="4">
        <f t="shared" si="320"/>
        <v>2.6000000000000245E-2</v>
      </c>
      <c r="CS17" s="4">
        <f t="shared" si="320"/>
        <v>2.5999999999999801E-2</v>
      </c>
      <c r="CT17" s="4">
        <f t="shared" si="320"/>
        <v>2.6000000000000245E-2</v>
      </c>
      <c r="CU17" s="4">
        <f t="shared" si="320"/>
        <v>2.6000000000000245E-2</v>
      </c>
      <c r="CV17" s="4">
        <f t="shared" si="320"/>
        <v>2.6000000000000245E-2</v>
      </c>
      <c r="CW17" s="4">
        <f t="shared" si="320"/>
        <v>2.6000000000000023E-2</v>
      </c>
      <c r="CX17" s="4">
        <f t="shared" si="320"/>
        <v>2.6000000000000023E-2</v>
      </c>
      <c r="CY17" s="4">
        <f t="shared" si="320"/>
        <v>2.6000000000000245E-2</v>
      </c>
      <c r="CZ17" s="4">
        <f t="shared" si="320"/>
        <v>2.6000000000000023E-2</v>
      </c>
      <c r="DA17" s="4">
        <f t="shared" si="320"/>
        <v>2.6000000000000245E-2</v>
      </c>
      <c r="DB17" s="4">
        <f t="shared" si="320"/>
        <v>2.6000000000000023E-2</v>
      </c>
      <c r="DC17" s="4">
        <f t="shared" si="320"/>
        <v>2.6000000000000023E-2</v>
      </c>
      <c r="DD17" s="4">
        <f t="shared" si="320"/>
        <v>2.6000000000000023E-2</v>
      </c>
      <c r="DE17" s="4">
        <f t="shared" si="320"/>
        <v>2.6000000000000245E-2</v>
      </c>
      <c r="DF17" s="4">
        <f t="shared" si="320"/>
        <v>2.6000000000000023E-2</v>
      </c>
      <c r="DG17" s="4">
        <f t="shared" si="320"/>
        <v>2.6000000000000245E-2</v>
      </c>
      <c r="DH17" s="4">
        <f t="shared" si="320"/>
        <v>2.6000000000000023E-2</v>
      </c>
      <c r="DI17" s="4">
        <f t="shared" si="320"/>
        <v>2.6000000000000245E-2</v>
      </c>
      <c r="DJ17" s="4">
        <f t="shared" si="320"/>
        <v>2.6000000000000245E-2</v>
      </c>
      <c r="DK17" s="4">
        <f t="shared" si="320"/>
        <v>2.6000000000000023E-2</v>
      </c>
      <c r="DL17" s="4">
        <f t="shared" si="320"/>
        <v>2.6000000000000245E-2</v>
      </c>
      <c r="DM17" s="4">
        <f t="shared" si="320"/>
        <v>2.6000000000000023E-2</v>
      </c>
      <c r="DN17" s="4">
        <f t="shared" si="320"/>
        <v>2.6000000000000245E-2</v>
      </c>
      <c r="DO17" s="4">
        <f t="shared" si="320"/>
        <v>2.6000000000000023E-2</v>
      </c>
      <c r="DP17" s="4">
        <f t="shared" si="320"/>
        <v>2.6000000000000023E-2</v>
      </c>
      <c r="DQ17" s="4">
        <f t="shared" si="320"/>
        <v>2.6000000000000023E-2</v>
      </c>
      <c r="DR17" s="4">
        <f t="shared" si="320"/>
        <v>2.6000000000000023E-2</v>
      </c>
      <c r="DS17" s="4">
        <f t="shared" si="320"/>
        <v>2.6000000000000023E-2</v>
      </c>
      <c r="DT17" s="4">
        <f t="shared" si="320"/>
        <v>2.6000000000000245E-2</v>
      </c>
      <c r="DU17" s="4">
        <f t="shared" si="320"/>
        <v>2.6000000000000023E-2</v>
      </c>
      <c r="DV17" s="4">
        <f t="shared" si="320"/>
        <v>2.6000000000000023E-2</v>
      </c>
      <c r="DW17" s="4">
        <f t="shared" si="320"/>
        <v>2.6000000000000245E-2</v>
      </c>
      <c r="DX17" s="4">
        <f t="shared" si="320"/>
        <v>2.6000000000000023E-2</v>
      </c>
      <c r="DY17" s="4">
        <f t="shared" si="320"/>
        <v>2.5999999999999801E-2</v>
      </c>
      <c r="DZ17" s="4">
        <f t="shared" si="320"/>
        <v>2.6000000000000245E-2</v>
      </c>
      <c r="EA17" s="4">
        <f t="shared" si="320"/>
        <v>2.6000000000000245E-2</v>
      </c>
      <c r="EB17" s="4">
        <f t="shared" ref="EB17:EP17" si="321">(1+EB15)*(1+EB16)-1</f>
        <v>2.6000000000000245E-2</v>
      </c>
      <c r="EC17" s="4">
        <f t="shared" si="321"/>
        <v>2.6000000000000023E-2</v>
      </c>
      <c r="ED17" s="4">
        <f t="shared" si="321"/>
        <v>2.6000000000000245E-2</v>
      </c>
      <c r="EE17" s="4">
        <f t="shared" si="321"/>
        <v>2.6000000000000245E-2</v>
      </c>
      <c r="EF17" s="4">
        <f t="shared" si="321"/>
        <v>2.6000000000000023E-2</v>
      </c>
      <c r="EG17" s="4">
        <f t="shared" si="321"/>
        <v>2.6000000000000245E-2</v>
      </c>
      <c r="EH17" s="4">
        <f t="shared" si="321"/>
        <v>2.6000000000000023E-2</v>
      </c>
      <c r="EI17" s="4">
        <f t="shared" si="321"/>
        <v>2.6000000000000023E-2</v>
      </c>
      <c r="EJ17" s="4">
        <f t="shared" si="321"/>
        <v>2.6000000000000023E-2</v>
      </c>
      <c r="EK17" s="4">
        <f t="shared" si="321"/>
        <v>2.6000000000000023E-2</v>
      </c>
      <c r="EL17" s="4">
        <f t="shared" si="321"/>
        <v>2.6000000000000023E-2</v>
      </c>
      <c r="EM17" s="4">
        <f t="shared" si="321"/>
        <v>2.6000000000000245E-2</v>
      </c>
      <c r="EN17" s="4">
        <f t="shared" si="321"/>
        <v>2.6000000000000023E-2</v>
      </c>
      <c r="EO17" s="4">
        <f t="shared" si="321"/>
        <v>2.6000000000000023E-2</v>
      </c>
      <c r="EP17" s="4">
        <f t="shared" si="321"/>
        <v>2.6000000000000023E-2</v>
      </c>
    </row>
    <row r="18" spans="1:146" s="12" customFormat="1" ht="15" thickBot="1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 spans="1:146" s="12" customFormat="1">
      <c r="C19" s="4"/>
      <c r="D19" s="4"/>
      <c r="E19" s="23">
        <f>E2+1</f>
        <v>1.02804340128381</v>
      </c>
      <c r="F19" s="24">
        <f>F2+1</f>
        <v>1.0328799159933093</v>
      </c>
      <c r="G19" s="25">
        <f>G2+1</f>
        <v>1.0289785956344755</v>
      </c>
      <c r="H19" s="59"/>
      <c r="I19" s="59"/>
      <c r="J19" s="59"/>
      <c r="K19" s="59"/>
      <c r="L19" s="5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</row>
    <row r="20" spans="1:146" s="12" customFormat="1" ht="15" thickBot="1">
      <c r="C20" s="4"/>
      <c r="D20" s="4" t="s">
        <v>7</v>
      </c>
      <c r="E20" s="26">
        <f>POWER(PRODUCT(E19:G19),1/COUNT(E19:G19))-1</f>
        <v>2.9965176158079698E-2</v>
      </c>
      <c r="F20" s="27"/>
      <c r="G20" s="28"/>
      <c r="H20" s="59"/>
      <c r="I20" s="59"/>
      <c r="J20" s="59"/>
      <c r="K20" s="59"/>
      <c r="L20" s="5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</row>
    <row r="21" spans="1:146" s="12" customFormat="1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</row>
    <row r="22" spans="1:146" s="36" customFormat="1" ht="29" thickBot="1">
      <c r="A22" s="38" t="s">
        <v>18</v>
      </c>
      <c r="D22" s="36">
        <v>1</v>
      </c>
      <c r="E22" s="36">
        <v>2</v>
      </c>
      <c r="F22" s="36">
        <v>3</v>
      </c>
      <c r="G22" s="36">
        <v>4</v>
      </c>
      <c r="H22" s="36">
        <v>5</v>
      </c>
      <c r="I22" s="36">
        <v>6</v>
      </c>
      <c r="J22" s="36">
        <v>7</v>
      </c>
      <c r="K22" s="36">
        <v>8</v>
      </c>
      <c r="L22" s="36">
        <v>9</v>
      </c>
      <c r="M22" s="36">
        <v>10</v>
      </c>
      <c r="N22" s="36">
        <v>11</v>
      </c>
      <c r="O22" s="36">
        <v>12</v>
      </c>
      <c r="P22" s="36">
        <v>13</v>
      </c>
      <c r="Q22" s="36">
        <v>14</v>
      </c>
      <c r="R22" s="36">
        <v>15</v>
      </c>
      <c r="S22" s="36">
        <v>16</v>
      </c>
      <c r="T22" s="36">
        <v>17</v>
      </c>
      <c r="U22" s="36">
        <v>18</v>
      </c>
      <c r="V22" s="36">
        <v>19</v>
      </c>
      <c r="W22" s="36">
        <v>20</v>
      </c>
      <c r="X22" s="36">
        <v>21</v>
      </c>
      <c r="Y22" s="36">
        <v>22</v>
      </c>
      <c r="Z22" s="36">
        <v>23</v>
      </c>
      <c r="AA22" s="36">
        <v>24</v>
      </c>
      <c r="AB22" s="36">
        <v>25</v>
      </c>
      <c r="AC22" s="36">
        <v>26</v>
      </c>
      <c r="AD22" s="36">
        <v>27</v>
      </c>
      <c r="AE22" s="36">
        <v>28</v>
      </c>
      <c r="AF22" s="36">
        <v>29</v>
      </c>
      <c r="AG22" s="36">
        <v>30</v>
      </c>
      <c r="AH22" s="36">
        <v>31</v>
      </c>
      <c r="AI22" s="36">
        <v>32</v>
      </c>
      <c r="AJ22" s="36">
        <v>33</v>
      </c>
      <c r="AK22" s="36">
        <v>34</v>
      </c>
      <c r="AL22" s="36">
        <v>35</v>
      </c>
      <c r="AM22" s="36">
        <v>36</v>
      </c>
      <c r="AN22" s="36">
        <v>37</v>
      </c>
      <c r="AO22" s="36">
        <v>38</v>
      </c>
      <c r="AP22" s="39"/>
      <c r="AQ22" s="39"/>
      <c r="AR22" s="39"/>
      <c r="AS22" s="39"/>
      <c r="AT22" s="39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</row>
    <row r="23" spans="1:146" s="12" customFormat="1" ht="15" thickTop="1">
      <c r="A23" s="12" t="s">
        <v>96</v>
      </c>
      <c r="C23" s="19">
        <f>C12</f>
        <v>2.911656E-2</v>
      </c>
      <c r="D23" s="19">
        <f>D12</f>
        <v>2.911656E-2</v>
      </c>
      <c r="E23" s="144">
        <f>D23*($G$12/$D$12)^(1/($G$1-$D$1))</f>
        <v>2.9396727556593956E-2</v>
      </c>
      <c r="F23" s="144">
        <f>E23*($G$12/$D$12)^(1/($G$1-$D$1))</f>
        <v>2.9679590962552255E-2</v>
      </c>
      <c r="G23" s="52">
        <f>F23*($G$12/$D$12)^(1/($G$1-$D$1))</f>
        <v>2.9965176158079691E-2</v>
      </c>
      <c r="H23" s="52">
        <f>G23*($K$12/$G$12)^(1/($K$1-$G$1))</f>
        <v>2.8920511070958776E-2</v>
      </c>
      <c r="I23" s="52">
        <f t="shared" ref="I23:K23" si="322">H23*($K$12/$G$12)^(1/($K$1-$G$1))</f>
        <v>2.7912265764535701E-2</v>
      </c>
      <c r="J23" s="52">
        <f t="shared" si="322"/>
        <v>2.6939170549182243E-2</v>
      </c>
      <c r="K23" s="52">
        <f t="shared" si="322"/>
        <v>2.5999999999999988E-2</v>
      </c>
      <c r="L23" s="52">
        <f>K23*($P$12/$K$12)^(1/($P$1-$K$1))</f>
        <v>2.6574082439196175E-2</v>
      </c>
      <c r="M23" s="52">
        <f t="shared" ref="M23:P23" si="323">L23*($P$12/$K$12)^(1/($P$1-$K$1))</f>
        <v>2.7160840672507493E-2</v>
      </c>
      <c r="N23" s="52">
        <f t="shared" si="323"/>
        <v>2.7760554582657186E-2</v>
      </c>
      <c r="O23" s="52">
        <f t="shared" si="323"/>
        <v>2.8373510232205291E-2</v>
      </c>
      <c r="P23" s="52">
        <f t="shared" si="323"/>
        <v>2.8999999999999995E-2</v>
      </c>
      <c r="Q23" s="52">
        <f>P23*($U$12/$P$12)^(1/($U$1-$P$1))</f>
        <v>2.8797182889599492E-2</v>
      </c>
      <c r="R23" s="52">
        <f t="shared" ref="R23:U23" si="324">Q23*($U$12/$P$12)^(1/($U$1-$P$1))</f>
        <v>2.8595784219897998E-2</v>
      </c>
      <c r="S23" s="52">
        <f t="shared" si="324"/>
        <v>2.839579407075607E-2</v>
      </c>
      <c r="T23" s="52">
        <f t="shared" si="324"/>
        <v>2.8197202591412677E-2</v>
      </c>
      <c r="U23" s="52">
        <f t="shared" si="324"/>
        <v>2.7999999999999994E-2</v>
      </c>
      <c r="V23" s="52">
        <f>U23*($AE$12/$U$12)^(1/($AE$1-$U$1))</f>
        <v>2.7898355536834545E-2</v>
      </c>
      <c r="W23" s="52">
        <f t="shared" ref="W23:AE23" si="325">V23*($AE$12/$U$12)^(1/($AE$1-$U$1))</f>
        <v>2.7797080059272391E-2</v>
      </c>
      <c r="X23" s="52">
        <f t="shared" si="325"/>
        <v>2.7696172227836973E-2</v>
      </c>
      <c r="Y23" s="52">
        <f t="shared" si="325"/>
        <v>2.7595630707914248E-2</v>
      </c>
      <c r="Z23" s="52">
        <f t="shared" si="325"/>
        <v>2.7495454169735038E-2</v>
      </c>
      <c r="AA23" s="52">
        <f t="shared" si="325"/>
        <v>2.7395641288357434E-2</v>
      </c>
      <c r="AB23" s="52">
        <f t="shared" si="325"/>
        <v>2.7296190743649282E-2</v>
      </c>
      <c r="AC23" s="52">
        <f t="shared" si="325"/>
        <v>2.7197101220270716E-2</v>
      </c>
      <c r="AD23" s="52">
        <f t="shared" si="325"/>
        <v>2.7098371407656762E-2</v>
      </c>
      <c r="AE23" s="52">
        <f t="shared" si="325"/>
        <v>2.7000000000000007E-2</v>
      </c>
      <c r="AF23" s="52">
        <f>AE23*($AO$12/$AE$12)^(1/($AO$1-$AE$1))</f>
        <v>2.6898293157646008E-2</v>
      </c>
      <c r="AG23" s="52">
        <f t="shared" ref="AG23:AO23" si="326">AF23*($AO$12/$AE$12)^(1/($AO$1-$AE$1))</f>
        <v>2.6796969436839475E-2</v>
      </c>
      <c r="AH23" s="52">
        <f t="shared" si="326"/>
        <v>2.6696027394392158E-2</v>
      </c>
      <c r="AI23" s="52">
        <f t="shared" si="326"/>
        <v>2.6595465592552176E-2</v>
      </c>
      <c r="AJ23" s="52">
        <f t="shared" si="326"/>
        <v>2.6495282598983549E-2</v>
      </c>
      <c r="AK23" s="52">
        <f t="shared" si="326"/>
        <v>2.639547698674579E-2</v>
      </c>
      <c r="AL23" s="52">
        <f t="shared" si="326"/>
        <v>2.6296047334273584E-2</v>
      </c>
      <c r="AM23" s="52">
        <f t="shared" si="326"/>
        <v>2.6196992225356538E-2</v>
      </c>
      <c r="AN23" s="52">
        <f t="shared" si="326"/>
        <v>2.609831024911901E-2</v>
      </c>
      <c r="AO23" s="52">
        <f t="shared" si="326"/>
        <v>2.6000000000000013E-2</v>
      </c>
      <c r="AP23" s="9">
        <f>AO23</f>
        <v>2.6000000000000013E-2</v>
      </c>
      <c r="AQ23" s="9">
        <f t="shared" ref="AQ23:DB23" si="327">AP23</f>
        <v>2.6000000000000013E-2</v>
      </c>
      <c r="AR23" s="9">
        <f t="shared" si="327"/>
        <v>2.6000000000000013E-2</v>
      </c>
      <c r="AS23" s="9">
        <f t="shared" si="327"/>
        <v>2.6000000000000013E-2</v>
      </c>
      <c r="AT23" s="9">
        <f t="shared" si="327"/>
        <v>2.6000000000000013E-2</v>
      </c>
      <c r="AU23" s="9">
        <f t="shared" si="327"/>
        <v>2.6000000000000013E-2</v>
      </c>
      <c r="AV23" s="9">
        <f t="shared" si="327"/>
        <v>2.6000000000000013E-2</v>
      </c>
      <c r="AW23" s="9">
        <f t="shared" si="327"/>
        <v>2.6000000000000013E-2</v>
      </c>
      <c r="AX23" s="9">
        <f t="shared" si="327"/>
        <v>2.6000000000000013E-2</v>
      </c>
      <c r="AY23" s="9">
        <f t="shared" si="327"/>
        <v>2.6000000000000013E-2</v>
      </c>
      <c r="AZ23" s="9">
        <f t="shared" si="327"/>
        <v>2.6000000000000013E-2</v>
      </c>
      <c r="BA23" s="9">
        <f t="shared" si="327"/>
        <v>2.6000000000000013E-2</v>
      </c>
      <c r="BB23" s="9">
        <f t="shared" si="327"/>
        <v>2.6000000000000013E-2</v>
      </c>
      <c r="BC23" s="9">
        <f t="shared" si="327"/>
        <v>2.6000000000000013E-2</v>
      </c>
      <c r="BD23" s="9">
        <f t="shared" si="327"/>
        <v>2.6000000000000013E-2</v>
      </c>
      <c r="BE23" s="9">
        <f t="shared" si="327"/>
        <v>2.6000000000000013E-2</v>
      </c>
      <c r="BF23" s="9">
        <f t="shared" si="327"/>
        <v>2.6000000000000013E-2</v>
      </c>
      <c r="BG23" s="9">
        <f t="shared" si="327"/>
        <v>2.6000000000000013E-2</v>
      </c>
      <c r="BH23" s="9">
        <f t="shared" si="327"/>
        <v>2.6000000000000013E-2</v>
      </c>
      <c r="BI23" s="9">
        <f t="shared" si="327"/>
        <v>2.6000000000000013E-2</v>
      </c>
      <c r="BJ23" s="9">
        <f t="shared" si="327"/>
        <v>2.6000000000000013E-2</v>
      </c>
      <c r="BK23" s="9">
        <f t="shared" si="327"/>
        <v>2.6000000000000013E-2</v>
      </c>
      <c r="BL23" s="9">
        <f t="shared" si="327"/>
        <v>2.6000000000000013E-2</v>
      </c>
      <c r="BM23" s="9">
        <f t="shared" si="327"/>
        <v>2.6000000000000013E-2</v>
      </c>
      <c r="BN23" s="9">
        <f t="shared" si="327"/>
        <v>2.6000000000000013E-2</v>
      </c>
      <c r="BO23" s="9">
        <f t="shared" si="327"/>
        <v>2.6000000000000013E-2</v>
      </c>
      <c r="BP23" s="9">
        <f t="shared" si="327"/>
        <v>2.6000000000000013E-2</v>
      </c>
      <c r="BQ23" s="9">
        <f t="shared" si="327"/>
        <v>2.6000000000000013E-2</v>
      </c>
      <c r="BR23" s="9">
        <f t="shared" si="327"/>
        <v>2.6000000000000013E-2</v>
      </c>
      <c r="BS23" s="9">
        <f t="shared" si="327"/>
        <v>2.6000000000000013E-2</v>
      </c>
      <c r="BT23" s="9">
        <f t="shared" si="327"/>
        <v>2.6000000000000013E-2</v>
      </c>
      <c r="BU23" s="9">
        <f t="shared" si="327"/>
        <v>2.6000000000000013E-2</v>
      </c>
      <c r="BV23" s="9">
        <f t="shared" si="327"/>
        <v>2.6000000000000013E-2</v>
      </c>
      <c r="BW23" s="9">
        <f t="shared" si="327"/>
        <v>2.6000000000000013E-2</v>
      </c>
      <c r="BX23" s="9">
        <f t="shared" si="327"/>
        <v>2.6000000000000013E-2</v>
      </c>
      <c r="BY23" s="9">
        <f t="shared" si="327"/>
        <v>2.6000000000000013E-2</v>
      </c>
      <c r="BZ23" s="9">
        <f t="shared" si="327"/>
        <v>2.6000000000000013E-2</v>
      </c>
      <c r="CA23" s="9">
        <f t="shared" si="327"/>
        <v>2.6000000000000013E-2</v>
      </c>
      <c r="CB23" s="9">
        <f t="shared" si="327"/>
        <v>2.6000000000000013E-2</v>
      </c>
      <c r="CC23" s="9">
        <f t="shared" si="327"/>
        <v>2.6000000000000013E-2</v>
      </c>
      <c r="CD23" s="9">
        <f t="shared" si="327"/>
        <v>2.6000000000000013E-2</v>
      </c>
      <c r="CE23" s="9">
        <f t="shared" si="327"/>
        <v>2.6000000000000013E-2</v>
      </c>
      <c r="CF23" s="9">
        <f t="shared" si="327"/>
        <v>2.6000000000000013E-2</v>
      </c>
      <c r="CG23" s="9">
        <f t="shared" si="327"/>
        <v>2.6000000000000013E-2</v>
      </c>
      <c r="CH23" s="9">
        <f t="shared" si="327"/>
        <v>2.6000000000000013E-2</v>
      </c>
      <c r="CI23" s="9">
        <f t="shared" si="327"/>
        <v>2.6000000000000013E-2</v>
      </c>
      <c r="CJ23" s="9">
        <f t="shared" si="327"/>
        <v>2.6000000000000013E-2</v>
      </c>
      <c r="CK23" s="9">
        <f t="shared" si="327"/>
        <v>2.6000000000000013E-2</v>
      </c>
      <c r="CL23" s="9">
        <f t="shared" si="327"/>
        <v>2.6000000000000013E-2</v>
      </c>
      <c r="CM23" s="9">
        <f t="shared" si="327"/>
        <v>2.6000000000000013E-2</v>
      </c>
      <c r="CN23" s="9">
        <f t="shared" si="327"/>
        <v>2.6000000000000013E-2</v>
      </c>
      <c r="CO23" s="9">
        <f t="shared" si="327"/>
        <v>2.6000000000000013E-2</v>
      </c>
      <c r="CP23" s="9">
        <f t="shared" si="327"/>
        <v>2.6000000000000013E-2</v>
      </c>
      <c r="CQ23" s="9">
        <f t="shared" si="327"/>
        <v>2.6000000000000013E-2</v>
      </c>
      <c r="CR23" s="9">
        <f t="shared" si="327"/>
        <v>2.6000000000000013E-2</v>
      </c>
      <c r="CS23" s="9">
        <f t="shared" si="327"/>
        <v>2.6000000000000013E-2</v>
      </c>
      <c r="CT23" s="9">
        <f t="shared" si="327"/>
        <v>2.6000000000000013E-2</v>
      </c>
      <c r="CU23" s="9">
        <f t="shared" si="327"/>
        <v>2.6000000000000013E-2</v>
      </c>
      <c r="CV23" s="9">
        <f t="shared" si="327"/>
        <v>2.6000000000000013E-2</v>
      </c>
      <c r="CW23" s="9">
        <f t="shared" si="327"/>
        <v>2.6000000000000013E-2</v>
      </c>
      <c r="CX23" s="9">
        <f t="shared" si="327"/>
        <v>2.6000000000000013E-2</v>
      </c>
      <c r="CY23" s="9">
        <f t="shared" si="327"/>
        <v>2.6000000000000013E-2</v>
      </c>
      <c r="CZ23" s="9">
        <f t="shared" si="327"/>
        <v>2.6000000000000013E-2</v>
      </c>
      <c r="DA23" s="9">
        <f t="shared" si="327"/>
        <v>2.6000000000000013E-2</v>
      </c>
      <c r="DB23" s="9">
        <f t="shared" si="327"/>
        <v>2.6000000000000013E-2</v>
      </c>
      <c r="DC23" s="9">
        <f t="shared" ref="DC23:EP23" si="328">DB23</f>
        <v>2.6000000000000013E-2</v>
      </c>
      <c r="DD23" s="9">
        <f t="shared" si="328"/>
        <v>2.6000000000000013E-2</v>
      </c>
      <c r="DE23" s="9">
        <f t="shared" si="328"/>
        <v>2.6000000000000013E-2</v>
      </c>
      <c r="DF23" s="9">
        <f t="shared" si="328"/>
        <v>2.6000000000000013E-2</v>
      </c>
      <c r="DG23" s="9">
        <f t="shared" si="328"/>
        <v>2.6000000000000013E-2</v>
      </c>
      <c r="DH23" s="9">
        <f t="shared" si="328"/>
        <v>2.6000000000000013E-2</v>
      </c>
      <c r="DI23" s="9">
        <f t="shared" si="328"/>
        <v>2.6000000000000013E-2</v>
      </c>
      <c r="DJ23" s="9">
        <f t="shared" si="328"/>
        <v>2.6000000000000013E-2</v>
      </c>
      <c r="DK23" s="9">
        <f t="shared" si="328"/>
        <v>2.6000000000000013E-2</v>
      </c>
      <c r="DL23" s="9">
        <f t="shared" si="328"/>
        <v>2.6000000000000013E-2</v>
      </c>
      <c r="DM23" s="9">
        <f t="shared" si="328"/>
        <v>2.6000000000000013E-2</v>
      </c>
      <c r="DN23" s="9">
        <f t="shared" si="328"/>
        <v>2.6000000000000013E-2</v>
      </c>
      <c r="DO23" s="9">
        <f t="shared" si="328"/>
        <v>2.6000000000000013E-2</v>
      </c>
      <c r="DP23" s="9">
        <f t="shared" si="328"/>
        <v>2.6000000000000013E-2</v>
      </c>
      <c r="DQ23" s="9">
        <f t="shared" si="328"/>
        <v>2.6000000000000013E-2</v>
      </c>
      <c r="DR23" s="9">
        <f t="shared" si="328"/>
        <v>2.6000000000000013E-2</v>
      </c>
      <c r="DS23" s="9">
        <f t="shared" si="328"/>
        <v>2.6000000000000013E-2</v>
      </c>
      <c r="DT23" s="9">
        <f t="shared" si="328"/>
        <v>2.6000000000000013E-2</v>
      </c>
      <c r="DU23" s="9">
        <f t="shared" si="328"/>
        <v>2.6000000000000013E-2</v>
      </c>
      <c r="DV23" s="9">
        <f t="shared" si="328"/>
        <v>2.6000000000000013E-2</v>
      </c>
      <c r="DW23" s="9">
        <f t="shared" si="328"/>
        <v>2.6000000000000013E-2</v>
      </c>
      <c r="DX23" s="9">
        <f t="shared" si="328"/>
        <v>2.6000000000000013E-2</v>
      </c>
      <c r="DY23" s="9">
        <f t="shared" si="328"/>
        <v>2.6000000000000013E-2</v>
      </c>
      <c r="DZ23" s="9">
        <f t="shared" si="328"/>
        <v>2.6000000000000013E-2</v>
      </c>
      <c r="EA23" s="9">
        <f t="shared" si="328"/>
        <v>2.6000000000000013E-2</v>
      </c>
      <c r="EB23" s="9">
        <f t="shared" si="328"/>
        <v>2.6000000000000013E-2</v>
      </c>
      <c r="EC23" s="9">
        <f t="shared" si="328"/>
        <v>2.6000000000000013E-2</v>
      </c>
      <c r="ED23" s="9">
        <f t="shared" si="328"/>
        <v>2.6000000000000013E-2</v>
      </c>
      <c r="EE23" s="9">
        <f t="shared" si="328"/>
        <v>2.6000000000000013E-2</v>
      </c>
      <c r="EF23" s="9">
        <f t="shared" si="328"/>
        <v>2.6000000000000013E-2</v>
      </c>
      <c r="EG23" s="9">
        <f t="shared" si="328"/>
        <v>2.6000000000000013E-2</v>
      </c>
      <c r="EH23" s="9">
        <f t="shared" si="328"/>
        <v>2.6000000000000013E-2</v>
      </c>
      <c r="EI23" s="9">
        <f t="shared" si="328"/>
        <v>2.6000000000000013E-2</v>
      </c>
      <c r="EJ23" s="9">
        <f t="shared" si="328"/>
        <v>2.6000000000000013E-2</v>
      </c>
      <c r="EK23" s="9">
        <f t="shared" si="328"/>
        <v>2.6000000000000013E-2</v>
      </c>
      <c r="EL23" s="9">
        <f t="shared" si="328"/>
        <v>2.6000000000000013E-2</v>
      </c>
      <c r="EM23" s="9">
        <f t="shared" si="328"/>
        <v>2.6000000000000013E-2</v>
      </c>
      <c r="EN23" s="9">
        <f t="shared" si="328"/>
        <v>2.6000000000000013E-2</v>
      </c>
      <c r="EO23" s="9">
        <f t="shared" si="328"/>
        <v>2.6000000000000013E-2</v>
      </c>
      <c r="EP23" s="9">
        <f t="shared" si="328"/>
        <v>2.6000000000000013E-2</v>
      </c>
    </row>
    <row r="24" spans="1:146" s="21" customFormat="1">
      <c r="A24" s="21" t="s">
        <v>97</v>
      </c>
      <c r="C24" s="29">
        <f>C23</f>
        <v>2.911656E-2</v>
      </c>
      <c r="D24" s="29">
        <f>D23</f>
        <v>2.911656E-2</v>
      </c>
      <c r="E24" s="70">
        <f t="array" ref="E24:AO24">TRANSPOSE('polynomial regression'!Q5:Q41)</f>
        <v>2.9353408995580244E-2</v>
      </c>
      <c r="F24" s="70">
        <v>2.8881931709551237E-2</v>
      </c>
      <c r="G24" s="69">
        <v>2.8512906103941912E-2</v>
      </c>
      <c r="H24" s="69">
        <v>2.8233018945682826E-2</v>
      </c>
      <c r="I24" s="69">
        <v>2.802971161362244E-2</v>
      </c>
      <c r="J24" s="69">
        <v>2.7891180098527046E-2</v>
      </c>
      <c r="K24" s="69">
        <v>2.780637500308079E-2</v>
      </c>
      <c r="L24" s="69">
        <v>2.7765001541885687E-2</v>
      </c>
      <c r="M24" s="69">
        <v>2.7757519541461616E-2</v>
      </c>
      <c r="N24" s="69">
        <v>2.7775143440246296E-2</v>
      </c>
      <c r="O24" s="69">
        <v>2.7809842288595298E-2</v>
      </c>
      <c r="P24" s="69">
        <v>2.7854339748782084E-2</v>
      </c>
      <c r="Q24" s="69">
        <v>2.7902114094997942E-2</v>
      </c>
      <c r="R24" s="69">
        <v>2.7947398213352032E-2</v>
      </c>
      <c r="S24" s="69">
        <v>2.7985179601871361E-2</v>
      </c>
      <c r="T24" s="69">
        <v>2.8011200370500793E-2</v>
      </c>
      <c r="U24" s="69">
        <v>2.8021957241103068E-2</v>
      </c>
      <c r="V24" s="69">
        <v>2.8014701547458776E-2</v>
      </c>
      <c r="W24" s="69">
        <v>2.7987439235266344E-2</v>
      </c>
      <c r="X24" s="69">
        <v>2.7938930862142074E-2</v>
      </c>
      <c r="Y24" s="69">
        <v>2.7868691597620138E-2</v>
      </c>
      <c r="Z24" s="69">
        <v>2.7776991223152525E-2</v>
      </c>
      <c r="AA24" s="69">
        <v>2.7664854132109135E-2</v>
      </c>
      <c r="AB24" s="69">
        <v>2.7534059329777663E-2</v>
      </c>
      <c r="AC24" s="69">
        <v>2.7387140433363731E-2</v>
      </c>
      <c r="AD24" s="69">
        <v>2.7227385671990761E-2</v>
      </c>
      <c r="AE24" s="69">
        <v>2.7058837886700059E-2</v>
      </c>
      <c r="AF24" s="69">
        <v>2.6886294530450779E-2</v>
      </c>
      <c r="AG24" s="69">
        <v>2.6715307668119938E-2</v>
      </c>
      <c r="AH24" s="69">
        <v>2.6552183976502407E-2</v>
      </c>
      <c r="AI24" s="69">
        <v>2.6403984744310924E-2</v>
      </c>
      <c r="AJ24" s="69">
        <v>2.6278525872176065E-2</v>
      </c>
      <c r="AK24" s="69">
        <v>2.6184377872646269E-2</v>
      </c>
      <c r="AL24" s="69">
        <v>2.613086587018789E-2</v>
      </c>
      <c r="AM24" s="69">
        <v>2.6128069601185015E-2</v>
      </c>
      <c r="AN24" s="69">
        <v>2.6186823413939707E-2</v>
      </c>
      <c r="AO24" s="69">
        <v>2.6318716268671799E-2</v>
      </c>
      <c r="AP24" s="71">
        <f>AO24</f>
        <v>2.6318716268671799E-2</v>
      </c>
      <c r="AQ24" s="71">
        <f t="shared" ref="AQ24:DB24" si="329">AP24</f>
        <v>2.6318716268671799E-2</v>
      </c>
      <c r="AR24" s="71">
        <f t="shared" si="329"/>
        <v>2.6318716268671799E-2</v>
      </c>
      <c r="AS24" s="71">
        <f t="shared" si="329"/>
        <v>2.6318716268671799E-2</v>
      </c>
      <c r="AT24" s="71">
        <f t="shared" si="329"/>
        <v>2.6318716268671799E-2</v>
      </c>
      <c r="AU24" s="71">
        <f t="shared" si="329"/>
        <v>2.6318716268671799E-2</v>
      </c>
      <c r="AV24" s="71">
        <f t="shared" si="329"/>
        <v>2.6318716268671799E-2</v>
      </c>
      <c r="AW24" s="71">
        <f t="shared" si="329"/>
        <v>2.6318716268671799E-2</v>
      </c>
      <c r="AX24" s="71">
        <f t="shared" si="329"/>
        <v>2.6318716268671799E-2</v>
      </c>
      <c r="AY24" s="71">
        <f t="shared" si="329"/>
        <v>2.6318716268671799E-2</v>
      </c>
      <c r="AZ24" s="71">
        <f t="shared" si="329"/>
        <v>2.6318716268671799E-2</v>
      </c>
      <c r="BA24" s="71">
        <f t="shared" si="329"/>
        <v>2.6318716268671799E-2</v>
      </c>
      <c r="BB24" s="71">
        <f t="shared" si="329"/>
        <v>2.6318716268671799E-2</v>
      </c>
      <c r="BC24" s="71">
        <f t="shared" si="329"/>
        <v>2.6318716268671799E-2</v>
      </c>
      <c r="BD24" s="71">
        <f t="shared" si="329"/>
        <v>2.6318716268671799E-2</v>
      </c>
      <c r="BE24" s="71">
        <f t="shared" si="329"/>
        <v>2.6318716268671799E-2</v>
      </c>
      <c r="BF24" s="71">
        <f t="shared" si="329"/>
        <v>2.6318716268671799E-2</v>
      </c>
      <c r="BG24" s="71">
        <f t="shared" si="329"/>
        <v>2.6318716268671799E-2</v>
      </c>
      <c r="BH24" s="71">
        <f t="shared" si="329"/>
        <v>2.6318716268671799E-2</v>
      </c>
      <c r="BI24" s="71">
        <f t="shared" si="329"/>
        <v>2.6318716268671799E-2</v>
      </c>
      <c r="BJ24" s="71">
        <f t="shared" si="329"/>
        <v>2.6318716268671799E-2</v>
      </c>
      <c r="BK24" s="71">
        <f t="shared" si="329"/>
        <v>2.6318716268671799E-2</v>
      </c>
      <c r="BL24" s="71">
        <f t="shared" si="329"/>
        <v>2.6318716268671799E-2</v>
      </c>
      <c r="BM24" s="71">
        <f t="shared" si="329"/>
        <v>2.6318716268671799E-2</v>
      </c>
      <c r="BN24" s="71">
        <f t="shared" si="329"/>
        <v>2.6318716268671799E-2</v>
      </c>
      <c r="BO24" s="71">
        <f t="shared" si="329"/>
        <v>2.6318716268671799E-2</v>
      </c>
      <c r="BP24" s="71">
        <f t="shared" si="329"/>
        <v>2.6318716268671799E-2</v>
      </c>
      <c r="BQ24" s="71">
        <f t="shared" si="329"/>
        <v>2.6318716268671799E-2</v>
      </c>
      <c r="BR24" s="71">
        <f t="shared" si="329"/>
        <v>2.6318716268671799E-2</v>
      </c>
      <c r="BS24" s="71">
        <f t="shared" si="329"/>
        <v>2.6318716268671799E-2</v>
      </c>
      <c r="BT24" s="71">
        <f t="shared" si="329"/>
        <v>2.6318716268671799E-2</v>
      </c>
      <c r="BU24" s="71">
        <f t="shared" si="329"/>
        <v>2.6318716268671799E-2</v>
      </c>
      <c r="BV24" s="71">
        <f t="shared" si="329"/>
        <v>2.6318716268671799E-2</v>
      </c>
      <c r="BW24" s="71">
        <f t="shared" si="329"/>
        <v>2.6318716268671799E-2</v>
      </c>
      <c r="BX24" s="71">
        <f t="shared" si="329"/>
        <v>2.6318716268671799E-2</v>
      </c>
      <c r="BY24" s="71">
        <f t="shared" si="329"/>
        <v>2.6318716268671799E-2</v>
      </c>
      <c r="BZ24" s="71">
        <f t="shared" si="329"/>
        <v>2.6318716268671799E-2</v>
      </c>
      <c r="CA24" s="71">
        <f t="shared" si="329"/>
        <v>2.6318716268671799E-2</v>
      </c>
      <c r="CB24" s="71">
        <f t="shared" si="329"/>
        <v>2.6318716268671799E-2</v>
      </c>
      <c r="CC24" s="71">
        <f t="shared" si="329"/>
        <v>2.6318716268671799E-2</v>
      </c>
      <c r="CD24" s="71">
        <f t="shared" si="329"/>
        <v>2.6318716268671799E-2</v>
      </c>
      <c r="CE24" s="71">
        <f t="shared" si="329"/>
        <v>2.6318716268671799E-2</v>
      </c>
      <c r="CF24" s="71">
        <f t="shared" si="329"/>
        <v>2.6318716268671799E-2</v>
      </c>
      <c r="CG24" s="71">
        <f t="shared" si="329"/>
        <v>2.6318716268671799E-2</v>
      </c>
      <c r="CH24" s="71">
        <f t="shared" si="329"/>
        <v>2.6318716268671799E-2</v>
      </c>
      <c r="CI24" s="71">
        <f t="shared" si="329"/>
        <v>2.6318716268671799E-2</v>
      </c>
      <c r="CJ24" s="71">
        <f t="shared" si="329"/>
        <v>2.6318716268671799E-2</v>
      </c>
      <c r="CK24" s="71">
        <f t="shared" si="329"/>
        <v>2.6318716268671799E-2</v>
      </c>
      <c r="CL24" s="71">
        <f t="shared" si="329"/>
        <v>2.6318716268671799E-2</v>
      </c>
      <c r="CM24" s="71">
        <f t="shared" si="329"/>
        <v>2.6318716268671799E-2</v>
      </c>
      <c r="CN24" s="71">
        <f t="shared" si="329"/>
        <v>2.6318716268671799E-2</v>
      </c>
      <c r="CO24" s="71">
        <f t="shared" si="329"/>
        <v>2.6318716268671799E-2</v>
      </c>
      <c r="CP24" s="71">
        <f t="shared" si="329"/>
        <v>2.6318716268671799E-2</v>
      </c>
      <c r="CQ24" s="71">
        <f t="shared" si="329"/>
        <v>2.6318716268671799E-2</v>
      </c>
      <c r="CR24" s="71">
        <f t="shared" si="329"/>
        <v>2.6318716268671799E-2</v>
      </c>
      <c r="CS24" s="71">
        <f t="shared" si="329"/>
        <v>2.6318716268671799E-2</v>
      </c>
      <c r="CT24" s="71">
        <f t="shared" si="329"/>
        <v>2.6318716268671799E-2</v>
      </c>
      <c r="CU24" s="71">
        <f t="shared" si="329"/>
        <v>2.6318716268671799E-2</v>
      </c>
      <c r="CV24" s="71">
        <f t="shared" si="329"/>
        <v>2.6318716268671799E-2</v>
      </c>
      <c r="CW24" s="71">
        <f t="shared" si="329"/>
        <v>2.6318716268671799E-2</v>
      </c>
      <c r="CX24" s="71">
        <f t="shared" si="329"/>
        <v>2.6318716268671799E-2</v>
      </c>
      <c r="CY24" s="71">
        <f t="shared" si="329"/>
        <v>2.6318716268671799E-2</v>
      </c>
      <c r="CZ24" s="71">
        <f t="shared" si="329"/>
        <v>2.6318716268671799E-2</v>
      </c>
      <c r="DA24" s="71">
        <f t="shared" si="329"/>
        <v>2.6318716268671799E-2</v>
      </c>
      <c r="DB24" s="71">
        <f t="shared" si="329"/>
        <v>2.6318716268671799E-2</v>
      </c>
      <c r="DC24" s="71">
        <f t="shared" ref="DC24:EP24" si="330">DB24</f>
        <v>2.6318716268671799E-2</v>
      </c>
      <c r="DD24" s="71">
        <f t="shared" si="330"/>
        <v>2.6318716268671799E-2</v>
      </c>
      <c r="DE24" s="71">
        <f t="shared" si="330"/>
        <v>2.6318716268671799E-2</v>
      </c>
      <c r="DF24" s="71">
        <f t="shared" si="330"/>
        <v>2.6318716268671799E-2</v>
      </c>
      <c r="DG24" s="71">
        <f t="shared" si="330"/>
        <v>2.6318716268671799E-2</v>
      </c>
      <c r="DH24" s="71">
        <f t="shared" si="330"/>
        <v>2.6318716268671799E-2</v>
      </c>
      <c r="DI24" s="71">
        <f t="shared" si="330"/>
        <v>2.6318716268671799E-2</v>
      </c>
      <c r="DJ24" s="71">
        <f t="shared" si="330"/>
        <v>2.6318716268671799E-2</v>
      </c>
      <c r="DK24" s="71">
        <f t="shared" si="330"/>
        <v>2.6318716268671799E-2</v>
      </c>
      <c r="DL24" s="71">
        <f t="shared" si="330"/>
        <v>2.6318716268671799E-2</v>
      </c>
      <c r="DM24" s="71">
        <f t="shared" si="330"/>
        <v>2.6318716268671799E-2</v>
      </c>
      <c r="DN24" s="71">
        <f t="shared" si="330"/>
        <v>2.6318716268671799E-2</v>
      </c>
      <c r="DO24" s="71">
        <f t="shared" si="330"/>
        <v>2.6318716268671799E-2</v>
      </c>
      <c r="DP24" s="71">
        <f t="shared" si="330"/>
        <v>2.6318716268671799E-2</v>
      </c>
      <c r="DQ24" s="71">
        <f t="shared" si="330"/>
        <v>2.6318716268671799E-2</v>
      </c>
      <c r="DR24" s="71">
        <f t="shared" si="330"/>
        <v>2.6318716268671799E-2</v>
      </c>
      <c r="DS24" s="71">
        <f t="shared" si="330"/>
        <v>2.6318716268671799E-2</v>
      </c>
      <c r="DT24" s="71">
        <f t="shared" si="330"/>
        <v>2.6318716268671799E-2</v>
      </c>
      <c r="DU24" s="71">
        <f t="shared" si="330"/>
        <v>2.6318716268671799E-2</v>
      </c>
      <c r="DV24" s="71">
        <f t="shared" si="330"/>
        <v>2.6318716268671799E-2</v>
      </c>
      <c r="DW24" s="71">
        <f t="shared" si="330"/>
        <v>2.6318716268671799E-2</v>
      </c>
      <c r="DX24" s="71">
        <f t="shared" si="330"/>
        <v>2.6318716268671799E-2</v>
      </c>
      <c r="DY24" s="71">
        <f t="shared" si="330"/>
        <v>2.6318716268671799E-2</v>
      </c>
      <c r="DZ24" s="71">
        <f t="shared" si="330"/>
        <v>2.6318716268671799E-2</v>
      </c>
      <c r="EA24" s="71">
        <f t="shared" si="330"/>
        <v>2.6318716268671799E-2</v>
      </c>
      <c r="EB24" s="71">
        <f t="shared" si="330"/>
        <v>2.6318716268671799E-2</v>
      </c>
      <c r="EC24" s="71">
        <f t="shared" si="330"/>
        <v>2.6318716268671799E-2</v>
      </c>
      <c r="ED24" s="71">
        <f t="shared" si="330"/>
        <v>2.6318716268671799E-2</v>
      </c>
      <c r="EE24" s="71">
        <f t="shared" si="330"/>
        <v>2.6318716268671799E-2</v>
      </c>
      <c r="EF24" s="71">
        <f t="shared" si="330"/>
        <v>2.6318716268671799E-2</v>
      </c>
      <c r="EG24" s="71">
        <f t="shared" si="330"/>
        <v>2.6318716268671799E-2</v>
      </c>
      <c r="EH24" s="71">
        <f t="shared" si="330"/>
        <v>2.6318716268671799E-2</v>
      </c>
      <c r="EI24" s="71">
        <f t="shared" si="330"/>
        <v>2.6318716268671799E-2</v>
      </c>
      <c r="EJ24" s="71">
        <f t="shared" si="330"/>
        <v>2.6318716268671799E-2</v>
      </c>
      <c r="EK24" s="71">
        <f t="shared" si="330"/>
        <v>2.6318716268671799E-2</v>
      </c>
      <c r="EL24" s="71">
        <f t="shared" si="330"/>
        <v>2.6318716268671799E-2</v>
      </c>
      <c r="EM24" s="71">
        <f t="shared" si="330"/>
        <v>2.6318716268671799E-2</v>
      </c>
      <c r="EN24" s="71">
        <f t="shared" si="330"/>
        <v>2.6318716268671799E-2</v>
      </c>
      <c r="EO24" s="71">
        <f t="shared" si="330"/>
        <v>2.6318716268671799E-2</v>
      </c>
      <c r="EP24" s="71">
        <f t="shared" si="330"/>
        <v>2.6318716268671799E-2</v>
      </c>
    </row>
    <row r="25" spans="1:146" s="12" customFormat="1">
      <c r="A25" s="12" t="s">
        <v>28</v>
      </c>
      <c r="B25" s="183">
        <f>B4</f>
        <v>15369163.176483501</v>
      </c>
      <c r="C25" s="183">
        <f t="shared" ref="C25:D25" si="331">C4</f>
        <v>15816660.338261301</v>
      </c>
      <c r="D25" s="183">
        <f t="shared" si="331"/>
        <v>16277187.08</v>
      </c>
      <c r="E25" s="7">
        <f>D25*(1+E24)</f>
        <v>16754978.009656815</v>
      </c>
      <c r="F25" s="7">
        <f t="shared" ref="F25:AT25" si="332">E25*(1+F24)</f>
        <v>17238894.140326757</v>
      </c>
      <c r="G25" s="7">
        <f t="shared" si="332"/>
        <v>17730425.110285688</v>
      </c>
      <c r="H25" s="7">
        <f t="shared" si="332"/>
        <v>18231008.538339395</v>
      </c>
      <c r="I25" s="7">
        <f t="shared" si="332"/>
        <v>18742018.450094536</v>
      </c>
      <c r="J25" s="7">
        <f>I25*(1+J24)</f>
        <v>19264755.462096039</v>
      </c>
      <c r="K25" s="7">
        <f t="shared" si="332"/>
        <v>19800438.476817731</v>
      </c>
      <c r="L25" s="7">
        <f t="shared" si="332"/>
        <v>20350197.681656588</v>
      </c>
      <c r="M25" s="7">
        <f t="shared" si="332"/>
        <v>20915068.691477779</v>
      </c>
      <c r="N25" s="7">
        <f t="shared" si="332"/>
        <v>21495987.724446177</v>
      </c>
      <c r="O25" s="7">
        <f t="shared" si="332"/>
        <v>22093787.752900604</v>
      </c>
      <c r="P25" s="7">
        <f t="shared" si="332"/>
        <v>22709195.623307377</v>
      </c>
      <c r="Q25" s="7">
        <f t="shared" si="332"/>
        <v>23342830.190594528</v>
      </c>
      <c r="R25" s="7">
        <f t="shared" si="332"/>
        <v>23995201.561357729</v>
      </c>
      <c r="S25" s="7">
        <f t="shared" si="332"/>
        <v>24666711.586635429</v>
      </c>
      <c r="T25" s="7">
        <f t="shared" si="332"/>
        <v>25357655.78737003</v>
      </c>
      <c r="U25" s="7">
        <f t="shared" si="332"/>
        <v>26068226.933578324</v>
      </c>
      <c r="V25" s="7">
        <f t="shared" si="332"/>
        <v>26798520.530993946</v>
      </c>
      <c r="W25" s="7">
        <f t="shared" si="332"/>
        <v>27548542.495950177</v>
      </c>
      <c r="X25" s="7">
        <f t="shared" si="332"/>
        <v>28318219.320097312</v>
      </c>
      <c r="Y25" s="7">
        <f t="shared" si="332"/>
        <v>29107411.040922869</v>
      </c>
      <c r="Z25" s="7">
        <f t="shared" si="332"/>
        <v>29915927.341935273</v>
      </c>
      <c r="AA25" s="7">
        <f t="shared" si="332"/>
        <v>30743547.108076688</v>
      </c>
      <c r="AB25" s="7">
        <f t="shared" si="332"/>
        <v>31590041.758158289</v>
      </c>
      <c r="AC25" s="7">
        <f t="shared" si="332"/>
        <v>32455202.668084793</v>
      </c>
      <c r="AD25" s="7">
        <f t="shared" si="332"/>
        <v>33338872.988191359</v>
      </c>
      <c r="AE25" s="7">
        <f t="shared" si="332"/>
        <v>34240984.14770411</v>
      </c>
      <c r="AF25" s="7">
        <f t="shared" si="332"/>
        <v>35161597.332511783</v>
      </c>
      <c r="AG25" s="7">
        <f t="shared" si="332"/>
        <v>36100950.22335238</v>
      </c>
      <c r="AH25" s="7">
        <f t="shared" si="332"/>
        <v>37059509.295409389</v>
      </c>
      <c r="AI25" s="7">
        <f t="shared" si="332"/>
        <v>38038028.013477027</v>
      </c>
      <c r="AJ25" s="7">
        <f t="shared" si="332"/>
        <v>39037611.316755742</v>
      </c>
      <c r="AK25" s="7">
        <f t="shared" si="332"/>
        <v>40059786.882719167</v>
      </c>
      <c r="AL25" s="7">
        <f t="shared" si="332"/>
        <v>41106583.800539814</v>
      </c>
      <c r="AM25" s="7">
        <f t="shared" si="332"/>
        <v>42180619.483147264</v>
      </c>
      <c r="AN25" s="7">
        <f t="shared" si="332"/>
        <v>43285195.91704303</v>
      </c>
      <c r="AO25" s="7">
        <f t="shared" si="332"/>
        <v>44424406.707017556</v>
      </c>
      <c r="AP25" s="72">
        <f>AO25*(1+AP24)</f>
        <v>45593600.062543631</v>
      </c>
      <c r="AQ25" s="72">
        <f t="shared" si="332"/>
        <v>46793565.086257011</v>
      </c>
      <c r="AR25" s="72">
        <f t="shared" si="332"/>
        <v>48025111.648961835</v>
      </c>
      <c r="AS25" s="72">
        <f t="shared" si="332"/>
        <v>49289070.936222143</v>
      </c>
      <c r="AT25" s="72">
        <f t="shared" si="332"/>
        <v>50586296.009339012</v>
      </c>
      <c r="AU25" s="72">
        <f>AT25*(1+AU23)</f>
        <v>51901539.705581829</v>
      </c>
      <c r="AV25" s="72">
        <f t="shared" ref="AV25" si="333">AU25*(1+AV23)</f>
        <v>53250979.73792696</v>
      </c>
      <c r="AW25" s="72">
        <f t="shared" ref="AW25" si="334">AV25*(1+AW23)</f>
        <v>54635505.211113065</v>
      </c>
      <c r="AX25" s="72">
        <f t="shared" ref="AX25" si="335">AW25*(1+AX23)</f>
        <v>56056028.346602008</v>
      </c>
      <c r="AY25" s="72">
        <f t="shared" ref="AY25" si="336">AX25*(1+AY23)</f>
        <v>57513485.083613664</v>
      </c>
      <c r="AZ25" s="72">
        <f t="shared" ref="AZ25" si="337">AY25*(1+AZ23)</f>
        <v>59008835.695787624</v>
      </c>
      <c r="BA25" s="72">
        <f t="shared" ref="BA25" si="338">AZ25*(1+BA23)</f>
        <v>60543065.423878103</v>
      </c>
      <c r="BB25" s="72">
        <f t="shared" ref="BB25" si="339">BA25*(1+BB23)</f>
        <v>62117185.124898933</v>
      </c>
      <c r="BC25" s="72">
        <f t="shared" ref="BC25" si="340">BB25*(1+BC23)</f>
        <v>63732231.938146308</v>
      </c>
      <c r="BD25" s="72">
        <f t="shared" ref="BD25" si="341">BC25*(1+BD23)</f>
        <v>65389269.968538113</v>
      </c>
      <c r="BE25" s="72">
        <f t="shared" ref="BE25" si="342">BD25*(1+BE23)</f>
        <v>67089390.987720102</v>
      </c>
      <c r="BF25" s="72">
        <f t="shared" ref="BF25" si="343">BE25*(1+BF23)</f>
        <v>68833715.153400823</v>
      </c>
      <c r="BG25" s="72">
        <f t="shared" ref="BG25" si="344">BF25*(1+BG23)</f>
        <v>70623391.747389242</v>
      </c>
      <c r="BH25" s="72">
        <f t="shared" ref="BH25" si="345">BG25*(1+BH23)</f>
        <v>72459599.932821363</v>
      </c>
      <c r="BI25" s="72">
        <f t="shared" ref="BI25" si="346">BH25*(1+BI23)</f>
        <v>74343549.531074718</v>
      </c>
      <c r="BJ25" s="72">
        <f t="shared" ref="BJ25" si="347">BI25*(1+BJ23)</f>
        <v>76276481.818882659</v>
      </c>
      <c r="BK25" s="72">
        <f t="shared" ref="BK25" si="348">BJ25*(1+BK23)</f>
        <v>78259670.346173614</v>
      </c>
      <c r="BL25" s="72">
        <f t="shared" ref="BL25" si="349">BK25*(1+BL23)</f>
        <v>80294421.775174126</v>
      </c>
      <c r="BM25" s="72">
        <f t="shared" ref="BM25" si="350">BL25*(1+BM23)</f>
        <v>82382076.741328657</v>
      </c>
      <c r="BN25" s="72">
        <f t="shared" ref="BN25" si="351">BM25*(1+BN23)</f>
        <v>84524010.7366032</v>
      </c>
      <c r="BO25" s="72">
        <f t="shared" ref="BO25" si="352">BN25*(1+BO23)</f>
        <v>86721635.015754879</v>
      </c>
      <c r="BP25" s="72">
        <f t="shared" ref="BP25" si="353">BO25*(1+BP23)</f>
        <v>88976397.526164502</v>
      </c>
      <c r="BQ25" s="72">
        <f t="shared" ref="BQ25" si="354">BP25*(1+BQ23)</f>
        <v>91289783.861844778</v>
      </c>
      <c r="BR25" s="72">
        <f t="shared" ref="BR25" si="355">BQ25*(1+BR23)</f>
        <v>93663318.242252737</v>
      </c>
      <c r="BS25" s="72">
        <f t="shared" ref="BS25" si="356">BR25*(1+BS23)</f>
        <v>96098564.516551316</v>
      </c>
      <c r="BT25" s="72">
        <f t="shared" ref="BT25" si="357">BS25*(1+BT23)</f>
        <v>98597127.193981647</v>
      </c>
      <c r="BU25" s="72">
        <f t="shared" ref="BU25" si="358">BT25*(1+BU23)</f>
        <v>101160652.50102517</v>
      </c>
      <c r="BV25" s="72">
        <f t="shared" ref="BV25" si="359">BU25*(1+BV23)</f>
        <v>103790829.46605183</v>
      </c>
      <c r="BW25" s="72">
        <f t="shared" ref="BW25" si="360">BV25*(1+BW23)</f>
        <v>106489391.03216918</v>
      </c>
      <c r="BX25" s="72">
        <f t="shared" ref="BX25" si="361">BW25*(1+BX23)</f>
        <v>109258115.19900557</v>
      </c>
      <c r="BY25" s="72">
        <f t="shared" ref="BY25" si="362">BX25*(1+BY23)</f>
        <v>112098826.19417973</v>
      </c>
      <c r="BZ25" s="72">
        <f t="shared" ref="BZ25" si="363">BY25*(1+BZ23)</f>
        <v>115013395.6752284</v>
      </c>
      <c r="CA25" s="72">
        <f t="shared" ref="CA25" si="364">BZ25*(1+CA23)</f>
        <v>118003743.96278435</v>
      </c>
      <c r="CB25" s="72">
        <f t="shared" ref="CB25" si="365">CA25*(1+CB23)</f>
        <v>121071841.30581674</v>
      </c>
      <c r="CC25" s="72">
        <f t="shared" ref="CC25" si="366">CB25*(1+CC23)</f>
        <v>124219709.17976798</v>
      </c>
      <c r="CD25" s="72">
        <f t="shared" ref="CD25" si="367">CC25*(1+CD23)</f>
        <v>127449421.61844195</v>
      </c>
      <c r="CE25" s="72">
        <f t="shared" ref="CE25" si="368">CD25*(1+CE23)</f>
        <v>130763106.58052145</v>
      </c>
      <c r="CF25" s="72">
        <f t="shared" ref="CF25" si="369">CE25*(1+CF23)</f>
        <v>134162947.35161501</v>
      </c>
      <c r="CG25" s="72">
        <f t="shared" ref="CG25" si="370">CF25*(1+CG23)</f>
        <v>137651183.982757</v>
      </c>
      <c r="CH25" s="72">
        <f t="shared" ref="CH25" si="371">CG25*(1+CH23)</f>
        <v>141230114.7663087</v>
      </c>
      <c r="CI25" s="72">
        <f t="shared" ref="CI25" si="372">CH25*(1+CI23)</f>
        <v>144902097.75023273</v>
      </c>
      <c r="CJ25" s="72">
        <f t="shared" ref="CJ25" si="373">CI25*(1+CJ23)</f>
        <v>148669552.29173878</v>
      </c>
      <c r="CK25" s="72">
        <f t="shared" ref="CK25" si="374">CJ25*(1+CK23)</f>
        <v>152534960.651324</v>
      </c>
      <c r="CL25" s="72">
        <f t="shared" ref="CL25" si="375">CK25*(1+CL23)</f>
        <v>156500869.62825844</v>
      </c>
      <c r="CM25" s="72">
        <f t="shared" ref="CM25" si="376">CL25*(1+CM23)</f>
        <v>160569892.23859316</v>
      </c>
      <c r="CN25" s="72">
        <f t="shared" ref="CN25" si="377">CM25*(1+CN23)</f>
        <v>164744709.43679658</v>
      </c>
      <c r="CO25" s="72">
        <f t="shared" ref="CO25" si="378">CN25*(1+CO23)</f>
        <v>169028071.8821533</v>
      </c>
      <c r="CP25" s="72">
        <f t="shared" ref="CP25" si="379">CO25*(1+CP23)</f>
        <v>173422801.7510893</v>
      </c>
      <c r="CQ25" s="72">
        <f t="shared" ref="CQ25" si="380">CP25*(1+CQ23)</f>
        <v>177931794.59661764</v>
      </c>
      <c r="CR25" s="72">
        <f t="shared" ref="CR25" si="381">CQ25*(1+CR23)</f>
        <v>182558021.25612971</v>
      </c>
      <c r="CS25" s="72">
        <f t="shared" ref="CS25" si="382">CR25*(1+CS23)</f>
        <v>187304529.80878907</v>
      </c>
      <c r="CT25" s="72">
        <f t="shared" ref="CT25" si="383">CS25*(1+CT23)</f>
        <v>192174447.5838176</v>
      </c>
      <c r="CU25" s="72">
        <f t="shared" ref="CU25" si="384">CT25*(1+CU23)</f>
        <v>197170983.22099686</v>
      </c>
      <c r="CV25" s="72">
        <f t="shared" ref="CV25" si="385">CU25*(1+CV23)</f>
        <v>202297428.78474277</v>
      </c>
      <c r="CW25" s="72">
        <f t="shared" ref="CW25" si="386">CV25*(1+CW23)</f>
        <v>207557161.93314609</v>
      </c>
      <c r="CX25" s="72">
        <f t="shared" ref="CX25" si="387">CW25*(1+CX23)</f>
        <v>212953648.14340788</v>
      </c>
      <c r="CY25" s="72">
        <f t="shared" ref="CY25" si="388">CX25*(1+CY23)</f>
        <v>218490442.9951365</v>
      </c>
      <c r="CZ25" s="72">
        <f t="shared" ref="CZ25" si="389">CY25*(1+CZ23)</f>
        <v>224171194.51301005</v>
      </c>
      <c r="DA25" s="72">
        <f t="shared" ref="DA25" si="390">CZ25*(1+DA23)</f>
        <v>229999645.57034832</v>
      </c>
      <c r="DB25" s="72">
        <f t="shared" ref="DB25" si="391">DA25*(1+DB23)</f>
        <v>235979636.35517737</v>
      </c>
      <c r="DC25" s="72">
        <f t="shared" ref="DC25" si="392">DB25*(1+DC23)</f>
        <v>242115106.90041199</v>
      </c>
      <c r="DD25" s="72">
        <f t="shared" ref="DD25" si="393">DC25*(1+DD23)</f>
        <v>248410099.67982271</v>
      </c>
      <c r="DE25" s="72">
        <f t="shared" ref="DE25" si="394">DD25*(1+DE23)</f>
        <v>254868762.27149811</v>
      </c>
      <c r="DF25" s="72">
        <f t="shared" ref="DF25" si="395">DE25*(1+DF23)</f>
        <v>261495350.09055707</v>
      </c>
      <c r="DG25" s="72">
        <f t="shared" ref="DG25" si="396">DF25*(1+DG23)</f>
        <v>268294229.19291157</v>
      </c>
      <c r="DH25" s="72">
        <f t="shared" ref="DH25" si="397">DG25*(1+DH23)</f>
        <v>275269879.15192729</v>
      </c>
      <c r="DI25" s="72">
        <f t="shared" ref="DI25" si="398">DH25*(1+DI23)</f>
        <v>282426896.00987738</v>
      </c>
      <c r="DJ25" s="72">
        <f t="shared" ref="DJ25" si="399">DI25*(1+DJ23)</f>
        <v>289769995.30613422</v>
      </c>
      <c r="DK25" s="72">
        <f t="shared" ref="DK25" si="400">DJ25*(1+DK23)</f>
        <v>297304015.18409371</v>
      </c>
      <c r="DL25" s="72">
        <f t="shared" ref="DL25" si="401">DK25*(1+DL23)</f>
        <v>305033919.57888013</v>
      </c>
      <c r="DM25" s="72">
        <f t="shared" ref="DM25" si="402">DL25*(1+DM23)</f>
        <v>312964801.48793101</v>
      </c>
      <c r="DN25" s="72">
        <f t="shared" ref="DN25" si="403">DM25*(1+DN23)</f>
        <v>321101886.32661724</v>
      </c>
      <c r="DO25" s="72">
        <f t="shared" ref="DO25" si="404">DN25*(1+DO23)</f>
        <v>329450535.37110931</v>
      </c>
      <c r="DP25" s="72">
        <f t="shared" ref="DP25" si="405">DO25*(1+DP23)</f>
        <v>338016249.29075813</v>
      </c>
      <c r="DQ25" s="72">
        <f t="shared" ref="DQ25" si="406">DP25*(1+DQ23)</f>
        <v>346804671.77231783</v>
      </c>
      <c r="DR25" s="72">
        <f t="shared" ref="DR25" si="407">DQ25*(1+DR23)</f>
        <v>355821593.23839808</v>
      </c>
      <c r="DS25" s="72">
        <f t="shared" ref="DS25" si="408">DR25*(1+DS23)</f>
        <v>365072954.6625964</v>
      </c>
      <c r="DT25" s="72">
        <f t="shared" ref="DT25" si="409">DS25*(1+DT23)</f>
        <v>374564851.4838239</v>
      </c>
      <c r="DU25" s="72">
        <f t="shared" ref="DU25" si="410">DT25*(1+DU23)</f>
        <v>384303537.62240332</v>
      </c>
      <c r="DV25" s="72">
        <f t="shared" ref="DV25" si="411">DU25*(1+DV23)</f>
        <v>394295429.60058582</v>
      </c>
      <c r="DW25" s="72">
        <f t="shared" ref="DW25" si="412">DV25*(1+DW23)</f>
        <v>404547110.77020109</v>
      </c>
      <c r="DX25" s="72">
        <f t="shared" ref="DX25" si="413">DW25*(1+DX23)</f>
        <v>415065335.65022629</v>
      </c>
      <c r="DY25" s="72">
        <f t="shared" ref="DY25" si="414">DX25*(1+DY23)</f>
        <v>425857034.37713218</v>
      </c>
      <c r="DZ25" s="72">
        <f t="shared" ref="DZ25" si="415">DY25*(1+DZ23)</f>
        <v>436929317.27093762</v>
      </c>
      <c r="EA25" s="72">
        <f t="shared" ref="EA25" si="416">DZ25*(1+EA23)</f>
        <v>448289479.51998198</v>
      </c>
      <c r="EB25" s="72">
        <f t="shared" ref="EB25" si="417">EA25*(1+EB23)</f>
        <v>459945005.9875015</v>
      </c>
      <c r="EC25" s="72">
        <f t="shared" ref="EC25" si="418">EB25*(1+EC23)</f>
        <v>471903576.14317656</v>
      </c>
      <c r="ED25" s="72">
        <f t="shared" ref="ED25" si="419">EC25*(1+ED23)</f>
        <v>484173069.12289917</v>
      </c>
      <c r="EE25" s="72">
        <f t="shared" ref="EE25" si="420">ED25*(1+EE23)</f>
        <v>496761568.92009455</v>
      </c>
      <c r="EF25" s="72">
        <f t="shared" ref="EF25" si="421">EE25*(1+EF23)</f>
        <v>509677369.712017</v>
      </c>
      <c r="EG25" s="72">
        <f t="shared" ref="EG25" si="422">EF25*(1+EG23)</f>
        <v>522928981.32452947</v>
      </c>
      <c r="EH25" s="72">
        <f t="shared" ref="EH25" si="423">EG25*(1+EH23)</f>
        <v>536525134.83896726</v>
      </c>
      <c r="EI25" s="72">
        <f t="shared" ref="EI25" si="424">EH25*(1+EI23)</f>
        <v>550474788.34478045</v>
      </c>
      <c r="EJ25" s="72">
        <f t="shared" ref="EJ25" si="425">EI25*(1+EJ23)</f>
        <v>564787132.84174478</v>
      </c>
      <c r="EK25" s="72">
        <f t="shared" ref="EK25" si="426">EJ25*(1+EK23)</f>
        <v>579471598.29563022</v>
      </c>
      <c r="EL25" s="72">
        <f t="shared" ref="EL25" si="427">EK25*(1+EL23)</f>
        <v>594537859.85131657</v>
      </c>
      <c r="EM25" s="72">
        <f t="shared" ref="EM25" si="428">EL25*(1+EM23)</f>
        <v>609995844.20745087</v>
      </c>
      <c r="EN25" s="72">
        <f t="shared" ref="EN25" si="429">EM25*(1+EN23)</f>
        <v>625855736.15684462</v>
      </c>
      <c r="EO25" s="72">
        <f t="shared" ref="EO25" si="430">EN25*(1+EO23)</f>
        <v>642127985.29692256</v>
      </c>
      <c r="EP25" s="72">
        <f t="shared" ref="EP25" si="431">EO25*(1+EP23)</f>
        <v>658823312.91464257</v>
      </c>
    </row>
    <row r="26" spans="1:146" s="12" customFormat="1">
      <c r="A26" s="12" t="s">
        <v>0</v>
      </c>
      <c r="B26" s="18">
        <f>B25*1000000/B3</f>
        <v>132231.8059676383</v>
      </c>
      <c r="C26" s="18">
        <f t="shared" ref="C26:D26" si="432">C25*1000000/C3</f>
        <v>134611.97847505516</v>
      </c>
      <c r="D26" s="18">
        <f t="shared" si="432"/>
        <v>137034.99410444463</v>
      </c>
      <c r="E26" s="7">
        <f>E25*1000000/E3</f>
        <v>139533.73000148314</v>
      </c>
      <c r="F26" s="7">
        <f t="shared" ref="F26" si="433">F25*1000000/F3</f>
        <v>142012.95222427585</v>
      </c>
      <c r="G26" s="7">
        <f t="shared" ref="G26" si="434">G25*1000000/G3</f>
        <v>144484.38471549697</v>
      </c>
      <c r="H26" s="7">
        <f t="shared" ref="H26:I26" si="435">H25*1000000/H3</f>
        <v>146974.79945954151</v>
      </c>
      <c r="I26" s="7">
        <f t="shared" si="435"/>
        <v>149543.98703820299</v>
      </c>
      <c r="J26" s="7">
        <f>J25*1000000/J3</f>
        <v>152197.08394029751</v>
      </c>
      <c r="K26" s="7">
        <f t="shared" ref="K26" si="436">K25*1000000/K3</f>
        <v>154942.36073699887</v>
      </c>
      <c r="L26" s="7">
        <f t="shared" ref="L26:M26" si="437">L25*1000000/L3</f>
        <v>157787.18181530695</v>
      </c>
      <c r="M26" s="7">
        <f t="shared" si="437"/>
        <v>160738.80222923952</v>
      </c>
      <c r="N26" s="7">
        <f t="shared" ref="N26" si="438">N25*1000000/N3</f>
        <v>163803.59639205286</v>
      </c>
      <c r="O26" s="7">
        <f t="shared" ref="O26" si="439">O25*1000000/O3</f>
        <v>166987.19400516266</v>
      </c>
      <c r="P26" s="7">
        <f t="shared" ref="P26:Q26" si="440">P25*1000000/P3</f>
        <v>170294.63164620652</v>
      </c>
      <c r="Q26" s="7">
        <f t="shared" si="440"/>
        <v>173729.68493375208</v>
      </c>
      <c r="R26" s="7">
        <f t="shared" ref="R26" si="441">R25*1000000/R3</f>
        <v>177295.7466258526</v>
      </c>
      <c r="S26" s="7">
        <f t="shared" ref="S26" si="442">S25*1000000/S3</f>
        <v>180995.46118974785</v>
      </c>
      <c r="T26" s="7">
        <f t="shared" ref="T26:U26" si="443">T25*1000000/T3</f>
        <v>184830.98247944275</v>
      </c>
      <c r="U26" s="7">
        <f t="shared" si="443"/>
        <v>188804.05423103954</v>
      </c>
      <c r="V26" s="7">
        <f t="shared" ref="V26" si="444">V25*1000000/V3</f>
        <v>192915.9006816271</v>
      </c>
      <c r="W26" s="7">
        <f t="shared" ref="W26" si="445">W25*1000000/W3</f>
        <v>197167.3496922912</v>
      </c>
      <c r="X26" s="7">
        <f t="shared" ref="X26:Y26" si="446">X25*1000000/X3</f>
        <v>201558.80176332415</v>
      </c>
      <c r="Y26" s="7">
        <f t="shared" si="446"/>
        <v>206090.60647241728</v>
      </c>
      <c r="Z26" s="7">
        <f t="shared" ref="Z26" si="447">Z25*1000000/Z3</f>
        <v>210762.71433907328</v>
      </c>
      <c r="AA26" s="7">
        <f t="shared" ref="AA26" si="448">AA25*1000000/AA3</f>
        <v>215575.15661720745</v>
      </c>
      <c r="AB26" s="7">
        <f t="shared" ref="AB26:AC26" si="449">AB25*1000000/AB3</f>
        <v>220528.04367205032</v>
      </c>
      <c r="AC26" s="7">
        <f t="shared" si="449"/>
        <v>225622.34075932746</v>
      </c>
      <c r="AD26" s="7">
        <f t="shared" ref="AD26" si="450">AD25*1000000/AD3</f>
        <v>230859.37126386407</v>
      </c>
      <c r="AE26" s="7">
        <f t="shared" ref="AE26" si="451">AE25*1000000/AE3</f>
        <v>236241.64087364168</v>
      </c>
      <c r="AF26" s="7">
        <f t="shared" ref="AF26:AG26" si="452">AF25*1000000/AF3</f>
        <v>241772.51061632406</v>
      </c>
      <c r="AG26" s="7">
        <f t="shared" si="452"/>
        <v>247456.81223442795</v>
      </c>
      <c r="AH26" s="7">
        <f t="shared" ref="AH26" si="453">AH25*1000000/AH3</f>
        <v>253300.98439225875</v>
      </c>
      <c r="AI26" s="7">
        <f t="shared" ref="AI26" si="454">AI25*1000000/AI3</f>
        <v>259313.27186324657</v>
      </c>
      <c r="AJ26" s="7">
        <f t="shared" ref="AJ26:AK26" si="455">AJ25*1000000/AJ3</f>
        <v>265504.08560062456</v>
      </c>
      <c r="AK26" s="7">
        <f t="shared" si="455"/>
        <v>271886.9045635385</v>
      </c>
      <c r="AL26" s="7">
        <f t="shared" ref="AL26" si="456">AL25*1000000/AL3</f>
        <v>278478.58361717494</v>
      </c>
      <c r="AM26" s="7">
        <f t="shared" ref="AM26" si="457">AM25*1000000/AM3</f>
        <v>285300.02447299368</v>
      </c>
      <c r="AN26" s="7">
        <f t="shared" ref="AN26:AO26" si="458">AN25*1000000/AN3</f>
        <v>292376.89326551044</v>
      </c>
      <c r="AO26" s="7">
        <f t="shared" si="458"/>
        <v>299740.42508353107</v>
      </c>
      <c r="AP26" s="72">
        <f t="shared" ref="AP26" si="459">AP25*1000000/AP3</f>
        <v>305500.38830749562</v>
      </c>
      <c r="AQ26" s="72">
        <f t="shared" ref="AQ26" si="460">AQ25*1000000/AQ3</f>
        <v>311371.03789060633</v>
      </c>
      <c r="AR26" s="72">
        <f t="shared" ref="AR26:AS26" si="461">AR25*1000000/AR3</f>
        <v>317354.50083778059</v>
      </c>
      <c r="AS26" s="72">
        <f t="shared" si="461"/>
        <v>323452.9450275352</v>
      </c>
      <c r="AT26" s="72">
        <f t="shared" ref="AT26" si="462">AT25*1000000/AT3</f>
        <v>329668.5799974344</v>
      </c>
      <c r="AU26" s="72">
        <f t="shared" ref="AU26:BM26" si="463">AU25*1000000/AU14</f>
        <v>156102654.93352532</v>
      </c>
      <c r="AV26" s="72">
        <f t="shared" si="463"/>
        <v>157190425.89280874</v>
      </c>
      <c r="AW26" s="72">
        <f t="shared" si="463"/>
        <v>157638017.74381602</v>
      </c>
      <c r="AX26" s="72">
        <f t="shared" si="463"/>
        <v>158086884.09016198</v>
      </c>
      <c r="AY26" s="72">
        <f t="shared" si="463"/>
        <v>158537028.56090817</v>
      </c>
      <c r="AZ26" s="72">
        <f t="shared" si="463"/>
        <v>158988454.7954497</v>
      </c>
      <c r="BA26" s="72">
        <f t="shared" si="463"/>
        <v>159441166.44354466</v>
      </c>
      <c r="BB26" s="72">
        <f t="shared" si="463"/>
        <v>159895167.16534361</v>
      </c>
      <c r="BC26" s="72">
        <f t="shared" si="463"/>
        <v>160350460.6314193</v>
      </c>
      <c r="BD26" s="72">
        <f t="shared" si="463"/>
        <v>160807050.52279618</v>
      </c>
      <c r="BE26" s="72">
        <f t="shared" si="463"/>
        <v>161264940.53098026</v>
      </c>
      <c r="BF26" s="72">
        <f t="shared" si="463"/>
        <v>161724134.35798886</v>
      </c>
      <c r="BG26" s="72">
        <f t="shared" si="463"/>
        <v>162184635.71638077</v>
      </c>
      <c r="BH26" s="72">
        <f t="shared" si="463"/>
        <v>162646448.32928592</v>
      </c>
      <c r="BI26" s="72">
        <f t="shared" si="463"/>
        <v>163109575.93043578</v>
      </c>
      <c r="BJ26" s="72">
        <f t="shared" si="463"/>
        <v>163574022.26419339</v>
      </c>
      <c r="BK26" s="72">
        <f t="shared" si="463"/>
        <v>164039791.08558369</v>
      </c>
      <c r="BL26" s="72">
        <f t="shared" si="463"/>
        <v>164506886.16032386</v>
      </c>
      <c r="BM26" s="72">
        <f t="shared" si="463"/>
        <v>164975311.26485378</v>
      </c>
      <c r="BN26" s="72">
        <f t="shared" ref="BN26:CS26" si="464">BN25*1000000/BN14</f>
        <v>165445070.18636653</v>
      </c>
      <c r="BO26" s="72">
        <f t="shared" si="464"/>
        <v>165916166.72283903</v>
      </c>
      <c r="BP26" s="72">
        <f t="shared" si="464"/>
        <v>166388604.68306282</v>
      </c>
      <c r="BQ26" s="72">
        <f t="shared" si="464"/>
        <v>166862387.88667464</v>
      </c>
      <c r="BR26" s="72">
        <f t="shared" si="464"/>
        <v>167337520.16418761</v>
      </c>
      <c r="BS26" s="72">
        <f t="shared" si="464"/>
        <v>167814005.35702202</v>
      </c>
      <c r="BT26" s="72">
        <f t="shared" si="464"/>
        <v>168291847.31753626</v>
      </c>
      <c r="BU26" s="72">
        <f t="shared" si="464"/>
        <v>168771049.90905836</v>
      </c>
      <c r="BV26" s="72">
        <f t="shared" si="464"/>
        <v>169251617.00591668</v>
      </c>
      <c r="BW26" s="72">
        <f t="shared" si="464"/>
        <v>169733552.49347183</v>
      </c>
      <c r="BX26" s="72">
        <f t="shared" si="464"/>
        <v>170216860.26814765</v>
      </c>
      <c r="BY26" s="72">
        <f t="shared" si="464"/>
        <v>170701544.23746282</v>
      </c>
      <c r="BZ26" s="72">
        <f t="shared" si="464"/>
        <v>171187608.32006249</v>
      </c>
      <c r="CA26" s="72">
        <f t="shared" si="464"/>
        <v>171675056.44575006</v>
      </c>
      <c r="CB26" s="72">
        <f t="shared" si="464"/>
        <v>172163892.55551878</v>
      </c>
      <c r="CC26" s="72">
        <f t="shared" si="464"/>
        <v>172654120.60158369</v>
      </c>
      <c r="CD26" s="72">
        <f t="shared" si="464"/>
        <v>173145744.54741353</v>
      </c>
      <c r="CE26" s="72">
        <f t="shared" si="464"/>
        <v>173638768.36776286</v>
      </c>
      <c r="CF26" s="72">
        <f t="shared" si="464"/>
        <v>174133196.04870412</v>
      </c>
      <c r="CG26" s="72">
        <f t="shared" si="464"/>
        <v>174629031.5876599</v>
      </c>
      <c r="CH26" s="72">
        <f t="shared" si="464"/>
        <v>175126278.99343526</v>
      </c>
      <c r="CI26" s="72">
        <f t="shared" si="464"/>
        <v>175624942.28625017</v>
      </c>
      <c r="CJ26" s="72">
        <f t="shared" si="464"/>
        <v>176125025.49777195</v>
      </c>
      <c r="CK26" s="72">
        <f t="shared" si="464"/>
        <v>176626532.67114779</v>
      </c>
      <c r="CL26" s="72">
        <f t="shared" si="464"/>
        <v>177129467.8610377</v>
      </c>
      <c r="CM26" s="72">
        <f t="shared" si="464"/>
        <v>177633835.13364699</v>
      </c>
      <c r="CN26" s="72">
        <f t="shared" si="464"/>
        <v>178139638.56675941</v>
      </c>
      <c r="CO26" s="72">
        <f t="shared" si="464"/>
        <v>178646882.24976996</v>
      </c>
      <c r="CP26" s="72">
        <f t="shared" si="464"/>
        <v>179155570.2837179</v>
      </c>
      <c r="CQ26" s="72">
        <f t="shared" si="464"/>
        <v>179665706.78132007</v>
      </c>
      <c r="CR26" s="72">
        <f t="shared" si="464"/>
        <v>180177295.86700407</v>
      </c>
      <c r="CS26" s="72">
        <f t="shared" si="464"/>
        <v>180690341.67694157</v>
      </c>
      <c r="CT26" s="72">
        <f t="shared" ref="CT26:DY26" si="465">CT25*1000000/CT14</f>
        <v>181204848.3590818</v>
      </c>
      <c r="CU26" s="72">
        <f t="shared" si="465"/>
        <v>181720820.07318503</v>
      </c>
      <c r="CV26" s="72">
        <f t="shared" si="465"/>
        <v>182238260.99085629</v>
      </c>
      <c r="CW26" s="72">
        <f t="shared" si="465"/>
        <v>182757175.29557908</v>
      </c>
      <c r="CX26" s="72">
        <f t="shared" si="465"/>
        <v>183277567.182749</v>
      </c>
      <c r="CY26" s="72">
        <f t="shared" si="465"/>
        <v>183799440.85970801</v>
      </c>
      <c r="CZ26" s="72">
        <f t="shared" si="465"/>
        <v>184322800.54577821</v>
      </c>
      <c r="DA26" s="72">
        <f t="shared" si="465"/>
        <v>184847650.47229588</v>
      </c>
      <c r="DB26" s="72">
        <f t="shared" si="465"/>
        <v>185373994.88264605</v>
      </c>
      <c r="DC26" s="72">
        <f t="shared" si="465"/>
        <v>185901838.03229636</v>
      </c>
      <c r="DD26" s="72">
        <f t="shared" si="465"/>
        <v>186431184.18883184</v>
      </c>
      <c r="DE26" s="72">
        <f t="shared" si="465"/>
        <v>186962037.63198909</v>
      </c>
      <c r="DF26" s="72">
        <f t="shared" si="465"/>
        <v>187494402.6536912</v>
      </c>
      <c r="DG26" s="72">
        <f t="shared" si="465"/>
        <v>188028283.55808225</v>
      </c>
      <c r="DH26" s="72">
        <f t="shared" si="465"/>
        <v>188563684.66156214</v>
      </c>
      <c r="DI26" s="72">
        <f t="shared" si="465"/>
        <v>189100610.29282144</v>
      </c>
      <c r="DJ26" s="72">
        <f t="shared" si="465"/>
        <v>189639064.79287663</v>
      </c>
      <c r="DK26" s="72">
        <f t="shared" si="465"/>
        <v>190179052.51510474</v>
      </c>
      <c r="DL26" s="72">
        <f t="shared" si="465"/>
        <v>190720577.82527906</v>
      </c>
      <c r="DM26" s="72">
        <f t="shared" si="465"/>
        <v>191263645.10160419</v>
      </c>
      <c r="DN26" s="72">
        <f t="shared" si="465"/>
        <v>191808258.73475131</v>
      </c>
      <c r="DO26" s="72">
        <f t="shared" si="465"/>
        <v>192354423.12789387</v>
      </c>
      <c r="DP26" s="72">
        <f t="shared" si="465"/>
        <v>192902142.69674319</v>
      </c>
      <c r="DQ26" s="72">
        <f t="shared" si="465"/>
        <v>193451421.86958402</v>
      </c>
      <c r="DR26" s="72">
        <f t="shared" si="465"/>
        <v>194002265.08731049</v>
      </c>
      <c r="DS26" s="72">
        <f t="shared" si="465"/>
        <v>194554676.80346197</v>
      </c>
      <c r="DT26" s="72">
        <f t="shared" si="465"/>
        <v>195108661.48425901</v>
      </c>
      <c r="DU26" s="72">
        <f t="shared" si="465"/>
        <v>195664223.60863954</v>
      </c>
      <c r="DV26" s="72">
        <f t="shared" si="465"/>
        <v>196221367.66829503</v>
      </c>
      <c r="DW26" s="72">
        <f t="shared" si="465"/>
        <v>196780098.16770673</v>
      </c>
      <c r="DX26" s="72">
        <f t="shared" si="465"/>
        <v>197340419.62418231</v>
      </c>
      <c r="DY26" s="72">
        <f t="shared" si="465"/>
        <v>197902336.56789222</v>
      </c>
      <c r="DZ26" s="72">
        <f t="shared" ref="DZ26:EP26" si="466">DZ25*1000000/DZ14</f>
        <v>198465853.54190618</v>
      </c>
      <c r="EA26" s="72">
        <f t="shared" si="466"/>
        <v>199030975.10223028</v>
      </c>
      <c r="EB26" s="72">
        <f t="shared" si="466"/>
        <v>199597705.81784353</v>
      </c>
      <c r="EC26" s="72">
        <f t="shared" si="466"/>
        <v>200166050.27073494</v>
      </c>
      <c r="ED26" s="72">
        <f t="shared" si="466"/>
        <v>200736013.05594033</v>
      </c>
      <c r="EE26" s="72">
        <f t="shared" si="466"/>
        <v>201307598.78157982</v>
      </c>
      <c r="EF26" s="72">
        <f t="shared" si="466"/>
        <v>201880812.06889492</v>
      </c>
      <c r="EG26" s="72">
        <f t="shared" si="466"/>
        <v>202455657.55228576</v>
      </c>
      <c r="EH26" s="72">
        <f t="shared" si="466"/>
        <v>203032139.87934881</v>
      </c>
      <c r="EI26" s="72">
        <f t="shared" si="466"/>
        <v>203610263.71091434</v>
      </c>
      <c r="EJ26" s="72">
        <f t="shared" si="466"/>
        <v>204190033.721084</v>
      </c>
      <c r="EK26" s="72">
        <f t="shared" si="466"/>
        <v>204771454.59726882</v>
      </c>
      <c r="EL26" s="72">
        <f t="shared" si="466"/>
        <v>205354531.04022691</v>
      </c>
      <c r="EM26" s="72">
        <f t="shared" si="466"/>
        <v>205939267.76410154</v>
      </c>
      <c r="EN26" s="72">
        <f t="shared" si="466"/>
        <v>206525669.49645942</v>
      </c>
      <c r="EO26" s="72">
        <f t="shared" si="466"/>
        <v>207113740.97832865</v>
      </c>
      <c r="EP26" s="72">
        <f t="shared" si="466"/>
        <v>207703486.96423712</v>
      </c>
    </row>
    <row r="27" spans="1:146" s="12" customFormat="1">
      <c r="A27" s="21" t="s">
        <v>4</v>
      </c>
      <c r="B27" s="21"/>
      <c r="C27" s="22">
        <f>C26/B26-1</f>
        <v>1.7999999999995353E-2</v>
      </c>
      <c r="D27" s="22">
        <f>D26/C26-1</f>
        <v>1.8000000125089066E-2</v>
      </c>
      <c r="E27" s="22">
        <f>E26/D26-1</f>
        <v>1.8234290542852305E-2</v>
      </c>
      <c r="F27" s="22">
        <f t="shared" ref="F27" si="467">F26/E26-1</f>
        <v>1.7767906174129822E-2</v>
      </c>
      <c r="G27" s="22">
        <f t="shared" ref="G27" si="468">G26/F26-1</f>
        <v>1.7402866798502004E-2</v>
      </c>
      <c r="H27" s="22">
        <f t="shared" ref="H27" si="469">H26/G26-1</f>
        <v>1.7236566767740324E-2</v>
      </c>
      <c r="I27" s="22">
        <f t="shared" ref="I27" si="470">I26/H26-1</f>
        <v>1.7480463236615673E-2</v>
      </c>
      <c r="J27" s="22">
        <f>J26/I26-1</f>
        <v>1.7741247606410049E-2</v>
      </c>
      <c r="K27" s="22">
        <f t="shared" ref="K27" si="471">K26/J26-1</f>
        <v>1.8037643860366215E-2</v>
      </c>
      <c r="L27" s="22">
        <f t="shared" ref="L27" si="472">L26/K26-1</f>
        <v>1.8360512030256793E-2</v>
      </c>
      <c r="M27" s="22">
        <f t="shared" ref="M27" si="473">M26/L26-1</f>
        <v>1.8706338372831199E-2</v>
      </c>
      <c r="N27" s="22">
        <f t="shared" ref="N27" si="474">N26/M26-1</f>
        <v>1.906692174079061E-2</v>
      </c>
      <c r="O27" s="22">
        <f t="shared" ref="O27" si="475">O26/N26-1</f>
        <v>1.943545613913189E-2</v>
      </c>
      <c r="P27" s="22">
        <f t="shared" ref="P27" si="476">P26/O26-1</f>
        <v>1.9806534631281902E-2</v>
      </c>
      <c r="Q27" s="22">
        <f t="shared" ref="Q27" si="477">Q26/P26-1</f>
        <v>2.0171236487841915E-2</v>
      </c>
      <c r="R27" s="22">
        <f t="shared" ref="R27" si="478">R26/Q26-1</f>
        <v>2.0526496053108856E-2</v>
      </c>
      <c r="S27" s="22">
        <f t="shared" ref="S27" si="479">S26/R26-1</f>
        <v>2.0867475020158066E-2</v>
      </c>
      <c r="T27" s="22">
        <f t="shared" ref="T27" si="480">T26/S26-1</f>
        <v>2.1191256755736632E-2</v>
      </c>
      <c r="U27" s="22">
        <f t="shared" ref="U27" si="481">U26/T26-1</f>
        <v>2.1495702172327436E-2</v>
      </c>
      <c r="V27" s="22">
        <f t="shared" ref="V27" si="482">V26/U26-1</f>
        <v>2.1778380063575797E-2</v>
      </c>
      <c r="W27" s="22">
        <f t="shared" ref="W27" si="483">W26/V26-1</f>
        <v>2.203783615369459E-2</v>
      </c>
      <c r="X27" s="22">
        <f t="shared" ref="X27" si="484">X26/W26-1</f>
        <v>2.2272714411825545E-2</v>
      </c>
      <c r="Y27" s="22">
        <f t="shared" ref="Y27" si="485">Y26/X26-1</f>
        <v>2.2483784729056433E-2</v>
      </c>
      <c r="Z27" s="22">
        <f t="shared" ref="Z27" si="486">Z26/Y26-1</f>
        <v>2.2670164092516876E-2</v>
      </c>
      <c r="AA27" s="22">
        <f t="shared" ref="AA27" si="487">AA26/Z26-1</f>
        <v>2.2833461284769596E-2</v>
      </c>
      <c r="AB27" s="22">
        <f t="shared" ref="AB27" si="488">AB26/AA26-1</f>
        <v>2.297522187882528E-2</v>
      </c>
      <c r="AC27" s="22">
        <f t="shared" ref="AC27" si="489">AC26/AB26-1</f>
        <v>2.3100450185160604E-2</v>
      </c>
      <c r="AD27" s="22">
        <f t="shared" ref="AD27" si="490">AD26/AC26-1</f>
        <v>2.3211489105695371E-2</v>
      </c>
      <c r="AE27" s="22">
        <f t="shared" ref="AE27" si="491">AE26/AD26-1</f>
        <v>2.3314061631164451E-2</v>
      </c>
      <c r="AF27" s="22">
        <f t="shared" ref="AF27" si="492">AF26/AE26-1</f>
        <v>2.341191723114E-2</v>
      </c>
      <c r="AG27" s="22">
        <f t="shared" ref="AG27" si="493">AG26/AF26-1</f>
        <v>2.3510950867050795E-2</v>
      </c>
      <c r="AH27" s="22">
        <f t="shared" ref="AH27" si="494">AH26/AG26-1</f>
        <v>2.3616937861037135E-2</v>
      </c>
      <c r="AI27" s="22">
        <f t="shared" ref="AI27" si="495">AI26/AH26-1</f>
        <v>2.3735744594175268E-2</v>
      </c>
      <c r="AJ27" s="22">
        <f t="shared" ref="AJ27" si="496">AJ26/AI26-1</f>
        <v>2.3873879238401674E-2</v>
      </c>
      <c r="AK27" s="22">
        <f t="shared" ref="AK27" si="497">AK26/AJ26-1</f>
        <v>2.4040379448303728E-2</v>
      </c>
      <c r="AL27" s="22">
        <f t="shared" ref="AL27" si="498">AL26/AK26-1</f>
        <v>2.4244194711099176E-2</v>
      </c>
      <c r="AM27" s="22">
        <f t="shared" ref="AM27" si="499">AM26/AL26-1</f>
        <v>2.4495387642434308E-2</v>
      </c>
      <c r="AN27" s="22">
        <f t="shared" ref="AN27" si="500">AN26/AM26-1</f>
        <v>2.4805005907690081E-2</v>
      </c>
      <c r="AO27" s="22">
        <f t="shared" ref="AO27" si="501">AO26/AN26-1</f>
        <v>2.5185067587860654E-2</v>
      </c>
      <c r="AP27" s="17">
        <f t="shared" ref="AP27" si="502">AP26/AO26-1</f>
        <v>1.9216504488373198E-2</v>
      </c>
      <c r="AQ27" s="17">
        <f t="shared" ref="AQ27" si="503">AQ26/AP26-1</f>
        <v>1.9216504488372976E-2</v>
      </c>
      <c r="AR27" s="17">
        <f t="shared" ref="AR27" si="504">AR26/AQ26-1</f>
        <v>1.9216504488373198E-2</v>
      </c>
      <c r="AS27" s="17">
        <f t="shared" ref="AS27" si="505">AS26/AR26-1</f>
        <v>1.9216504488372976E-2</v>
      </c>
      <c r="AT27" s="17">
        <f t="shared" ref="AT27" si="506">AT26/AS26-1</f>
        <v>1.921650448837342E-2</v>
      </c>
      <c r="AU27" s="17">
        <f t="shared" ref="AU27" si="507">AU26/AT26-1</f>
        <v>472.51389973148235</v>
      </c>
      <c r="AV27" s="17">
        <f t="shared" ref="AV27" si="508">AV26/AU26-1</f>
        <v>6.9683053100322301E-3</v>
      </c>
      <c r="AW27" s="17">
        <f t="shared" ref="AW27" si="509">AW26/AV26-1</f>
        <v>2.8474498269539517E-3</v>
      </c>
      <c r="AX27" s="17">
        <f t="shared" ref="AX27" si="510">AX26/AW26-1</f>
        <v>2.8474498269537296E-3</v>
      </c>
      <c r="AY27" s="17">
        <f t="shared" ref="AY27" si="511">AY26/AX26-1</f>
        <v>2.8474498269537296E-3</v>
      </c>
      <c r="AZ27" s="17">
        <f t="shared" ref="AZ27" si="512">AZ26/AY26-1</f>
        <v>2.8474498269539517E-3</v>
      </c>
      <c r="BA27" s="17">
        <f t="shared" ref="BA27" si="513">BA26/AZ26-1</f>
        <v>2.8474498269537296E-3</v>
      </c>
      <c r="BB27" s="17">
        <f t="shared" ref="BB27" si="514">BB26/BA26-1</f>
        <v>2.8474498269537296E-3</v>
      </c>
      <c r="BC27" s="17">
        <f t="shared" ref="BC27" si="515">BC26/BB26-1</f>
        <v>2.8474498269537296E-3</v>
      </c>
      <c r="BD27" s="17">
        <f t="shared" ref="BD27" si="516">BD26/BC26-1</f>
        <v>2.8474498269537296E-3</v>
      </c>
      <c r="BE27" s="17">
        <f t="shared" ref="BE27" si="517">BE26/BD26-1</f>
        <v>2.8474498269537296E-3</v>
      </c>
      <c r="BF27" s="17">
        <f t="shared" ref="BF27" si="518">BF26/BE26-1</f>
        <v>2.8474498269535076E-3</v>
      </c>
      <c r="BG27" s="17">
        <f t="shared" ref="BG27" si="519">BG26/BF26-1</f>
        <v>2.8474498269537296E-3</v>
      </c>
      <c r="BH27" s="17">
        <f t="shared" ref="BH27" si="520">BH26/BG26-1</f>
        <v>2.8474498269537296E-3</v>
      </c>
      <c r="BI27" s="17">
        <f t="shared" ref="BI27" si="521">BI26/BH26-1</f>
        <v>2.8474498269537296E-3</v>
      </c>
      <c r="BJ27" s="17">
        <f t="shared" ref="BJ27" si="522">BJ26/BI26-1</f>
        <v>2.8474498269537296E-3</v>
      </c>
      <c r="BK27" s="17">
        <f t="shared" ref="BK27" si="523">BK26/BJ26-1</f>
        <v>2.8474498269537296E-3</v>
      </c>
      <c r="BL27" s="17">
        <f t="shared" ref="BL27" si="524">BL26/BK26-1</f>
        <v>2.8474498269537296E-3</v>
      </c>
      <c r="BM27" s="17">
        <f t="shared" ref="BM27" si="525">BM26/BL26-1</f>
        <v>2.8474498269537296E-3</v>
      </c>
      <c r="BN27" s="17">
        <f t="shared" ref="BN27" si="526">BN26/BM26-1</f>
        <v>2.8474498269537296E-3</v>
      </c>
      <c r="BO27" s="17">
        <f t="shared" ref="BO27" si="527">BO26/BN26-1</f>
        <v>2.8474498269537296E-3</v>
      </c>
      <c r="BP27" s="17">
        <f t="shared" ref="BP27" si="528">BP26/BO26-1</f>
        <v>2.8474498269539517E-3</v>
      </c>
      <c r="BQ27" s="17">
        <f t="shared" ref="BQ27" si="529">BQ26/BP26-1</f>
        <v>2.8474498269535076E-3</v>
      </c>
      <c r="BR27" s="17">
        <f t="shared" ref="BR27" si="530">BR26/BQ26-1</f>
        <v>2.8474498269535076E-3</v>
      </c>
      <c r="BS27" s="17">
        <f t="shared" ref="BS27" si="531">BS26/BR26-1</f>
        <v>2.8474498269539517E-3</v>
      </c>
      <c r="BT27" s="17">
        <f t="shared" ref="BT27" si="532">BT26/BS26-1</f>
        <v>2.8474498269537296E-3</v>
      </c>
      <c r="BU27" s="17">
        <f t="shared" ref="BU27" si="533">BU26/BT26-1</f>
        <v>2.8474498269539517E-3</v>
      </c>
      <c r="BV27" s="17">
        <f t="shared" ref="BV27" si="534">BV26/BU26-1</f>
        <v>2.8474498269535076E-3</v>
      </c>
      <c r="BW27" s="17">
        <f t="shared" ref="BW27" si="535">BW26/BV26-1</f>
        <v>2.8474498269537296E-3</v>
      </c>
      <c r="BX27" s="17">
        <f t="shared" ref="BX27" si="536">BX26/BW26-1</f>
        <v>2.8474498269539517E-3</v>
      </c>
      <c r="BY27" s="17">
        <f t="shared" ref="BY27" si="537">BY26/BX26-1</f>
        <v>2.8474498269539517E-3</v>
      </c>
      <c r="BZ27" s="17">
        <f t="shared" ref="BZ27" si="538">BZ26/BY26-1</f>
        <v>2.8474498269535076E-3</v>
      </c>
      <c r="CA27" s="17">
        <f t="shared" ref="CA27" si="539">CA26/BZ26-1</f>
        <v>2.8474498269537296E-3</v>
      </c>
      <c r="CB27" s="17">
        <f t="shared" ref="CB27" si="540">CB26/CA26-1</f>
        <v>2.8474498269537296E-3</v>
      </c>
      <c r="CC27" s="17">
        <f t="shared" ref="CC27" si="541">CC26/CB26-1</f>
        <v>2.8474498269539517E-3</v>
      </c>
      <c r="CD27" s="17">
        <f t="shared" ref="CD27" si="542">CD26/CC26-1</f>
        <v>2.8474498269537296E-3</v>
      </c>
      <c r="CE27" s="17">
        <f t="shared" ref="CE27" si="543">CE26/CD26-1</f>
        <v>2.8474498269539517E-3</v>
      </c>
      <c r="CF27" s="17">
        <f t="shared" ref="CF27" si="544">CF26/CE26-1</f>
        <v>2.8474498269537296E-3</v>
      </c>
      <c r="CG27" s="17">
        <f t="shared" ref="CG27" si="545">CG26/CF26-1</f>
        <v>2.8474498269537296E-3</v>
      </c>
      <c r="CH27" s="17">
        <f t="shared" ref="CH27" si="546">CH26/CG26-1</f>
        <v>2.8474498269537296E-3</v>
      </c>
      <c r="CI27" s="17">
        <f t="shared" ref="CI27" si="547">CI26/CH26-1</f>
        <v>2.8474498269537296E-3</v>
      </c>
      <c r="CJ27" s="17">
        <f t="shared" ref="CJ27" si="548">CJ26/CI26-1</f>
        <v>2.8474498269539517E-3</v>
      </c>
      <c r="CK27" s="17">
        <f t="shared" ref="CK27" si="549">CK26/CJ26-1</f>
        <v>2.8474498269537296E-3</v>
      </c>
      <c r="CL27" s="17">
        <f t="shared" ref="CL27" si="550">CL26/CK26-1</f>
        <v>2.8474498269537296E-3</v>
      </c>
      <c r="CM27" s="17">
        <f t="shared" ref="CM27" si="551">CM26/CL26-1</f>
        <v>2.8474498269535076E-3</v>
      </c>
      <c r="CN27" s="17">
        <f t="shared" ref="CN27" si="552">CN26/CM26-1</f>
        <v>2.8474498269537296E-3</v>
      </c>
      <c r="CO27" s="17">
        <f t="shared" ref="CO27" si="553">CO26/CN26-1</f>
        <v>2.8474498269539517E-3</v>
      </c>
      <c r="CP27" s="17">
        <f t="shared" ref="CP27" si="554">CP26/CO26-1</f>
        <v>2.8474498269537296E-3</v>
      </c>
      <c r="CQ27" s="17">
        <f t="shared" ref="CQ27" si="555">CQ26/CP26-1</f>
        <v>2.8474498269537296E-3</v>
      </c>
      <c r="CR27" s="17">
        <f t="shared" ref="CR27" si="556">CR26/CQ26-1</f>
        <v>2.8474498269537296E-3</v>
      </c>
      <c r="CS27" s="17">
        <f t="shared" ref="CS27" si="557">CS26/CR26-1</f>
        <v>2.8474498269537296E-3</v>
      </c>
      <c r="CT27" s="17">
        <f t="shared" ref="CT27" si="558">CT26/CS26-1</f>
        <v>2.8474498269537296E-3</v>
      </c>
      <c r="CU27" s="17">
        <f t="shared" ref="CU27" si="559">CU26/CT26-1</f>
        <v>2.8474498269535076E-3</v>
      </c>
      <c r="CV27" s="17">
        <f t="shared" ref="CV27" si="560">CV26/CU26-1</f>
        <v>2.8474498269537296E-3</v>
      </c>
      <c r="CW27" s="17">
        <f t="shared" ref="CW27" si="561">CW26/CV26-1</f>
        <v>2.8474498269539517E-3</v>
      </c>
      <c r="CX27" s="17">
        <f t="shared" ref="CX27" si="562">CX26/CW26-1</f>
        <v>2.8474498269535076E-3</v>
      </c>
      <c r="CY27" s="17">
        <f t="shared" ref="CY27" si="563">CY26/CX26-1</f>
        <v>2.8474498269537296E-3</v>
      </c>
      <c r="CZ27" s="17">
        <f t="shared" ref="CZ27" si="564">CZ26/CY26-1</f>
        <v>2.8474498269539517E-3</v>
      </c>
      <c r="DA27" s="17">
        <f t="shared" ref="DA27" si="565">DA26/CZ26-1</f>
        <v>2.8474498269535076E-3</v>
      </c>
      <c r="DB27" s="17">
        <f t="shared" ref="DB27" si="566">DB26/DA26-1</f>
        <v>2.8474498269539517E-3</v>
      </c>
      <c r="DC27" s="17">
        <f t="shared" ref="DC27" si="567">DC26/DB26-1</f>
        <v>2.8474498269537296E-3</v>
      </c>
      <c r="DD27" s="17">
        <f t="shared" ref="DD27" si="568">DD26/DC26-1</f>
        <v>2.8474498269539517E-3</v>
      </c>
      <c r="DE27" s="17">
        <f t="shared" ref="DE27" si="569">DE26/DD26-1</f>
        <v>2.8474498269537296E-3</v>
      </c>
      <c r="DF27" s="17">
        <f t="shared" ref="DF27" si="570">DF26/DE26-1</f>
        <v>2.8474498269537296E-3</v>
      </c>
      <c r="DG27" s="17">
        <f t="shared" ref="DG27" si="571">DG26/DF26-1</f>
        <v>2.8474498269537296E-3</v>
      </c>
      <c r="DH27" s="17">
        <f t="shared" ref="DH27" si="572">DH26/DG26-1</f>
        <v>2.8474498269539517E-3</v>
      </c>
      <c r="DI27" s="17">
        <f t="shared" ref="DI27" si="573">DI26/DH26-1</f>
        <v>2.8474498269535076E-3</v>
      </c>
      <c r="DJ27" s="17">
        <f t="shared" ref="DJ27" si="574">DJ26/DI26-1</f>
        <v>2.8474498269539517E-3</v>
      </c>
      <c r="DK27" s="17">
        <f t="shared" ref="DK27" si="575">DK26/DJ26-1</f>
        <v>2.8474498269535076E-3</v>
      </c>
      <c r="DL27" s="17">
        <f t="shared" ref="DL27" si="576">DL26/DK26-1</f>
        <v>2.8474498269535076E-3</v>
      </c>
      <c r="DM27" s="17">
        <f t="shared" ref="DM27" si="577">DM26/DL26-1</f>
        <v>2.8474498269539517E-3</v>
      </c>
      <c r="DN27" s="17">
        <f t="shared" ref="DN27" si="578">DN26/DM26-1</f>
        <v>2.8474498269537296E-3</v>
      </c>
      <c r="DO27" s="17">
        <f t="shared" ref="DO27" si="579">DO26/DN26-1</f>
        <v>2.8474498269537296E-3</v>
      </c>
      <c r="DP27" s="17">
        <f t="shared" ref="DP27" si="580">DP26/DO26-1</f>
        <v>2.8474498269537296E-3</v>
      </c>
      <c r="DQ27" s="17">
        <f t="shared" ref="DQ27" si="581">DQ26/DP26-1</f>
        <v>2.8474498269537296E-3</v>
      </c>
      <c r="DR27" s="17">
        <f t="shared" ref="DR27" si="582">DR26/DQ26-1</f>
        <v>2.8474498269535076E-3</v>
      </c>
      <c r="DS27" s="17">
        <f t="shared" ref="DS27" si="583">DS26/DR26-1</f>
        <v>2.8474498269537296E-3</v>
      </c>
      <c r="DT27" s="17">
        <f t="shared" ref="DT27" si="584">DT26/DS26-1</f>
        <v>2.8474498269537296E-3</v>
      </c>
      <c r="DU27" s="17">
        <f t="shared" ref="DU27" si="585">DU26/DT26-1</f>
        <v>2.8474498269537296E-3</v>
      </c>
      <c r="DV27" s="17">
        <f t="shared" ref="DV27" si="586">DV26/DU26-1</f>
        <v>2.8474498269539517E-3</v>
      </c>
      <c r="DW27" s="17">
        <f t="shared" ref="DW27" si="587">DW26/DV26-1</f>
        <v>2.8474498269537296E-3</v>
      </c>
      <c r="DX27" s="17">
        <f t="shared" ref="DX27" si="588">DX26/DW26-1</f>
        <v>2.8474498269537296E-3</v>
      </c>
      <c r="DY27" s="17">
        <f t="shared" ref="DY27" si="589">DY26/DX26-1</f>
        <v>2.8474498269539517E-3</v>
      </c>
      <c r="DZ27" s="17">
        <f t="shared" ref="DZ27" si="590">DZ26/DY26-1</f>
        <v>2.8474498269535076E-3</v>
      </c>
      <c r="EA27" s="17">
        <f t="shared" ref="EA27" si="591">EA26/DZ26-1</f>
        <v>2.8474498269535076E-3</v>
      </c>
      <c r="EB27" s="17">
        <f t="shared" ref="EB27" si="592">EB26/EA26-1</f>
        <v>2.8474498269535076E-3</v>
      </c>
      <c r="EC27" s="17">
        <f t="shared" ref="EC27" si="593">EC26/EB26-1</f>
        <v>2.8474498269539517E-3</v>
      </c>
      <c r="ED27" s="17">
        <f t="shared" ref="ED27" si="594">ED26/EC26-1</f>
        <v>2.8474498269537296E-3</v>
      </c>
      <c r="EE27" s="17">
        <f t="shared" ref="EE27" si="595">EE26/ED26-1</f>
        <v>2.8474498269535076E-3</v>
      </c>
      <c r="EF27" s="17">
        <f t="shared" ref="EF27" si="596">EF26/EE26-1</f>
        <v>2.8474498269537296E-3</v>
      </c>
      <c r="EG27" s="17">
        <f t="shared" ref="EG27" si="597">EG26/EF26-1</f>
        <v>2.8474498269537296E-3</v>
      </c>
      <c r="EH27" s="17">
        <f t="shared" ref="EH27" si="598">EH26/EG26-1</f>
        <v>2.8474498269537296E-3</v>
      </c>
      <c r="EI27" s="17">
        <f t="shared" ref="EI27" si="599">EI26/EH26-1</f>
        <v>2.8474498269539517E-3</v>
      </c>
      <c r="EJ27" s="17">
        <f t="shared" ref="EJ27" si="600">EJ26/EI26-1</f>
        <v>2.8474498269537296E-3</v>
      </c>
      <c r="EK27" s="17">
        <f t="shared" ref="EK27" si="601">EK26/EJ26-1</f>
        <v>2.8474498269539517E-3</v>
      </c>
      <c r="EL27" s="17">
        <f t="shared" ref="EL27" si="602">EL26/EK26-1</f>
        <v>2.8474498269539517E-3</v>
      </c>
      <c r="EM27" s="17">
        <f t="shared" ref="EM27" si="603">EM26/EL26-1</f>
        <v>2.8474498269535076E-3</v>
      </c>
      <c r="EN27" s="17">
        <f t="shared" ref="EN27" si="604">EN26/EM26-1</f>
        <v>2.8474498269537296E-3</v>
      </c>
      <c r="EO27" s="17">
        <f t="shared" ref="EO27" si="605">EO26/EN26-1</f>
        <v>2.8474498269539517E-3</v>
      </c>
      <c r="EP27" s="17">
        <f t="shared" ref="EP27" si="606">EP26/EO26-1</f>
        <v>2.8474498269537296E-3</v>
      </c>
    </row>
    <row r="28" spans="1:146" s="12" customFormat="1">
      <c r="A28" s="12" t="s">
        <v>1</v>
      </c>
      <c r="C28" s="4">
        <f t="shared" ref="C28:D28" si="607">C3/B3-1</f>
        <v>1.0920000000000041E-2</v>
      </c>
      <c r="D28" s="4">
        <f t="shared" si="607"/>
        <v>1.0920000000000041E-2</v>
      </c>
      <c r="E28" s="4">
        <f>E3/D3-1</f>
        <v>1.0920000000000041E-2</v>
      </c>
      <c r="F28" s="4">
        <f t="shared" ref="F28:AT28" si="608">F3/E3-1</f>
        <v>1.0920000000000041E-2</v>
      </c>
      <c r="G28" s="4">
        <f t="shared" si="608"/>
        <v>1.0920000000000041E-2</v>
      </c>
      <c r="H28" s="4">
        <f t="shared" si="608"/>
        <v>1.0810122774964182E-2</v>
      </c>
      <c r="I28" s="4">
        <f t="shared" si="608"/>
        <v>1.0368010746318879E-2</v>
      </c>
      <c r="J28" s="4">
        <f t="shared" si="608"/>
        <v>9.9729990466519425E-3</v>
      </c>
      <c r="K28" s="4">
        <f t="shared" si="608"/>
        <v>9.5956482568479995E-3</v>
      </c>
      <c r="L28" s="4">
        <f t="shared" si="608"/>
        <v>9.2349314417929929E-3</v>
      </c>
      <c r="M28" s="4">
        <f t="shared" si="608"/>
        <v>8.8849758047919725E-3</v>
      </c>
      <c r="N28" s="4">
        <f t="shared" si="608"/>
        <v>8.545289336425288E-3</v>
      </c>
      <c r="O28" s="4">
        <f t="shared" si="608"/>
        <v>8.2147291415382018E-3</v>
      </c>
      <c r="P28" s="4">
        <f t="shared" si="608"/>
        <v>7.8915018135372605E-3</v>
      </c>
      <c r="Q28" s="4">
        <f t="shared" si="608"/>
        <v>7.5780195820567275E-3</v>
      </c>
      <c r="R28" s="4">
        <f t="shared" si="608"/>
        <v>7.2716408529751586E-3</v>
      </c>
      <c r="S28" s="4">
        <f t="shared" si="608"/>
        <v>6.9722121194748521E-3</v>
      </c>
      <c r="T28" s="4">
        <f t="shared" si="608"/>
        <v>6.678419512159639E-3</v>
      </c>
      <c r="U28" s="4">
        <f t="shared" si="608"/>
        <v>6.3889207315279695E-3</v>
      </c>
      <c r="V28" s="4">
        <f t="shared" si="608"/>
        <v>6.1033993335175563E-3</v>
      </c>
      <c r="W28" s="4">
        <f t="shared" si="608"/>
        <v>5.8213139192209162E-3</v>
      </c>
      <c r="X28" s="4">
        <f t="shared" si="608"/>
        <v>5.5427640495879782E-3</v>
      </c>
      <c r="Y28" s="4">
        <f t="shared" si="608"/>
        <v>5.2664961038875191E-3</v>
      </c>
      <c r="Z28" s="4">
        <f t="shared" si="608"/>
        <v>4.993620924853337E-3</v>
      </c>
      <c r="AA28" s="4">
        <f t="shared" si="608"/>
        <v>4.7235381224925987E-3</v>
      </c>
      <c r="AB28" s="4">
        <f t="shared" si="608"/>
        <v>4.4564495341143928E-3</v>
      </c>
      <c r="AC28" s="4">
        <f t="shared" si="608"/>
        <v>4.1899016342208384E-3</v>
      </c>
      <c r="AD28" s="4">
        <f t="shared" si="608"/>
        <v>3.9247962020103611E-3</v>
      </c>
      <c r="AE28" s="4">
        <f t="shared" si="608"/>
        <v>3.6594593936942754E-3</v>
      </c>
      <c r="AF28" s="4">
        <f t="shared" si="608"/>
        <v>3.3948962688561402E-3</v>
      </c>
      <c r="AG28" s="4">
        <f t="shared" si="608"/>
        <v>3.1307498941313128E-3</v>
      </c>
      <c r="AH28" s="4">
        <f t="shared" si="608"/>
        <v>2.8675239798190422E-3</v>
      </c>
      <c r="AI28" s="4">
        <f t="shared" si="608"/>
        <v>2.6063758779795165E-3</v>
      </c>
      <c r="AJ28" s="4">
        <f t="shared" si="608"/>
        <v>2.3485769903250908E-3</v>
      </c>
      <c r="AK28" s="4">
        <f t="shared" si="608"/>
        <v>2.0936659016295156E-3</v>
      </c>
      <c r="AL28" s="4">
        <f t="shared" si="608"/>
        <v>1.8420130363745457E-3</v>
      </c>
      <c r="AM28" s="4">
        <f t="shared" si="608"/>
        <v>1.5936450065510144E-3</v>
      </c>
      <c r="AN28" s="4">
        <f t="shared" si="608"/>
        <v>1.3483711518618158E-3</v>
      </c>
      <c r="AO28" s="4">
        <f t="shared" si="608"/>
        <v>1.1057990568261733E-3</v>
      </c>
      <c r="AP28" s="17">
        <f t="shared" si="608"/>
        <v>6.968305310032008E-3</v>
      </c>
      <c r="AQ28" s="17">
        <f t="shared" si="608"/>
        <v>6.968305310032008E-3</v>
      </c>
      <c r="AR28" s="17">
        <f t="shared" si="608"/>
        <v>6.968305310032008E-3</v>
      </c>
      <c r="AS28" s="17">
        <f t="shared" si="608"/>
        <v>6.968305310032008E-3</v>
      </c>
      <c r="AT28" s="17">
        <f t="shared" si="608"/>
        <v>6.968305310032008E-3</v>
      </c>
      <c r="AU28" s="17">
        <f t="shared" ref="AU28:BN28" si="609">AU14/AT14-1</f>
        <v>1.8899993763069389E-2</v>
      </c>
      <c r="AV28" s="17">
        <f t="shared" si="609"/>
        <v>1.8899993763069167E-2</v>
      </c>
      <c r="AW28" s="17">
        <f t="shared" si="609"/>
        <v>2.3086811635250504E-2</v>
      </c>
      <c r="AX28" s="17">
        <f t="shared" si="609"/>
        <v>2.3086811635250504E-2</v>
      </c>
      <c r="AY28" s="17">
        <f t="shared" si="609"/>
        <v>2.3086811635250726E-2</v>
      </c>
      <c r="AZ28" s="17">
        <f t="shared" si="609"/>
        <v>2.3086811635250504E-2</v>
      </c>
      <c r="BA28" s="17">
        <f t="shared" si="609"/>
        <v>2.3086811635250504E-2</v>
      </c>
      <c r="BB28" s="17">
        <f t="shared" si="609"/>
        <v>2.3086811635250726E-2</v>
      </c>
      <c r="BC28" s="17">
        <f t="shared" si="609"/>
        <v>2.3086811635250504E-2</v>
      </c>
      <c r="BD28" s="17">
        <f t="shared" si="609"/>
        <v>2.3086811635250504E-2</v>
      </c>
      <c r="BE28" s="17">
        <f t="shared" si="609"/>
        <v>2.3086811635250504E-2</v>
      </c>
      <c r="BF28" s="17">
        <f t="shared" si="609"/>
        <v>2.3086811635250726E-2</v>
      </c>
      <c r="BG28" s="17">
        <f t="shared" si="609"/>
        <v>2.3086811635250504E-2</v>
      </c>
      <c r="BH28" s="17">
        <f t="shared" si="609"/>
        <v>2.3086811635250726E-2</v>
      </c>
      <c r="BI28" s="17">
        <f t="shared" si="609"/>
        <v>2.3086811635250504E-2</v>
      </c>
      <c r="BJ28" s="17">
        <f t="shared" si="609"/>
        <v>2.3086811635250504E-2</v>
      </c>
      <c r="BK28" s="17">
        <f t="shared" si="609"/>
        <v>2.3086811635250504E-2</v>
      </c>
      <c r="BL28" s="17">
        <f t="shared" si="609"/>
        <v>2.3086811635250726E-2</v>
      </c>
      <c r="BM28" s="17">
        <f t="shared" si="609"/>
        <v>2.3086811635250504E-2</v>
      </c>
      <c r="BN28" s="17">
        <f t="shared" si="609"/>
        <v>2.3086811635250504E-2</v>
      </c>
      <c r="BO28" s="17">
        <f t="shared" ref="BO28:CT28" si="610">BO14/BN14-1</f>
        <v>2.3086811635250504E-2</v>
      </c>
      <c r="BP28" s="17">
        <f t="shared" si="610"/>
        <v>2.3086811635250504E-2</v>
      </c>
      <c r="BQ28" s="17">
        <f t="shared" si="610"/>
        <v>2.3086811635250726E-2</v>
      </c>
      <c r="BR28" s="17">
        <f t="shared" si="610"/>
        <v>2.3086811635250504E-2</v>
      </c>
      <c r="BS28" s="17">
        <f t="shared" si="610"/>
        <v>2.3086811635250504E-2</v>
      </c>
      <c r="BT28" s="17">
        <f t="shared" si="610"/>
        <v>2.3086811635250504E-2</v>
      </c>
      <c r="BU28" s="17">
        <f t="shared" si="610"/>
        <v>2.3086811635250504E-2</v>
      </c>
      <c r="BV28" s="17">
        <f t="shared" si="610"/>
        <v>2.3086811635250726E-2</v>
      </c>
      <c r="BW28" s="17">
        <f t="shared" si="610"/>
        <v>2.3086811635250282E-2</v>
      </c>
      <c r="BX28" s="17">
        <f t="shared" si="610"/>
        <v>2.3086811635250504E-2</v>
      </c>
      <c r="BY28" s="17">
        <f t="shared" si="610"/>
        <v>2.3086811635250504E-2</v>
      </c>
      <c r="BZ28" s="17">
        <f t="shared" si="610"/>
        <v>2.3086811635250726E-2</v>
      </c>
      <c r="CA28" s="17">
        <f t="shared" si="610"/>
        <v>2.3086811635250726E-2</v>
      </c>
      <c r="CB28" s="17">
        <f t="shared" si="610"/>
        <v>2.3086811635250726E-2</v>
      </c>
      <c r="CC28" s="17">
        <f t="shared" si="610"/>
        <v>2.3086811635250504E-2</v>
      </c>
      <c r="CD28" s="17">
        <f t="shared" si="610"/>
        <v>2.3086811635250504E-2</v>
      </c>
      <c r="CE28" s="17">
        <f t="shared" si="610"/>
        <v>2.3086811635250282E-2</v>
      </c>
      <c r="CF28" s="17">
        <f t="shared" si="610"/>
        <v>2.3086811635250726E-2</v>
      </c>
      <c r="CG28" s="17">
        <f t="shared" si="610"/>
        <v>2.3086811635250504E-2</v>
      </c>
      <c r="CH28" s="17">
        <f t="shared" si="610"/>
        <v>2.3086811635250726E-2</v>
      </c>
      <c r="CI28" s="17">
        <f t="shared" si="610"/>
        <v>2.3086811635250504E-2</v>
      </c>
      <c r="CJ28" s="17">
        <f t="shared" si="610"/>
        <v>2.3086811635250504E-2</v>
      </c>
      <c r="CK28" s="17">
        <f t="shared" si="610"/>
        <v>2.3086811635250726E-2</v>
      </c>
      <c r="CL28" s="17">
        <f t="shared" si="610"/>
        <v>2.3086811635250504E-2</v>
      </c>
      <c r="CM28" s="17">
        <f t="shared" si="610"/>
        <v>2.3086811635250726E-2</v>
      </c>
      <c r="CN28" s="17">
        <f t="shared" si="610"/>
        <v>2.3086811635250504E-2</v>
      </c>
      <c r="CO28" s="17">
        <f t="shared" si="610"/>
        <v>2.3086811635250726E-2</v>
      </c>
      <c r="CP28" s="17">
        <f t="shared" si="610"/>
        <v>2.3086811635250504E-2</v>
      </c>
      <c r="CQ28" s="17">
        <f t="shared" si="610"/>
        <v>2.3086811635250504E-2</v>
      </c>
      <c r="CR28" s="17">
        <f t="shared" si="610"/>
        <v>2.3086811635250726E-2</v>
      </c>
      <c r="CS28" s="17">
        <f t="shared" si="610"/>
        <v>2.3086811635250282E-2</v>
      </c>
      <c r="CT28" s="17">
        <f t="shared" si="610"/>
        <v>2.3086811635250726E-2</v>
      </c>
      <c r="CU28" s="17">
        <f t="shared" ref="CU28:DZ28" si="611">CU14/CT14-1</f>
        <v>2.3086811635250726E-2</v>
      </c>
      <c r="CV28" s="17">
        <f t="shared" si="611"/>
        <v>2.3086811635250726E-2</v>
      </c>
      <c r="CW28" s="17">
        <f t="shared" si="611"/>
        <v>2.3086811635250504E-2</v>
      </c>
      <c r="CX28" s="17">
        <f t="shared" si="611"/>
        <v>2.3086811635250504E-2</v>
      </c>
      <c r="CY28" s="17">
        <f t="shared" si="611"/>
        <v>2.3086811635250726E-2</v>
      </c>
      <c r="CZ28" s="17">
        <f t="shared" si="611"/>
        <v>2.3086811635250504E-2</v>
      </c>
      <c r="DA28" s="17">
        <f t="shared" si="611"/>
        <v>2.3086811635250726E-2</v>
      </c>
      <c r="DB28" s="17">
        <f t="shared" si="611"/>
        <v>2.3086811635250504E-2</v>
      </c>
      <c r="DC28" s="17">
        <f t="shared" si="611"/>
        <v>2.3086811635250504E-2</v>
      </c>
      <c r="DD28" s="17">
        <f t="shared" si="611"/>
        <v>2.3086811635250504E-2</v>
      </c>
      <c r="DE28" s="17">
        <f t="shared" si="611"/>
        <v>2.3086811635250726E-2</v>
      </c>
      <c r="DF28" s="17">
        <f t="shared" si="611"/>
        <v>2.3086811635250504E-2</v>
      </c>
      <c r="DG28" s="17">
        <f t="shared" si="611"/>
        <v>2.3086811635250726E-2</v>
      </c>
      <c r="DH28" s="17">
        <f t="shared" si="611"/>
        <v>2.3086811635250504E-2</v>
      </c>
      <c r="DI28" s="17">
        <f t="shared" si="611"/>
        <v>2.3086811635250726E-2</v>
      </c>
      <c r="DJ28" s="17">
        <f t="shared" si="611"/>
        <v>2.3086811635250726E-2</v>
      </c>
      <c r="DK28" s="17">
        <f t="shared" si="611"/>
        <v>2.3086811635250504E-2</v>
      </c>
      <c r="DL28" s="17">
        <f t="shared" si="611"/>
        <v>2.3086811635250726E-2</v>
      </c>
      <c r="DM28" s="17">
        <f t="shared" si="611"/>
        <v>2.3086811635250504E-2</v>
      </c>
      <c r="DN28" s="17">
        <f t="shared" si="611"/>
        <v>2.3086811635250726E-2</v>
      </c>
      <c r="DO28" s="17">
        <f t="shared" si="611"/>
        <v>2.3086811635250504E-2</v>
      </c>
      <c r="DP28" s="17">
        <f t="shared" si="611"/>
        <v>2.3086811635250504E-2</v>
      </c>
      <c r="DQ28" s="17">
        <f t="shared" si="611"/>
        <v>2.3086811635250504E-2</v>
      </c>
      <c r="DR28" s="17">
        <f t="shared" si="611"/>
        <v>2.3086811635250504E-2</v>
      </c>
      <c r="DS28" s="17">
        <f t="shared" si="611"/>
        <v>2.3086811635250504E-2</v>
      </c>
      <c r="DT28" s="17">
        <f t="shared" si="611"/>
        <v>2.3086811635250726E-2</v>
      </c>
      <c r="DU28" s="17">
        <f t="shared" si="611"/>
        <v>2.3086811635250504E-2</v>
      </c>
      <c r="DV28" s="17">
        <f t="shared" si="611"/>
        <v>2.3086811635250504E-2</v>
      </c>
      <c r="DW28" s="17">
        <f t="shared" si="611"/>
        <v>2.3086811635250726E-2</v>
      </c>
      <c r="DX28" s="17">
        <f t="shared" si="611"/>
        <v>2.3086811635250504E-2</v>
      </c>
      <c r="DY28" s="17">
        <f t="shared" si="611"/>
        <v>2.3086811635250282E-2</v>
      </c>
      <c r="DZ28" s="17">
        <f t="shared" si="611"/>
        <v>2.3086811635250726E-2</v>
      </c>
      <c r="EA28" s="17">
        <f t="shared" ref="EA28:EP28" si="612">EA14/DZ14-1</f>
        <v>2.3086811635250726E-2</v>
      </c>
      <c r="EB28" s="17">
        <f t="shared" si="612"/>
        <v>2.3086811635250726E-2</v>
      </c>
      <c r="EC28" s="17">
        <f t="shared" si="612"/>
        <v>2.3086811635250504E-2</v>
      </c>
      <c r="ED28" s="17">
        <f t="shared" si="612"/>
        <v>2.3086811635250726E-2</v>
      </c>
      <c r="EE28" s="17">
        <f t="shared" si="612"/>
        <v>2.3086811635250726E-2</v>
      </c>
      <c r="EF28" s="17">
        <f t="shared" si="612"/>
        <v>2.3086811635250504E-2</v>
      </c>
      <c r="EG28" s="17">
        <f t="shared" si="612"/>
        <v>2.3086811635250726E-2</v>
      </c>
      <c r="EH28" s="17">
        <f t="shared" si="612"/>
        <v>2.3086811635250504E-2</v>
      </c>
      <c r="EI28" s="17">
        <f t="shared" si="612"/>
        <v>2.3086811635250504E-2</v>
      </c>
      <c r="EJ28" s="17">
        <f t="shared" si="612"/>
        <v>2.3086811635250504E-2</v>
      </c>
      <c r="EK28" s="17">
        <f t="shared" si="612"/>
        <v>2.3086811635250504E-2</v>
      </c>
      <c r="EL28" s="17">
        <f t="shared" si="612"/>
        <v>2.3086811635250504E-2</v>
      </c>
      <c r="EM28" s="17">
        <f t="shared" si="612"/>
        <v>2.3086811635250726E-2</v>
      </c>
      <c r="EN28" s="17">
        <f t="shared" si="612"/>
        <v>2.3086811635250504E-2</v>
      </c>
      <c r="EO28" s="17">
        <f t="shared" si="612"/>
        <v>2.3086811635250504E-2</v>
      </c>
      <c r="EP28" s="17">
        <f t="shared" si="612"/>
        <v>2.3086811635250504E-2</v>
      </c>
    </row>
    <row r="29" spans="1:146" s="12" customFormat="1">
      <c r="A29" s="12" t="s">
        <v>29</v>
      </c>
      <c r="C29" s="4">
        <f>(1+C27)*(1+C28)-1</f>
        <v>2.9116559999995406E-2</v>
      </c>
      <c r="D29" s="4">
        <f t="shared" ref="D29:BO29" si="613">(1+D27)*(1+D28)-1</f>
        <v>2.9116560126455138E-2</v>
      </c>
      <c r="E29" s="4">
        <f>(1+E27)*(1+E28)-1</f>
        <v>2.9353408995580255E-2</v>
      </c>
      <c r="F29" s="4">
        <f t="shared" si="613"/>
        <v>2.8881931709551445E-2</v>
      </c>
      <c r="G29" s="4">
        <f t="shared" si="613"/>
        <v>2.8512906103941749E-2</v>
      </c>
      <c r="H29" s="4">
        <f t="shared" si="613"/>
        <v>2.8233018945682753E-2</v>
      </c>
      <c r="I29" s="4">
        <f t="shared" si="613"/>
        <v>2.8029711613622332E-2</v>
      </c>
      <c r="J29" s="4">
        <f t="shared" si="613"/>
        <v>2.7891180098527091E-2</v>
      </c>
      <c r="K29" s="4">
        <f t="shared" si="613"/>
        <v>2.7806375003080586E-2</v>
      </c>
      <c r="L29" s="4">
        <f t="shared" si="613"/>
        <v>2.7765001541885326E-2</v>
      </c>
      <c r="M29" s="4">
        <f t="shared" si="613"/>
        <v>2.7757519541462106E-2</v>
      </c>
      <c r="N29" s="4">
        <f t="shared" si="613"/>
        <v>2.7775143440246008E-2</v>
      </c>
      <c r="O29" s="4">
        <f t="shared" si="613"/>
        <v>2.7809842288595288E-2</v>
      </c>
      <c r="P29" s="4">
        <f t="shared" si="613"/>
        <v>2.785433974878182E-2</v>
      </c>
      <c r="Q29" s="4">
        <f t="shared" si="613"/>
        <v>2.7902114094997765E-2</v>
      </c>
      <c r="R29" s="4">
        <f t="shared" si="613"/>
        <v>2.7947398213352237E-2</v>
      </c>
      <c r="S29" s="4">
        <f t="shared" si="613"/>
        <v>2.7985179601871302E-2</v>
      </c>
      <c r="T29" s="4">
        <f t="shared" si="613"/>
        <v>2.8011200370500866E-2</v>
      </c>
      <c r="U29" s="4">
        <f t="shared" si="613"/>
        <v>2.8021957241102902E-2</v>
      </c>
      <c r="V29" s="4">
        <f t="shared" si="613"/>
        <v>2.8014701547458554E-2</v>
      </c>
      <c r="W29" s="4">
        <f t="shared" si="613"/>
        <v>2.7987439235266587E-2</v>
      </c>
      <c r="X29" s="4">
        <f t="shared" si="613"/>
        <v>2.7938930862142053E-2</v>
      </c>
      <c r="Y29" s="4">
        <f t="shared" si="613"/>
        <v>2.7868691597620066E-2</v>
      </c>
      <c r="Z29" s="4">
        <f t="shared" si="613"/>
        <v>2.777699122315247E-2</v>
      </c>
      <c r="AA29" s="4">
        <f t="shared" si="613"/>
        <v>2.7664854132109173E-2</v>
      </c>
      <c r="AB29" s="4">
        <f t="shared" si="613"/>
        <v>2.7534059329777705E-2</v>
      </c>
      <c r="AC29" s="4">
        <f t="shared" si="613"/>
        <v>2.7387140433363433E-2</v>
      </c>
      <c r="AD29" s="4">
        <f t="shared" si="613"/>
        <v>2.7227385671990678E-2</v>
      </c>
      <c r="AE29" s="4">
        <f t="shared" si="613"/>
        <v>2.7058837886700049E-2</v>
      </c>
      <c r="AF29" s="4">
        <f t="shared" si="613"/>
        <v>2.6886294530450883E-2</v>
      </c>
      <c r="AG29" s="4">
        <f t="shared" si="613"/>
        <v>2.6715307668120136E-2</v>
      </c>
      <c r="AH29" s="4">
        <f t="shared" si="613"/>
        <v>2.6552183976502608E-2</v>
      </c>
      <c r="AI29" s="4">
        <f t="shared" si="613"/>
        <v>2.6403984744310938E-2</v>
      </c>
      <c r="AJ29" s="4">
        <f t="shared" si="613"/>
        <v>2.6278525872175829E-2</v>
      </c>
      <c r="AK29" s="4">
        <f t="shared" si="613"/>
        <v>2.6184377872646492E-2</v>
      </c>
      <c r="AL29" s="4">
        <f t="shared" si="613"/>
        <v>2.613086587018798E-2</v>
      </c>
      <c r="AM29" s="4">
        <f t="shared" si="613"/>
        <v>2.6128069601185189E-2</v>
      </c>
      <c r="AN29" s="4">
        <f t="shared" si="613"/>
        <v>2.618682341393952E-2</v>
      </c>
      <c r="AO29" s="4">
        <f t="shared" si="613"/>
        <v>2.6318716268671549E-2</v>
      </c>
      <c r="AP29" s="17">
        <f t="shared" si="613"/>
        <v>2.6318716268671771E-2</v>
      </c>
      <c r="AQ29" s="17">
        <f t="shared" si="613"/>
        <v>2.6318716268671549E-2</v>
      </c>
      <c r="AR29" s="17">
        <f t="shared" si="613"/>
        <v>2.6318716268671771E-2</v>
      </c>
      <c r="AS29" s="17">
        <f t="shared" si="613"/>
        <v>2.6318716268671549E-2</v>
      </c>
      <c r="AT29" s="17">
        <f t="shared" si="613"/>
        <v>2.6318716268671993E-2</v>
      </c>
      <c r="AU29" s="17">
        <f t="shared" si="613"/>
        <v>481.46330948313403</v>
      </c>
      <c r="AV29" s="17">
        <f t="shared" si="613"/>
        <v>2.6000000000000245E-2</v>
      </c>
      <c r="AW29" s="17">
        <f t="shared" si="613"/>
        <v>2.6000000000000245E-2</v>
      </c>
      <c r="AX29" s="17">
        <f t="shared" si="613"/>
        <v>2.6000000000000023E-2</v>
      </c>
      <c r="AY29" s="17">
        <f t="shared" si="613"/>
        <v>2.6000000000000245E-2</v>
      </c>
      <c r="AZ29" s="17">
        <f t="shared" si="613"/>
        <v>2.6000000000000245E-2</v>
      </c>
      <c r="BA29" s="17">
        <f t="shared" si="613"/>
        <v>2.6000000000000023E-2</v>
      </c>
      <c r="BB29" s="17">
        <f t="shared" si="613"/>
        <v>2.6000000000000245E-2</v>
      </c>
      <c r="BC29" s="17">
        <f t="shared" si="613"/>
        <v>2.6000000000000023E-2</v>
      </c>
      <c r="BD29" s="17">
        <f t="shared" si="613"/>
        <v>2.6000000000000023E-2</v>
      </c>
      <c r="BE29" s="17">
        <f t="shared" si="613"/>
        <v>2.6000000000000023E-2</v>
      </c>
      <c r="BF29" s="17">
        <f t="shared" si="613"/>
        <v>2.6000000000000023E-2</v>
      </c>
      <c r="BG29" s="17">
        <f t="shared" si="613"/>
        <v>2.6000000000000023E-2</v>
      </c>
      <c r="BH29" s="17">
        <f t="shared" si="613"/>
        <v>2.6000000000000245E-2</v>
      </c>
      <c r="BI29" s="17">
        <f t="shared" si="613"/>
        <v>2.6000000000000023E-2</v>
      </c>
      <c r="BJ29" s="17">
        <f t="shared" si="613"/>
        <v>2.6000000000000023E-2</v>
      </c>
      <c r="BK29" s="17">
        <f t="shared" si="613"/>
        <v>2.6000000000000023E-2</v>
      </c>
      <c r="BL29" s="17">
        <f t="shared" si="613"/>
        <v>2.6000000000000245E-2</v>
      </c>
      <c r="BM29" s="17">
        <f t="shared" si="613"/>
        <v>2.6000000000000023E-2</v>
      </c>
      <c r="BN29" s="17">
        <f t="shared" si="613"/>
        <v>2.6000000000000023E-2</v>
      </c>
      <c r="BO29" s="17">
        <f t="shared" si="613"/>
        <v>2.6000000000000023E-2</v>
      </c>
      <c r="BP29" s="17">
        <f t="shared" ref="BP29:EA29" si="614">(1+BP27)*(1+BP28)-1</f>
        <v>2.6000000000000245E-2</v>
      </c>
      <c r="BQ29" s="17">
        <f t="shared" si="614"/>
        <v>2.6000000000000023E-2</v>
      </c>
      <c r="BR29" s="17">
        <f t="shared" si="614"/>
        <v>2.5999999999999801E-2</v>
      </c>
      <c r="BS29" s="17">
        <f t="shared" si="614"/>
        <v>2.6000000000000245E-2</v>
      </c>
      <c r="BT29" s="17">
        <f t="shared" si="614"/>
        <v>2.6000000000000023E-2</v>
      </c>
      <c r="BU29" s="17">
        <f t="shared" si="614"/>
        <v>2.6000000000000245E-2</v>
      </c>
      <c r="BV29" s="17">
        <f t="shared" si="614"/>
        <v>2.6000000000000023E-2</v>
      </c>
      <c r="BW29" s="17">
        <f t="shared" si="614"/>
        <v>2.5999999999999801E-2</v>
      </c>
      <c r="BX29" s="17">
        <f t="shared" si="614"/>
        <v>2.6000000000000245E-2</v>
      </c>
      <c r="BY29" s="17">
        <f t="shared" si="614"/>
        <v>2.6000000000000245E-2</v>
      </c>
      <c r="BZ29" s="17">
        <f t="shared" si="614"/>
        <v>2.6000000000000023E-2</v>
      </c>
      <c r="CA29" s="17">
        <f t="shared" si="614"/>
        <v>2.6000000000000245E-2</v>
      </c>
      <c r="CB29" s="17">
        <f t="shared" si="614"/>
        <v>2.6000000000000245E-2</v>
      </c>
      <c r="CC29" s="17">
        <f t="shared" si="614"/>
        <v>2.6000000000000245E-2</v>
      </c>
      <c r="CD29" s="17">
        <f t="shared" si="614"/>
        <v>2.6000000000000023E-2</v>
      </c>
      <c r="CE29" s="17">
        <f t="shared" si="614"/>
        <v>2.6000000000000023E-2</v>
      </c>
      <c r="CF29" s="17">
        <f t="shared" si="614"/>
        <v>2.6000000000000245E-2</v>
      </c>
      <c r="CG29" s="17">
        <f t="shared" si="614"/>
        <v>2.6000000000000023E-2</v>
      </c>
      <c r="CH29" s="17">
        <f t="shared" si="614"/>
        <v>2.6000000000000245E-2</v>
      </c>
      <c r="CI29" s="17">
        <f t="shared" si="614"/>
        <v>2.6000000000000023E-2</v>
      </c>
      <c r="CJ29" s="17">
        <f t="shared" si="614"/>
        <v>2.6000000000000245E-2</v>
      </c>
      <c r="CK29" s="17">
        <f t="shared" si="614"/>
        <v>2.6000000000000245E-2</v>
      </c>
      <c r="CL29" s="17">
        <f t="shared" si="614"/>
        <v>2.6000000000000023E-2</v>
      </c>
      <c r="CM29" s="17">
        <f t="shared" si="614"/>
        <v>2.6000000000000023E-2</v>
      </c>
      <c r="CN29" s="17">
        <f t="shared" si="614"/>
        <v>2.6000000000000023E-2</v>
      </c>
      <c r="CO29" s="17">
        <f t="shared" si="614"/>
        <v>2.6000000000000467E-2</v>
      </c>
      <c r="CP29" s="17">
        <f t="shared" si="614"/>
        <v>2.6000000000000023E-2</v>
      </c>
      <c r="CQ29" s="17">
        <f t="shared" si="614"/>
        <v>2.6000000000000023E-2</v>
      </c>
      <c r="CR29" s="17">
        <f t="shared" si="614"/>
        <v>2.6000000000000245E-2</v>
      </c>
      <c r="CS29" s="17">
        <f t="shared" si="614"/>
        <v>2.5999999999999801E-2</v>
      </c>
      <c r="CT29" s="17">
        <f t="shared" si="614"/>
        <v>2.6000000000000245E-2</v>
      </c>
      <c r="CU29" s="17">
        <f t="shared" si="614"/>
        <v>2.6000000000000023E-2</v>
      </c>
      <c r="CV29" s="17">
        <f t="shared" si="614"/>
        <v>2.6000000000000245E-2</v>
      </c>
      <c r="CW29" s="17">
        <f t="shared" si="614"/>
        <v>2.6000000000000245E-2</v>
      </c>
      <c r="CX29" s="17">
        <f t="shared" si="614"/>
        <v>2.5999999999999801E-2</v>
      </c>
      <c r="CY29" s="17">
        <f t="shared" si="614"/>
        <v>2.6000000000000245E-2</v>
      </c>
      <c r="CZ29" s="17">
        <f t="shared" si="614"/>
        <v>2.6000000000000245E-2</v>
      </c>
      <c r="DA29" s="17">
        <f t="shared" si="614"/>
        <v>2.6000000000000023E-2</v>
      </c>
      <c r="DB29" s="17">
        <f t="shared" si="614"/>
        <v>2.6000000000000245E-2</v>
      </c>
      <c r="DC29" s="17">
        <f t="shared" si="614"/>
        <v>2.6000000000000023E-2</v>
      </c>
      <c r="DD29" s="17">
        <f t="shared" si="614"/>
        <v>2.6000000000000245E-2</v>
      </c>
      <c r="DE29" s="17">
        <f t="shared" si="614"/>
        <v>2.6000000000000245E-2</v>
      </c>
      <c r="DF29" s="17">
        <f t="shared" si="614"/>
        <v>2.6000000000000023E-2</v>
      </c>
      <c r="DG29" s="17">
        <f t="shared" si="614"/>
        <v>2.6000000000000245E-2</v>
      </c>
      <c r="DH29" s="17">
        <f t="shared" si="614"/>
        <v>2.6000000000000245E-2</v>
      </c>
      <c r="DI29" s="17">
        <f t="shared" si="614"/>
        <v>2.6000000000000023E-2</v>
      </c>
      <c r="DJ29" s="17">
        <f t="shared" si="614"/>
        <v>2.6000000000000467E-2</v>
      </c>
      <c r="DK29" s="17">
        <f t="shared" si="614"/>
        <v>2.5999999999999801E-2</v>
      </c>
      <c r="DL29" s="17">
        <f t="shared" si="614"/>
        <v>2.6000000000000023E-2</v>
      </c>
      <c r="DM29" s="17">
        <f t="shared" si="614"/>
        <v>2.6000000000000245E-2</v>
      </c>
      <c r="DN29" s="17">
        <f t="shared" si="614"/>
        <v>2.6000000000000245E-2</v>
      </c>
      <c r="DO29" s="17">
        <f t="shared" si="614"/>
        <v>2.6000000000000023E-2</v>
      </c>
      <c r="DP29" s="17">
        <f t="shared" si="614"/>
        <v>2.6000000000000023E-2</v>
      </c>
      <c r="DQ29" s="17">
        <f t="shared" si="614"/>
        <v>2.6000000000000023E-2</v>
      </c>
      <c r="DR29" s="17">
        <f t="shared" si="614"/>
        <v>2.5999999999999801E-2</v>
      </c>
      <c r="DS29" s="17">
        <f t="shared" si="614"/>
        <v>2.6000000000000023E-2</v>
      </c>
      <c r="DT29" s="17">
        <f t="shared" si="614"/>
        <v>2.6000000000000245E-2</v>
      </c>
      <c r="DU29" s="17">
        <f t="shared" si="614"/>
        <v>2.6000000000000023E-2</v>
      </c>
      <c r="DV29" s="17">
        <f t="shared" si="614"/>
        <v>2.6000000000000245E-2</v>
      </c>
      <c r="DW29" s="17">
        <f t="shared" si="614"/>
        <v>2.6000000000000245E-2</v>
      </c>
      <c r="DX29" s="17">
        <f t="shared" si="614"/>
        <v>2.6000000000000023E-2</v>
      </c>
      <c r="DY29" s="17">
        <f t="shared" si="614"/>
        <v>2.6000000000000023E-2</v>
      </c>
      <c r="DZ29" s="17">
        <f t="shared" si="614"/>
        <v>2.6000000000000023E-2</v>
      </c>
      <c r="EA29" s="17">
        <f t="shared" si="614"/>
        <v>2.6000000000000023E-2</v>
      </c>
      <c r="EB29" s="17">
        <f t="shared" ref="EB29:EP29" si="615">(1+EB27)*(1+EB28)-1</f>
        <v>2.6000000000000023E-2</v>
      </c>
      <c r="EC29" s="17">
        <f t="shared" si="615"/>
        <v>2.6000000000000245E-2</v>
      </c>
      <c r="ED29" s="17">
        <f t="shared" si="615"/>
        <v>2.6000000000000245E-2</v>
      </c>
      <c r="EE29" s="17">
        <f t="shared" si="615"/>
        <v>2.6000000000000023E-2</v>
      </c>
      <c r="EF29" s="17">
        <f t="shared" si="615"/>
        <v>2.6000000000000023E-2</v>
      </c>
      <c r="EG29" s="17">
        <f t="shared" si="615"/>
        <v>2.6000000000000245E-2</v>
      </c>
      <c r="EH29" s="17">
        <f t="shared" si="615"/>
        <v>2.6000000000000023E-2</v>
      </c>
      <c r="EI29" s="17">
        <f t="shared" si="615"/>
        <v>2.6000000000000245E-2</v>
      </c>
      <c r="EJ29" s="17">
        <f t="shared" si="615"/>
        <v>2.6000000000000023E-2</v>
      </c>
      <c r="EK29" s="17">
        <f t="shared" si="615"/>
        <v>2.6000000000000245E-2</v>
      </c>
      <c r="EL29" s="17">
        <f t="shared" si="615"/>
        <v>2.6000000000000245E-2</v>
      </c>
      <c r="EM29" s="17">
        <f t="shared" si="615"/>
        <v>2.6000000000000023E-2</v>
      </c>
      <c r="EN29" s="17">
        <f t="shared" si="615"/>
        <v>2.6000000000000023E-2</v>
      </c>
      <c r="EO29" s="17">
        <f t="shared" si="615"/>
        <v>2.6000000000000245E-2</v>
      </c>
      <c r="EP29" s="17">
        <f t="shared" si="615"/>
        <v>2.6000000000000023E-2</v>
      </c>
    </row>
    <row r="30" spans="1:146" s="12" customFormat="1">
      <c r="A30" s="1" t="s">
        <v>3</v>
      </c>
      <c r="C30" s="20">
        <f>C29-C24</f>
        <v>-4.5935477643865852E-15</v>
      </c>
      <c r="D30" s="20">
        <f t="shared" ref="D30:AT30" si="616">D29-D24</f>
        <v>1.2645513802755914E-10</v>
      </c>
      <c r="E30" s="20">
        <f>E29-E24</f>
        <v>0</v>
      </c>
      <c r="F30" s="20">
        <f t="shared" si="616"/>
        <v>2.0816681711721685E-16</v>
      </c>
      <c r="G30" s="20">
        <f t="shared" si="616"/>
        <v>-1.6306400674181987E-16</v>
      </c>
      <c r="H30" s="20">
        <f t="shared" si="616"/>
        <v>-7.2858385991025898E-17</v>
      </c>
      <c r="I30" s="20">
        <f t="shared" si="616"/>
        <v>-1.0755285551056204E-16</v>
      </c>
      <c r="J30" s="20">
        <f t="shared" si="616"/>
        <v>4.5102810375396984E-17</v>
      </c>
      <c r="K30" s="20">
        <f t="shared" si="616"/>
        <v>-2.0469737016526324E-16</v>
      </c>
      <c r="L30" s="20">
        <f t="shared" si="616"/>
        <v>-3.6082248300317588E-16</v>
      </c>
      <c r="M30" s="20">
        <f t="shared" si="616"/>
        <v>4.891920202254596E-16</v>
      </c>
      <c r="N30" s="20">
        <f t="shared" si="616"/>
        <v>-2.8796409701214998E-16</v>
      </c>
      <c r="O30" s="20">
        <f t="shared" si="616"/>
        <v>0</v>
      </c>
      <c r="P30" s="20">
        <f t="shared" si="616"/>
        <v>-2.6367796834847468E-16</v>
      </c>
      <c r="Q30" s="20">
        <f t="shared" si="616"/>
        <v>-1.7694179454963432E-16</v>
      </c>
      <c r="R30" s="20">
        <f t="shared" si="616"/>
        <v>2.0469737016526324E-16</v>
      </c>
      <c r="S30" s="20">
        <f t="shared" si="616"/>
        <v>-5.8980598183211441E-17</v>
      </c>
      <c r="T30" s="20">
        <f t="shared" si="616"/>
        <v>7.2858385991025898E-17</v>
      </c>
      <c r="U30" s="20">
        <f t="shared" si="616"/>
        <v>-1.6653345369377348E-16</v>
      </c>
      <c r="V30" s="20">
        <f t="shared" si="616"/>
        <v>-2.2204460492503131E-16</v>
      </c>
      <c r="W30" s="20">
        <f t="shared" si="616"/>
        <v>2.4286128663675299E-16</v>
      </c>
      <c r="X30" s="20">
        <f t="shared" si="616"/>
        <v>0</v>
      </c>
      <c r="Y30" s="20">
        <f t="shared" si="616"/>
        <v>-7.2858385991025898E-17</v>
      </c>
      <c r="Z30" s="20">
        <f t="shared" si="616"/>
        <v>-5.5511151231257827E-17</v>
      </c>
      <c r="AA30" s="20">
        <f t="shared" si="616"/>
        <v>3.8163916471489756E-17</v>
      </c>
      <c r="AB30" s="20">
        <f t="shared" si="616"/>
        <v>4.163336342344337E-17</v>
      </c>
      <c r="AC30" s="20">
        <f t="shared" si="616"/>
        <v>-2.9837243786801082E-16</v>
      </c>
      <c r="AD30" s="20">
        <f t="shared" si="616"/>
        <v>-8.3266726846886741E-17</v>
      </c>
      <c r="AE30" s="20">
        <f t="shared" si="616"/>
        <v>0</v>
      </c>
      <c r="AF30" s="20">
        <f t="shared" si="616"/>
        <v>1.0408340855860843E-16</v>
      </c>
      <c r="AG30" s="20">
        <f t="shared" si="616"/>
        <v>1.9775847626135601E-16</v>
      </c>
      <c r="AH30" s="20">
        <f t="shared" si="616"/>
        <v>2.0122792321330962E-16</v>
      </c>
      <c r="AI30" s="20">
        <f t="shared" si="616"/>
        <v>0</v>
      </c>
      <c r="AJ30" s="20">
        <f t="shared" si="616"/>
        <v>-2.3592239273284576E-16</v>
      </c>
      <c r="AK30" s="20">
        <f t="shared" si="616"/>
        <v>2.2204460492503131E-16</v>
      </c>
      <c r="AL30" s="20">
        <f t="shared" si="616"/>
        <v>9.0205620750793969E-17</v>
      </c>
      <c r="AM30" s="20">
        <f t="shared" si="616"/>
        <v>1.7347234759768071E-16</v>
      </c>
      <c r="AN30" s="20">
        <f t="shared" si="616"/>
        <v>-1.8735013540549517E-16</v>
      </c>
      <c r="AO30" s="20">
        <f t="shared" si="616"/>
        <v>-2.4980018054066022E-16</v>
      </c>
      <c r="AP30" s="20">
        <f t="shared" si="616"/>
        <v>-2.7755575615628914E-17</v>
      </c>
      <c r="AQ30" s="20">
        <f t="shared" si="616"/>
        <v>-2.4980018054066022E-16</v>
      </c>
      <c r="AR30" s="20">
        <f t="shared" si="616"/>
        <v>-2.7755575615628914E-17</v>
      </c>
      <c r="AS30" s="20">
        <f t="shared" si="616"/>
        <v>-2.4980018054066022E-16</v>
      </c>
      <c r="AT30" s="20">
        <f t="shared" si="616"/>
        <v>1.9428902930940239E-16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2" spans="1:146" s="36" customFormat="1" ht="15" thickBot="1">
      <c r="A32" s="35" t="s">
        <v>19</v>
      </c>
    </row>
    <row r="33" spans="1:96" s="21" customFormat="1" ht="15" thickTop="1">
      <c r="A33" s="21" t="s">
        <v>89</v>
      </c>
      <c r="B33" s="21">
        <v>0.94259590913375402</v>
      </c>
      <c r="C33" s="21">
        <v>0.970873786407767</v>
      </c>
      <c r="D33" s="21">
        <v>1</v>
      </c>
      <c r="E33" s="21">
        <f>D33*(1+E35)</f>
        <v>0.91385475136237748</v>
      </c>
      <c r="F33" s="21">
        <f t="shared" ref="F33:O33" si="617">E33*(1+F35)</f>
        <v>0.8351305065875928</v>
      </c>
      <c r="G33" s="21">
        <f t="shared" si="617"/>
        <v>0.76318798145274092</v>
      </c>
      <c r="H33" s="21">
        <f t="shared" si="617"/>
        <v>0.8627147077377777</v>
      </c>
      <c r="I33" s="21">
        <f t="shared" si="617"/>
        <v>0.97522063375570489</v>
      </c>
      <c r="J33" s="21">
        <f t="shared" si="617"/>
        <v>1.1023983664272385</v>
      </c>
      <c r="K33" s="21">
        <f t="shared" si="617"/>
        <v>1.2461612441701837</v>
      </c>
      <c r="L33" s="21">
        <f t="shared" si="617"/>
        <v>1.4086721223151206</v>
      </c>
      <c r="M33" s="21">
        <f t="shared" si="617"/>
        <v>1.5923759124038284</v>
      </c>
      <c r="N33" s="21">
        <f t="shared" si="617"/>
        <v>1.8000363649112494</v>
      </c>
      <c r="O33" s="21">
        <f t="shared" si="617"/>
        <v>2.0347776487724238</v>
      </c>
      <c r="P33" s="21">
        <f>O33*(1+P35)</f>
        <v>2.3001313532618388</v>
      </c>
      <c r="Q33" s="21">
        <f>P33*(1+Q35)</f>
        <v>2.4215444810064559</v>
      </c>
      <c r="R33" s="21">
        <f t="shared" ref="R33:CB33" si="618">Q33*(1+R35)</f>
        <v>2.5493664373459382</v>
      </c>
      <c r="S33" s="21">
        <f t="shared" si="618"/>
        <v>2.6839355142320818</v>
      </c>
      <c r="T33" s="21">
        <f t="shared" si="618"/>
        <v>2.8256078604594665</v>
      </c>
      <c r="U33" s="21">
        <f t="shared" si="618"/>
        <v>2.974758424244293</v>
      </c>
      <c r="V33" s="21">
        <f t="shared" si="618"/>
        <v>3.1317819455575271</v>
      </c>
      <c r="W33" s="21">
        <f t="shared" si="618"/>
        <v>3.2970940008386482</v>
      </c>
      <c r="X33" s="21">
        <f t="shared" si="618"/>
        <v>3.4711321028549307</v>
      </c>
      <c r="Y33" s="21">
        <f t="shared" si="618"/>
        <v>3.6543568586171253</v>
      </c>
      <c r="Z33" s="21">
        <f t="shared" si="618"/>
        <v>3.8472531884160741</v>
      </c>
      <c r="AA33" s="21">
        <f t="shared" si="618"/>
        <v>4.0503316092065376</v>
      </c>
      <c r="AB33" s="21">
        <f t="shared" si="618"/>
        <v>4.2641295857348256</v>
      </c>
      <c r="AC33" s="21">
        <f t="shared" si="618"/>
        <v>4.489212952986108</v>
      </c>
      <c r="AD33" s="21">
        <f t="shared" si="618"/>
        <v>4.7261774137160364</v>
      </c>
      <c r="AE33" s="21">
        <f t="shared" si="618"/>
        <v>4.9756501150300236</v>
      </c>
      <c r="AF33" s="21">
        <f t="shared" si="618"/>
        <v>5.0204309660652937</v>
      </c>
      <c r="AG33" s="21">
        <f t="shared" si="618"/>
        <v>5.0656148447598808</v>
      </c>
      <c r="AH33" s="21">
        <f t="shared" si="618"/>
        <v>5.1112053783627189</v>
      </c>
      <c r="AI33" s="21">
        <f t="shared" si="618"/>
        <v>5.1572062267679826</v>
      </c>
      <c r="AJ33" s="21">
        <f t="shared" si="618"/>
        <v>5.203621082808894</v>
      </c>
      <c r="AK33" s="21">
        <f t="shared" si="618"/>
        <v>5.2504536725541735</v>
      </c>
      <c r="AL33" s="21">
        <f t="shared" si="618"/>
        <v>5.2977077556071608</v>
      </c>
      <c r="AM33" s="21">
        <f t="shared" si="618"/>
        <v>5.3453871254076244</v>
      </c>
      <c r="AN33" s="21">
        <f t="shared" si="618"/>
        <v>5.3934956095362923</v>
      </c>
      <c r="AO33" s="21">
        <f t="shared" si="618"/>
        <v>5.4420370700221179</v>
      </c>
      <c r="AP33" s="21">
        <f t="shared" si="618"/>
        <v>5.491015403652316</v>
      </c>
      <c r="AQ33" s="21">
        <f t="shared" si="618"/>
        <v>5.5404345422851859</v>
      </c>
      <c r="AR33" s="21">
        <f t="shared" si="618"/>
        <v>5.5902984531657518</v>
      </c>
      <c r="AS33" s="21">
        <f t="shared" si="618"/>
        <v>5.6406111392442426</v>
      </c>
      <c r="AT33" s="21">
        <f t="shared" si="618"/>
        <v>5.6913766394974399</v>
      </c>
      <c r="AU33" s="21">
        <f t="shared" si="618"/>
        <v>5.7425990292529159</v>
      </c>
      <c r="AV33" s="21">
        <f t="shared" si="618"/>
        <v>5.7942824205161916</v>
      </c>
      <c r="AW33" s="21">
        <f t="shared" si="618"/>
        <v>5.846430962300837</v>
      </c>
      <c r="AX33" s="21">
        <f t="shared" si="618"/>
        <v>5.8990488409615436</v>
      </c>
      <c r="AY33" s="21">
        <f t="shared" si="618"/>
        <v>5.9521402805301973</v>
      </c>
      <c r="AZ33" s="21">
        <f t="shared" si="618"/>
        <v>6.0057095430549685</v>
      </c>
      <c r="BA33" s="21">
        <f t="shared" si="618"/>
        <v>6.0597609289424623</v>
      </c>
      <c r="BB33" s="21">
        <f t="shared" si="618"/>
        <v>6.1142987773029436</v>
      </c>
      <c r="BC33" s="21">
        <f t="shared" si="618"/>
        <v>6.169327466298669</v>
      </c>
      <c r="BD33" s="21">
        <f t="shared" si="618"/>
        <v>6.2248514134953563</v>
      </c>
      <c r="BE33" s="21">
        <f t="shared" si="618"/>
        <v>6.2808750762168142</v>
      </c>
      <c r="BF33" s="21">
        <f t="shared" si="618"/>
        <v>6.3374029519027646</v>
      </c>
      <c r="BG33" s="21">
        <f t="shared" si="618"/>
        <v>6.3944395784698891</v>
      </c>
      <c r="BH33" s="21">
        <f t="shared" si="618"/>
        <v>6.4519895346761178</v>
      </c>
      <c r="BI33" s="21">
        <f t="shared" si="618"/>
        <v>6.5100574404882021</v>
      </c>
      <c r="BJ33" s="21">
        <f t="shared" si="618"/>
        <v>6.5686479574525949</v>
      </c>
      <c r="BK33" s="21">
        <f t="shared" si="618"/>
        <v>6.6277657890696675</v>
      </c>
      <c r="BL33" s="21">
        <f t="shared" si="618"/>
        <v>6.6874156811712941</v>
      </c>
      <c r="BM33" s="21">
        <f t="shared" si="618"/>
        <v>6.7476024223018349</v>
      </c>
      <c r="BN33" s="21">
        <f t="shared" si="618"/>
        <v>6.8083308441025512</v>
      </c>
      <c r="BO33" s="21">
        <f t="shared" si="618"/>
        <v>6.8696058216994738</v>
      </c>
      <c r="BP33" s="21">
        <f t="shared" si="618"/>
        <v>6.9314322740947683</v>
      </c>
      <c r="BQ33" s="21">
        <f t="shared" si="618"/>
        <v>6.9938151645616209</v>
      </c>
      <c r="BR33" s="21">
        <f t="shared" si="618"/>
        <v>7.0567595010426745</v>
      </c>
      <c r="BS33" s="21">
        <f t="shared" si="618"/>
        <v>7.1202703365520579</v>
      </c>
      <c r="BT33" s="21">
        <f t="shared" si="618"/>
        <v>7.1843527695810261</v>
      </c>
      <c r="BU33" s="21">
        <f t="shared" si="618"/>
        <v>7.2490119445072549</v>
      </c>
      <c r="BV33" s="21">
        <f t="shared" si="618"/>
        <v>7.3142530520078193</v>
      </c>
      <c r="BW33" s="21">
        <f t="shared" si="618"/>
        <v>7.3800813294758889</v>
      </c>
      <c r="BX33" s="21">
        <f t="shared" si="618"/>
        <v>7.446502061441171</v>
      </c>
      <c r="BY33" s="21">
        <f t="shared" si="618"/>
        <v>7.5135205799941405</v>
      </c>
      <c r="BZ33" s="21">
        <f t="shared" si="618"/>
        <v>7.581142265214087</v>
      </c>
      <c r="CA33" s="21">
        <f t="shared" si="618"/>
        <v>7.6493725456010129</v>
      </c>
      <c r="CB33" s="21">
        <f t="shared" si="618"/>
        <v>7.7182168985114208</v>
      </c>
      <c r="CC33" s="21">
        <f t="shared" ref="CC33:CR33" si="619">CB33*(1+CC35)</f>
        <v>7.7876808505980231</v>
      </c>
      <c r="CD33" s="21">
        <f t="shared" si="619"/>
        <v>7.8577699782534047</v>
      </c>
      <c r="CE33" s="21">
        <f t="shared" si="619"/>
        <v>7.9284899080576849</v>
      </c>
      <c r="CF33" s="21">
        <f t="shared" si="619"/>
        <v>7.9998463172302037</v>
      </c>
      <c r="CG33" s="21">
        <f t="shared" si="619"/>
        <v>8.0718449340852754</v>
      </c>
      <c r="CH33" s="21">
        <f t="shared" si="619"/>
        <v>8.1444915384920424</v>
      </c>
      <c r="CI33" s="21">
        <f t="shared" si="619"/>
        <v>8.2177919623384703</v>
      </c>
      <c r="CJ33" s="21">
        <f t="shared" si="619"/>
        <v>8.2917520899995161</v>
      </c>
      <c r="CK33" s="21">
        <f t="shared" si="619"/>
        <v>8.3663778588095106</v>
      </c>
      <c r="CL33" s="21">
        <f t="shared" si="619"/>
        <v>8.4416752595387958</v>
      </c>
      <c r="CM33" s="21">
        <f t="shared" si="619"/>
        <v>8.5176503368746435</v>
      </c>
      <c r="CN33" s="21">
        <f t="shared" si="619"/>
        <v>8.5943091899065145</v>
      </c>
      <c r="CO33" s="21">
        <f t="shared" si="619"/>
        <v>8.6716579726156731</v>
      </c>
      <c r="CP33" s="21">
        <f t="shared" si="619"/>
        <v>8.7497028943692126</v>
      </c>
      <c r="CQ33" s="21">
        <f t="shared" si="619"/>
        <v>8.8284502204185351</v>
      </c>
      <c r="CR33" s="21">
        <f t="shared" si="619"/>
        <v>8.9079062724023004</v>
      </c>
    </row>
    <row r="34" spans="1:96" s="21" customFormat="1">
      <c r="A34" s="21" t="s">
        <v>90</v>
      </c>
      <c r="B34" s="21">
        <v>0.94259590913375402</v>
      </c>
      <c r="C34" s="21">
        <v>0.970873786407767</v>
      </c>
      <c r="D34" s="21">
        <v>1</v>
      </c>
      <c r="E34" s="21">
        <f>D34*(1+E36)</f>
        <v>0.92698076187360801</v>
      </c>
      <c r="F34" s="21">
        <f t="shared" ref="F34:BQ34" si="620">E34*(1+F36)</f>
        <v>0.85929333288377474</v>
      </c>
      <c r="G34" s="21">
        <f t="shared" si="620"/>
        <v>0.79654838838951336</v>
      </c>
      <c r="H34" s="21">
        <f t="shared" si="620"/>
        <v>0.86991910251226634</v>
      </c>
      <c r="I34" s="21">
        <f t="shared" si="620"/>
        <v>0.95004805225428512</v>
      </c>
      <c r="J34" s="21">
        <f t="shared" si="620"/>
        <v>1.037557744146024</v>
      </c>
      <c r="K34" s="21">
        <f t="shared" si="620"/>
        <v>1.1331280242962369</v>
      </c>
      <c r="L34" s="21">
        <f t="shared" si="620"/>
        <v>1.2375013599867541</v>
      </c>
      <c r="M34" s="21">
        <f t="shared" si="620"/>
        <v>1.3514886077592105</v>
      </c>
      <c r="N34" s="21">
        <f t="shared" si="620"/>
        <v>1.4759753128048922</v>
      </c>
      <c r="O34" s="21">
        <f t="shared" si="620"/>
        <v>1.6119285885964605</v>
      </c>
      <c r="P34" s="21">
        <f t="shared" si="620"/>
        <v>1.7604046302080973</v>
      </c>
      <c r="Q34" s="21">
        <f t="shared" si="620"/>
        <v>1.8623825884773162</v>
      </c>
      <c r="R34" s="21">
        <f t="shared" si="620"/>
        <v>1.9702679976781594</v>
      </c>
      <c r="S34" s="21">
        <f t="shared" si="620"/>
        <v>2.0844030687854476</v>
      </c>
      <c r="T34" s="21">
        <f t="shared" si="620"/>
        <v>2.2051498366121756</v>
      </c>
      <c r="U34" s="21">
        <f t="shared" si="620"/>
        <v>2.3328913081787599</v>
      </c>
      <c r="V34" s="21">
        <f t="shared" si="620"/>
        <v>2.4680326776058297</v>
      </c>
      <c r="W34" s="21">
        <f t="shared" si="620"/>
        <v>2.6110026113841815</v>
      </c>
      <c r="X34" s="21">
        <f t="shared" si="620"/>
        <v>2.7622546080987562</v>
      </c>
      <c r="Y34" s="21">
        <f t="shared" si="620"/>
        <v>2.9222684369196643</v>
      </c>
      <c r="Z34" s="21">
        <f t="shared" si="620"/>
        <v>3.0915516594231303</v>
      </c>
      <c r="AA34" s="21">
        <f t="shared" si="620"/>
        <v>3.2706412395695525</v>
      </c>
      <c r="AB34" s="21">
        <f t="shared" si="620"/>
        <v>3.4601052469455063</v>
      </c>
      <c r="AC34" s="21">
        <f t="shared" si="620"/>
        <v>3.6605446586723449</v>
      </c>
      <c r="AD34" s="21">
        <f t="shared" si="620"/>
        <v>3.8725952656970342</v>
      </c>
      <c r="AE34" s="21">
        <f t="shared" si="620"/>
        <v>4.0969296895119403</v>
      </c>
      <c r="AF34" s="21">
        <f t="shared" si="620"/>
        <v>4.1338020567175473</v>
      </c>
      <c r="AG34" s="21">
        <f t="shared" si="620"/>
        <v>4.171006275228005</v>
      </c>
      <c r="AH34" s="21">
        <f t="shared" si="620"/>
        <v>4.2085453317050563</v>
      </c>
      <c r="AI34" s="21">
        <f t="shared" si="620"/>
        <v>4.2464222396904017</v>
      </c>
      <c r="AJ34" s="21">
        <f t="shared" si="620"/>
        <v>4.2846400398476145</v>
      </c>
      <c r="AK34" s="21">
        <f t="shared" si="620"/>
        <v>4.3232018002062427</v>
      </c>
      <c r="AL34" s="21">
        <f t="shared" si="620"/>
        <v>4.3621106164080983</v>
      </c>
      <c r="AM34" s="21">
        <f t="shared" si="620"/>
        <v>4.4013696119557704</v>
      </c>
      <c r="AN34" s="21">
        <f t="shared" si="620"/>
        <v>4.4409819384633717</v>
      </c>
      <c r="AO34" s="21">
        <f t="shared" si="620"/>
        <v>4.4809507759095419</v>
      </c>
      <c r="AP34" s="21">
        <f t="shared" si="620"/>
        <v>4.5212793328927274</v>
      </c>
      <c r="AQ34" s="21">
        <f t="shared" si="620"/>
        <v>4.5619708468887614</v>
      </c>
      <c r="AR34" s="21">
        <f t="shared" si="620"/>
        <v>4.6030285845107599</v>
      </c>
      <c r="AS34" s="21">
        <f t="shared" si="620"/>
        <v>4.6444558417713564</v>
      </c>
      <c r="AT34" s="21">
        <f t="shared" si="620"/>
        <v>4.6862559443472982</v>
      </c>
      <c r="AU34" s="21">
        <f t="shared" si="620"/>
        <v>4.7284322478464231</v>
      </c>
      <c r="AV34" s="21">
        <f t="shared" si="620"/>
        <v>4.7709881380770405</v>
      </c>
      <c r="AW34" s="21">
        <f t="shared" si="620"/>
        <v>4.8139270313197331</v>
      </c>
      <c r="AX34" s="21">
        <f t="shared" si="620"/>
        <v>4.8572523746016101</v>
      </c>
      <c r="AY34" s="21">
        <f t="shared" si="620"/>
        <v>4.900967645973024</v>
      </c>
      <c r="AZ34" s="21">
        <f t="shared" si="620"/>
        <v>4.9450763547867806</v>
      </c>
      <c r="BA34" s="21">
        <f t="shared" si="620"/>
        <v>4.9895820419798609</v>
      </c>
      <c r="BB34" s="21">
        <f t="shared" si="620"/>
        <v>5.0344882803576789</v>
      </c>
      <c r="BC34" s="21">
        <f t="shared" si="620"/>
        <v>5.0797986748808972</v>
      </c>
      <c r="BD34" s="21">
        <f t="shared" si="620"/>
        <v>5.1255168629548251</v>
      </c>
      <c r="BE34" s="21">
        <f t="shared" si="620"/>
        <v>5.1716465147214183</v>
      </c>
      <c r="BF34" s="21">
        <f t="shared" si="620"/>
        <v>5.2181913333539107</v>
      </c>
      <c r="BG34" s="21">
        <f t="shared" si="620"/>
        <v>5.2651550553540956</v>
      </c>
      <c r="BH34" s="21">
        <f t="shared" si="620"/>
        <v>5.3125414508522821</v>
      </c>
      <c r="BI34" s="21">
        <f t="shared" si="620"/>
        <v>5.3603543239099523</v>
      </c>
      <c r="BJ34" s="21">
        <f t="shared" si="620"/>
        <v>5.4085975128251409</v>
      </c>
      <c r="BK34" s="21">
        <f t="shared" si="620"/>
        <v>5.4572748904405666</v>
      </c>
      <c r="BL34" s="21">
        <f t="shared" si="620"/>
        <v>5.5063903644545311</v>
      </c>
      <c r="BM34" s="21">
        <f t="shared" si="620"/>
        <v>5.5559478777346216</v>
      </c>
      <c r="BN34" s="21">
        <f t="shared" si="620"/>
        <v>5.6059514086342324</v>
      </c>
      <c r="BO34" s="21">
        <f t="shared" si="620"/>
        <v>5.6564049713119395</v>
      </c>
      <c r="BP34" s="21">
        <f t="shared" si="620"/>
        <v>5.7073126160537466</v>
      </c>
      <c r="BQ34" s="21">
        <f t="shared" si="620"/>
        <v>5.7586784295982296</v>
      </c>
      <c r="BR34" s="21">
        <f t="shared" ref="BR34:CR34" si="621">BQ34*(1+BR36)</f>
        <v>5.8105065354646133</v>
      </c>
      <c r="BS34" s="21">
        <f t="shared" si="621"/>
        <v>5.8628010942837943</v>
      </c>
      <c r="BT34" s="21">
        <f t="shared" si="621"/>
        <v>5.9155663041323479</v>
      </c>
      <c r="BU34" s="21">
        <f t="shared" si="621"/>
        <v>5.9688064008695383</v>
      </c>
      <c r="BV34" s="21">
        <f t="shared" si="621"/>
        <v>6.0225256584773632</v>
      </c>
      <c r="BW34" s="21">
        <f t="shared" si="621"/>
        <v>6.0767283894036588</v>
      </c>
      <c r="BX34" s="21">
        <f t="shared" si="621"/>
        <v>6.1314189449082912</v>
      </c>
      <c r="BY34" s="21">
        <f t="shared" si="621"/>
        <v>6.1866017154124648</v>
      </c>
      <c r="BZ34" s="21">
        <f t="shared" si="621"/>
        <v>6.2422811308511763</v>
      </c>
      <c r="CA34" s="21">
        <f t="shared" si="621"/>
        <v>6.2984616610288366</v>
      </c>
      <c r="CB34" s="21">
        <f t="shared" si="621"/>
        <v>6.3551478159780954</v>
      </c>
      <c r="CC34" s="21">
        <f t="shared" si="621"/>
        <v>6.4123441463218978</v>
      </c>
      <c r="CD34" s="21">
        <f t="shared" si="621"/>
        <v>6.4700552436387939</v>
      </c>
      <c r="CE34" s="21">
        <f t="shared" si="621"/>
        <v>6.5282857408315422</v>
      </c>
      <c r="CF34" s="21">
        <f t="shared" si="621"/>
        <v>6.5870403124990258</v>
      </c>
      <c r="CG34" s="21">
        <f t="shared" si="621"/>
        <v>6.6463236753115167</v>
      </c>
      <c r="CH34" s="21">
        <f t="shared" si="621"/>
        <v>6.7061405883893199</v>
      </c>
      <c r="CI34" s="21">
        <f t="shared" si="621"/>
        <v>6.7664958536848232</v>
      </c>
      <c r="CJ34" s="21">
        <f t="shared" si="621"/>
        <v>6.827394316367986</v>
      </c>
      <c r="CK34" s="21">
        <f t="shared" si="621"/>
        <v>6.8888408652152968</v>
      </c>
      <c r="CL34" s="21">
        <f t="shared" si="621"/>
        <v>6.9508404330022335</v>
      </c>
      <c r="CM34" s="21">
        <f t="shared" si="621"/>
        <v>7.0133979968992533</v>
      </c>
      <c r="CN34" s="21">
        <f t="shared" si="621"/>
        <v>7.0765185788713456</v>
      </c>
      <c r="CO34" s="21">
        <f t="shared" si="621"/>
        <v>7.1402072460811867</v>
      </c>
      <c r="CP34" s="21">
        <f t="shared" si="621"/>
        <v>7.2044691112959169</v>
      </c>
      <c r="CQ34" s="21">
        <f t="shared" si="621"/>
        <v>7.2693093332975796</v>
      </c>
      <c r="CR34" s="21">
        <f t="shared" si="621"/>
        <v>7.3347331172972572</v>
      </c>
    </row>
    <row r="35" spans="1:96">
      <c r="A35" t="s">
        <v>91</v>
      </c>
      <c r="C35" s="13">
        <f>C37/B37-1</f>
        <v>-8.6145248637622629E-2</v>
      </c>
      <c r="D35" s="13">
        <f>D37/C37-1</f>
        <v>-8.6145248637622518E-2</v>
      </c>
      <c r="E35" s="13">
        <f>E37/D37-1</f>
        <v>-8.6145248637622518E-2</v>
      </c>
      <c r="F35" s="13">
        <f t="shared" ref="F35:J35" si="622">F37/E37-1</f>
        <v>-8.6145248637622518E-2</v>
      </c>
      <c r="G35" s="13">
        <f>G37/F37-1</f>
        <v>-8.6145248637622518E-2</v>
      </c>
      <c r="H35" s="13">
        <f t="shared" ref="H35:I35" si="623">H37/G37-1</f>
        <v>0.13040918974586835</v>
      </c>
      <c r="I35" s="13">
        <f t="shared" si="623"/>
        <v>0.13040918974586835</v>
      </c>
      <c r="J35" s="13">
        <f t="shared" si="622"/>
        <v>0.13040918974586835</v>
      </c>
      <c r="K35" s="13">
        <f>K37/J37-1</f>
        <v>0.13040918974586835</v>
      </c>
      <c r="L35" s="13">
        <f t="shared" ref="L35:O35" si="624">L37/K37-1</f>
        <v>0.13040918974586835</v>
      </c>
      <c r="M35" s="13">
        <f t="shared" si="624"/>
        <v>0.13040918974586835</v>
      </c>
      <c r="N35" s="13">
        <f t="shared" si="624"/>
        <v>0.13040918974586835</v>
      </c>
      <c r="O35" s="13">
        <f t="shared" si="624"/>
        <v>0.13040918974586835</v>
      </c>
      <c r="P35" s="13">
        <f>P37/O37-1</f>
        <v>0.13040918974586835</v>
      </c>
      <c r="Q35" s="13">
        <f t="shared" ref="Q35:CB35" si="625">Q37/P37-1</f>
        <v>5.2785301836105969E-2</v>
      </c>
      <c r="R35" s="13">
        <f t="shared" si="625"/>
        <v>5.2785301836105969E-2</v>
      </c>
      <c r="S35" s="13">
        <f t="shared" si="625"/>
        <v>5.2785301836105969E-2</v>
      </c>
      <c r="T35" s="13">
        <f t="shared" si="625"/>
        <v>5.2785301836105969E-2</v>
      </c>
      <c r="U35" s="13">
        <f t="shared" si="625"/>
        <v>5.2785301836105969E-2</v>
      </c>
      <c r="V35" s="13">
        <f t="shared" si="625"/>
        <v>5.2785301836105969E-2</v>
      </c>
      <c r="W35" s="13">
        <f t="shared" si="625"/>
        <v>5.2785301836105969E-2</v>
      </c>
      <c r="X35" s="13">
        <f t="shared" si="625"/>
        <v>5.2785301836105969E-2</v>
      </c>
      <c r="Y35" s="13">
        <f t="shared" si="625"/>
        <v>5.2785301836105969E-2</v>
      </c>
      <c r="Z35" s="13">
        <f t="shared" si="625"/>
        <v>5.2785301836105969E-2</v>
      </c>
      <c r="AA35" s="13">
        <f t="shared" si="625"/>
        <v>5.2785301836105969E-2</v>
      </c>
      <c r="AB35" s="13">
        <f t="shared" si="625"/>
        <v>5.2785301836105969E-2</v>
      </c>
      <c r="AC35" s="13">
        <f t="shared" si="625"/>
        <v>5.2785301836105969E-2</v>
      </c>
      <c r="AD35" s="13">
        <f t="shared" si="625"/>
        <v>5.2785301836105969E-2</v>
      </c>
      <c r="AE35" s="13">
        <f t="shared" si="625"/>
        <v>5.2785301836105969E-2</v>
      </c>
      <c r="AF35" s="13">
        <f t="shared" si="625"/>
        <v>8.999999999999897E-3</v>
      </c>
      <c r="AG35" s="13">
        <f t="shared" si="625"/>
        <v>8.999999999999897E-3</v>
      </c>
      <c r="AH35" s="13">
        <f t="shared" si="625"/>
        <v>8.999999999999897E-3</v>
      </c>
      <c r="AI35" s="13">
        <f t="shared" si="625"/>
        <v>8.999999999999897E-3</v>
      </c>
      <c r="AJ35" s="13">
        <f t="shared" si="625"/>
        <v>8.999999999999897E-3</v>
      </c>
      <c r="AK35" s="13">
        <f t="shared" si="625"/>
        <v>8.999999999999897E-3</v>
      </c>
      <c r="AL35" s="13">
        <f t="shared" si="625"/>
        <v>8.999999999999897E-3</v>
      </c>
      <c r="AM35" s="13">
        <f t="shared" si="625"/>
        <v>8.999999999999897E-3</v>
      </c>
      <c r="AN35" s="13">
        <f t="shared" si="625"/>
        <v>8.999999999999897E-3</v>
      </c>
      <c r="AO35" s="13">
        <f t="shared" si="625"/>
        <v>8.999999999999897E-3</v>
      </c>
      <c r="AP35" s="13">
        <f t="shared" si="625"/>
        <v>8.999999999999897E-3</v>
      </c>
      <c r="AQ35" s="13">
        <f t="shared" si="625"/>
        <v>8.999999999999897E-3</v>
      </c>
      <c r="AR35" s="13">
        <f t="shared" si="625"/>
        <v>8.999999999999897E-3</v>
      </c>
      <c r="AS35" s="13">
        <f t="shared" si="625"/>
        <v>8.999999999999897E-3</v>
      </c>
      <c r="AT35" s="13">
        <f t="shared" si="625"/>
        <v>8.999999999999897E-3</v>
      </c>
      <c r="AU35" s="13">
        <f t="shared" si="625"/>
        <v>8.999999999999897E-3</v>
      </c>
      <c r="AV35" s="13">
        <f t="shared" si="625"/>
        <v>8.999999999999897E-3</v>
      </c>
      <c r="AW35" s="13">
        <f t="shared" si="625"/>
        <v>8.999999999999897E-3</v>
      </c>
      <c r="AX35" s="13">
        <f t="shared" si="625"/>
        <v>8.999999999999897E-3</v>
      </c>
      <c r="AY35" s="13">
        <f t="shared" si="625"/>
        <v>8.999999999999897E-3</v>
      </c>
      <c r="AZ35" s="13">
        <f t="shared" si="625"/>
        <v>8.999999999999897E-3</v>
      </c>
      <c r="BA35" s="13">
        <f t="shared" si="625"/>
        <v>8.999999999999897E-3</v>
      </c>
      <c r="BB35" s="13">
        <f t="shared" si="625"/>
        <v>8.999999999999897E-3</v>
      </c>
      <c r="BC35" s="13">
        <f t="shared" si="625"/>
        <v>8.999999999999897E-3</v>
      </c>
      <c r="BD35" s="13">
        <f t="shared" si="625"/>
        <v>8.999999999999897E-3</v>
      </c>
      <c r="BE35" s="13">
        <f t="shared" si="625"/>
        <v>8.999999999999897E-3</v>
      </c>
      <c r="BF35" s="13">
        <f t="shared" si="625"/>
        <v>8.999999999999897E-3</v>
      </c>
      <c r="BG35" s="13">
        <f t="shared" si="625"/>
        <v>8.999999999999897E-3</v>
      </c>
      <c r="BH35" s="13">
        <f t="shared" si="625"/>
        <v>8.999999999999897E-3</v>
      </c>
      <c r="BI35" s="13">
        <f t="shared" si="625"/>
        <v>8.999999999999897E-3</v>
      </c>
      <c r="BJ35" s="13">
        <f t="shared" si="625"/>
        <v>8.999999999999897E-3</v>
      </c>
      <c r="BK35" s="13">
        <f t="shared" si="625"/>
        <v>8.999999999999897E-3</v>
      </c>
      <c r="BL35" s="13">
        <f t="shared" si="625"/>
        <v>8.999999999999897E-3</v>
      </c>
      <c r="BM35" s="13">
        <f t="shared" si="625"/>
        <v>8.999999999999897E-3</v>
      </c>
      <c r="BN35" s="13">
        <f t="shared" si="625"/>
        <v>8.999999999999897E-3</v>
      </c>
      <c r="BO35" s="13">
        <f t="shared" si="625"/>
        <v>8.999999999999897E-3</v>
      </c>
      <c r="BP35" s="13">
        <f t="shared" si="625"/>
        <v>8.999999999999897E-3</v>
      </c>
      <c r="BQ35" s="13">
        <f t="shared" si="625"/>
        <v>8.999999999999897E-3</v>
      </c>
      <c r="BR35" s="13">
        <f t="shared" si="625"/>
        <v>8.999999999999897E-3</v>
      </c>
      <c r="BS35" s="13">
        <f t="shared" si="625"/>
        <v>8.999999999999897E-3</v>
      </c>
      <c r="BT35" s="13">
        <f t="shared" si="625"/>
        <v>8.999999999999897E-3</v>
      </c>
      <c r="BU35" s="13">
        <f t="shared" si="625"/>
        <v>8.999999999999897E-3</v>
      </c>
      <c r="BV35" s="13">
        <f t="shared" si="625"/>
        <v>8.999999999999897E-3</v>
      </c>
      <c r="BW35" s="13">
        <f t="shared" si="625"/>
        <v>8.999999999999897E-3</v>
      </c>
      <c r="BX35" s="13">
        <f t="shared" si="625"/>
        <v>8.999999999999897E-3</v>
      </c>
      <c r="BY35" s="13">
        <f t="shared" si="625"/>
        <v>8.999999999999897E-3</v>
      </c>
      <c r="BZ35" s="13">
        <f t="shared" si="625"/>
        <v>8.999999999999897E-3</v>
      </c>
      <c r="CA35" s="13">
        <f t="shared" si="625"/>
        <v>8.999999999999897E-3</v>
      </c>
      <c r="CB35" s="13">
        <f t="shared" si="625"/>
        <v>8.999999999999897E-3</v>
      </c>
      <c r="CC35" s="13">
        <f t="shared" ref="CC35:CR35" si="626">CC37/CB37-1</f>
        <v>8.999999999999897E-3</v>
      </c>
      <c r="CD35" s="13">
        <f t="shared" si="626"/>
        <v>8.999999999999897E-3</v>
      </c>
      <c r="CE35" s="13">
        <f t="shared" si="626"/>
        <v>8.999999999999897E-3</v>
      </c>
      <c r="CF35" s="13">
        <f t="shared" si="626"/>
        <v>8.999999999999897E-3</v>
      </c>
      <c r="CG35" s="13">
        <f t="shared" si="626"/>
        <v>8.999999999999897E-3</v>
      </c>
      <c r="CH35" s="13">
        <f t="shared" si="626"/>
        <v>8.999999999999897E-3</v>
      </c>
      <c r="CI35" s="13">
        <f t="shared" si="626"/>
        <v>8.999999999999897E-3</v>
      </c>
      <c r="CJ35" s="13">
        <f t="shared" si="626"/>
        <v>8.999999999999897E-3</v>
      </c>
      <c r="CK35" s="13">
        <f t="shared" si="626"/>
        <v>8.999999999999897E-3</v>
      </c>
      <c r="CL35" s="13">
        <f t="shared" si="626"/>
        <v>8.999999999999897E-3</v>
      </c>
      <c r="CM35" s="13">
        <f t="shared" si="626"/>
        <v>8.999999999999897E-3</v>
      </c>
      <c r="CN35" s="13">
        <f t="shared" si="626"/>
        <v>8.999999999999897E-3</v>
      </c>
      <c r="CO35" s="13">
        <f t="shared" si="626"/>
        <v>8.999999999999897E-3</v>
      </c>
      <c r="CP35" s="13">
        <f t="shared" si="626"/>
        <v>8.999999999999897E-3</v>
      </c>
      <c r="CQ35" s="13">
        <f t="shared" si="626"/>
        <v>8.999999999999897E-3</v>
      </c>
      <c r="CR35" s="13">
        <f t="shared" si="626"/>
        <v>8.999999999999897E-3</v>
      </c>
    </row>
    <row r="36" spans="1:96">
      <c r="A36" t="s">
        <v>92</v>
      </c>
      <c r="C36" s="13">
        <f>C38/B38-1</f>
        <v>-7.3019238126391994E-2</v>
      </c>
      <c r="D36" s="13">
        <f t="shared" ref="D36:BN36" si="627">D38/C38-1</f>
        <v>-7.3019238126391994E-2</v>
      </c>
      <c r="E36" s="13">
        <f>E38/D38-1</f>
        <v>-7.3019238126391994E-2</v>
      </c>
      <c r="F36" s="13">
        <f t="shared" si="627"/>
        <v>-7.3019238126391994E-2</v>
      </c>
      <c r="G36" s="13">
        <f t="shared" si="627"/>
        <v>-7.3019238126391994E-2</v>
      </c>
      <c r="H36" s="13">
        <f t="shared" si="627"/>
        <v>9.211080606301425E-2</v>
      </c>
      <c r="I36" s="13">
        <f t="shared" si="627"/>
        <v>9.211080606301425E-2</v>
      </c>
      <c r="J36" s="13">
        <f t="shared" si="627"/>
        <v>9.211080606301425E-2</v>
      </c>
      <c r="K36" s="13">
        <f t="shared" si="627"/>
        <v>9.211080606301425E-2</v>
      </c>
      <c r="L36" s="13">
        <f t="shared" si="627"/>
        <v>9.211080606301425E-2</v>
      </c>
      <c r="M36" s="13">
        <f t="shared" si="627"/>
        <v>9.211080606301425E-2</v>
      </c>
      <c r="N36" s="13">
        <f t="shared" si="627"/>
        <v>9.211080606301425E-2</v>
      </c>
      <c r="O36" s="13">
        <f t="shared" si="627"/>
        <v>9.211080606301425E-2</v>
      </c>
      <c r="P36" s="13">
        <f t="shared" si="627"/>
        <v>9.211080606301425E-2</v>
      </c>
      <c r="Q36" s="13">
        <f t="shared" si="627"/>
        <v>5.7928703730553144E-2</v>
      </c>
      <c r="R36" s="13">
        <f t="shared" si="627"/>
        <v>5.7928703730553144E-2</v>
      </c>
      <c r="S36" s="13">
        <f t="shared" si="627"/>
        <v>5.7928703730553144E-2</v>
      </c>
      <c r="T36" s="13">
        <f t="shared" si="627"/>
        <v>5.7928703730553144E-2</v>
      </c>
      <c r="U36" s="13">
        <f t="shared" si="627"/>
        <v>5.7928703730553144E-2</v>
      </c>
      <c r="V36" s="13">
        <f t="shared" si="627"/>
        <v>5.7928703730553144E-2</v>
      </c>
      <c r="W36" s="13">
        <f t="shared" si="627"/>
        <v>5.7928703730553144E-2</v>
      </c>
      <c r="X36" s="13">
        <f t="shared" si="627"/>
        <v>5.7928703730553144E-2</v>
      </c>
      <c r="Y36" s="13">
        <f t="shared" si="627"/>
        <v>5.7928703730553144E-2</v>
      </c>
      <c r="Z36" s="13">
        <f t="shared" si="627"/>
        <v>5.7928703730553144E-2</v>
      </c>
      <c r="AA36" s="13">
        <f t="shared" si="627"/>
        <v>5.7928703730553144E-2</v>
      </c>
      <c r="AB36" s="13">
        <f t="shared" si="627"/>
        <v>5.7928703730553144E-2</v>
      </c>
      <c r="AC36" s="13">
        <f t="shared" si="627"/>
        <v>5.7928703730553144E-2</v>
      </c>
      <c r="AD36" s="13">
        <f t="shared" si="627"/>
        <v>5.7928703730553144E-2</v>
      </c>
      <c r="AE36" s="13">
        <f t="shared" si="627"/>
        <v>5.7928703730553144E-2</v>
      </c>
      <c r="AF36" s="13">
        <f t="shared" si="627"/>
        <v>8.999999999999897E-3</v>
      </c>
      <c r="AG36" s="13">
        <f t="shared" si="627"/>
        <v>8.999999999999897E-3</v>
      </c>
      <c r="AH36" s="13">
        <f t="shared" si="627"/>
        <v>8.999999999999897E-3</v>
      </c>
      <c r="AI36" s="13">
        <f t="shared" si="627"/>
        <v>8.999999999999897E-3</v>
      </c>
      <c r="AJ36" s="13">
        <f t="shared" si="627"/>
        <v>8.999999999999897E-3</v>
      </c>
      <c r="AK36" s="13">
        <f t="shared" si="627"/>
        <v>8.999999999999897E-3</v>
      </c>
      <c r="AL36" s="13">
        <f t="shared" si="627"/>
        <v>8.999999999999897E-3</v>
      </c>
      <c r="AM36" s="13">
        <f t="shared" si="627"/>
        <v>8.999999999999897E-3</v>
      </c>
      <c r="AN36" s="13">
        <f t="shared" si="627"/>
        <v>8.999999999999897E-3</v>
      </c>
      <c r="AO36" s="13">
        <f t="shared" si="627"/>
        <v>8.999999999999897E-3</v>
      </c>
      <c r="AP36" s="13">
        <f t="shared" si="627"/>
        <v>8.999999999999897E-3</v>
      </c>
      <c r="AQ36" s="13">
        <f t="shared" si="627"/>
        <v>8.999999999999897E-3</v>
      </c>
      <c r="AR36" s="13">
        <f t="shared" si="627"/>
        <v>8.999999999999897E-3</v>
      </c>
      <c r="AS36" s="13">
        <f t="shared" si="627"/>
        <v>8.999999999999897E-3</v>
      </c>
      <c r="AT36" s="13">
        <f t="shared" si="627"/>
        <v>8.999999999999897E-3</v>
      </c>
      <c r="AU36" s="13">
        <f t="shared" si="627"/>
        <v>8.999999999999897E-3</v>
      </c>
      <c r="AV36" s="13">
        <f t="shared" si="627"/>
        <v>8.999999999999897E-3</v>
      </c>
      <c r="AW36" s="13">
        <f t="shared" si="627"/>
        <v>8.999999999999897E-3</v>
      </c>
      <c r="AX36" s="13">
        <f t="shared" si="627"/>
        <v>8.999999999999897E-3</v>
      </c>
      <c r="AY36" s="13">
        <f t="shared" si="627"/>
        <v>8.999999999999897E-3</v>
      </c>
      <c r="AZ36" s="13">
        <f t="shared" si="627"/>
        <v>8.999999999999897E-3</v>
      </c>
      <c r="BA36" s="13">
        <f t="shared" si="627"/>
        <v>8.999999999999897E-3</v>
      </c>
      <c r="BB36" s="13">
        <f t="shared" si="627"/>
        <v>8.999999999999897E-3</v>
      </c>
      <c r="BC36" s="13">
        <f t="shared" si="627"/>
        <v>8.999999999999897E-3</v>
      </c>
      <c r="BD36" s="13">
        <f t="shared" si="627"/>
        <v>8.999999999999897E-3</v>
      </c>
      <c r="BE36" s="13">
        <f t="shared" si="627"/>
        <v>8.999999999999897E-3</v>
      </c>
      <c r="BF36" s="13">
        <f t="shared" si="627"/>
        <v>8.999999999999897E-3</v>
      </c>
      <c r="BG36" s="13">
        <f t="shared" si="627"/>
        <v>8.999999999999897E-3</v>
      </c>
      <c r="BH36" s="13">
        <f t="shared" si="627"/>
        <v>8.999999999999897E-3</v>
      </c>
      <c r="BI36" s="13">
        <f t="shared" si="627"/>
        <v>8.999999999999897E-3</v>
      </c>
      <c r="BJ36" s="13">
        <f t="shared" si="627"/>
        <v>8.999999999999897E-3</v>
      </c>
      <c r="BK36" s="13">
        <f t="shared" si="627"/>
        <v>8.999999999999897E-3</v>
      </c>
      <c r="BL36" s="13">
        <f t="shared" si="627"/>
        <v>8.999999999999897E-3</v>
      </c>
      <c r="BM36" s="13">
        <f t="shared" si="627"/>
        <v>8.999999999999897E-3</v>
      </c>
      <c r="BN36" s="13">
        <f t="shared" si="627"/>
        <v>8.999999999999897E-3</v>
      </c>
      <c r="BO36" s="13">
        <f t="shared" ref="BO36:CR36" si="628">BO38/BN38-1</f>
        <v>8.999999999999897E-3</v>
      </c>
      <c r="BP36" s="13">
        <f t="shared" si="628"/>
        <v>8.999999999999897E-3</v>
      </c>
      <c r="BQ36" s="13">
        <f t="shared" si="628"/>
        <v>8.999999999999897E-3</v>
      </c>
      <c r="BR36" s="13">
        <f t="shared" si="628"/>
        <v>8.999999999999897E-3</v>
      </c>
      <c r="BS36" s="13">
        <f t="shared" si="628"/>
        <v>8.999999999999897E-3</v>
      </c>
      <c r="BT36" s="13">
        <f t="shared" si="628"/>
        <v>8.999999999999897E-3</v>
      </c>
      <c r="BU36" s="13">
        <f t="shared" si="628"/>
        <v>8.999999999999897E-3</v>
      </c>
      <c r="BV36" s="13">
        <f t="shared" si="628"/>
        <v>8.999999999999897E-3</v>
      </c>
      <c r="BW36" s="13">
        <f t="shared" si="628"/>
        <v>8.999999999999897E-3</v>
      </c>
      <c r="BX36" s="13">
        <f t="shared" si="628"/>
        <v>8.999999999999897E-3</v>
      </c>
      <c r="BY36" s="13">
        <f t="shared" si="628"/>
        <v>8.999999999999897E-3</v>
      </c>
      <c r="BZ36" s="13">
        <f t="shared" si="628"/>
        <v>8.999999999999897E-3</v>
      </c>
      <c r="CA36" s="13">
        <f t="shared" si="628"/>
        <v>8.999999999999897E-3</v>
      </c>
      <c r="CB36" s="13">
        <f t="shared" si="628"/>
        <v>8.999999999999897E-3</v>
      </c>
      <c r="CC36" s="13">
        <f t="shared" si="628"/>
        <v>8.999999999999897E-3</v>
      </c>
      <c r="CD36" s="13">
        <f t="shared" si="628"/>
        <v>8.999999999999897E-3</v>
      </c>
      <c r="CE36" s="13">
        <f t="shared" si="628"/>
        <v>8.999999999999897E-3</v>
      </c>
      <c r="CF36" s="13">
        <f t="shared" si="628"/>
        <v>8.999999999999897E-3</v>
      </c>
      <c r="CG36" s="13">
        <f t="shared" si="628"/>
        <v>8.999999999999897E-3</v>
      </c>
      <c r="CH36" s="13">
        <f t="shared" si="628"/>
        <v>8.999999999999897E-3</v>
      </c>
      <c r="CI36" s="13">
        <f t="shared" si="628"/>
        <v>8.999999999999897E-3</v>
      </c>
      <c r="CJ36" s="13">
        <f t="shared" si="628"/>
        <v>8.999999999999897E-3</v>
      </c>
      <c r="CK36" s="13">
        <f t="shared" si="628"/>
        <v>8.999999999999897E-3</v>
      </c>
      <c r="CL36" s="13">
        <f t="shared" si="628"/>
        <v>8.999999999999897E-3</v>
      </c>
      <c r="CM36" s="13">
        <f t="shared" si="628"/>
        <v>8.999999999999897E-3</v>
      </c>
      <c r="CN36" s="13">
        <f t="shared" si="628"/>
        <v>8.999999999999897E-3</v>
      </c>
      <c r="CO36" s="13">
        <f t="shared" si="628"/>
        <v>8.999999999999897E-3</v>
      </c>
      <c r="CP36" s="13">
        <f t="shared" si="628"/>
        <v>8.999999999999897E-3</v>
      </c>
      <c r="CQ36" s="13">
        <f t="shared" si="628"/>
        <v>8.999999999999897E-3</v>
      </c>
      <c r="CR36" s="13">
        <f t="shared" si="628"/>
        <v>8.999999999999897E-3</v>
      </c>
    </row>
    <row r="37" spans="1:96">
      <c r="A37" t="s">
        <v>47</v>
      </c>
      <c r="B37" s="122">
        <f>'Energy prices'!I20</f>
        <v>76.011508617164466</v>
      </c>
      <c r="C37" s="2">
        <f>B37*(1+'Energy prices'!$E$21+0.03)</f>
        <v>69.46347830801804</v>
      </c>
      <c r="D37" s="122">
        <f>C37*(1+'Energy prices'!$E$21+0.03)</f>
        <v>63.479529697939725</v>
      </c>
      <c r="E37" s="2">
        <f>D37*(1+'Energy prices'!$E$21+0.03)</f>
        <v>58.011069828711364</v>
      </c>
      <c r="F37" s="2">
        <f>E37*(1+'Energy prices'!$E$21+0.03)</f>
        <v>53.013691794582542</v>
      </c>
      <c r="G37" s="122">
        <f>F37*(1+'Energy prices'!$E$21+0.03)</f>
        <v>48.446814133739942</v>
      </c>
      <c r="H37" s="2">
        <f>G37*(1+'Energy prices'!$F$21+0.03)</f>
        <v>54.764723910689654</v>
      </c>
      <c r="I37" s="2">
        <f>H37*(1+'Energy prices'!$F$21+0.03)</f>
        <v>61.906547182538873</v>
      </c>
      <c r="J37" s="2">
        <f>I37*(1+'Energy prices'!$F$21+0.03)</f>
        <v>69.979729840578131</v>
      </c>
      <c r="K37" s="2">
        <f>J37*(1+'Energy prices'!$F$21+0.03)</f>
        <v>79.105729707722688</v>
      </c>
      <c r="L37" s="2">
        <f>K37*(1+'Energy prices'!$F$21+0.03)</f>
        <v>89.421843823162476</v>
      </c>
      <c r="M37" s="2">
        <f>L37*(1+'Energy prices'!$F$21+0.03)</f>
        <v>101.08327402172267</v>
      </c>
      <c r="N37" s="2">
        <f>M37*(1+'Energy prices'!$F$21+0.03)</f>
        <v>114.26546188375511</v>
      </c>
      <c r="O37" s="2">
        <f>N37*(1+'Energy prices'!$F$21+0.03)</f>
        <v>129.16672818395301</v>
      </c>
      <c r="P37" s="122">
        <f>O37*(1+'Energy prices'!$F$21+0.03)</f>
        <v>146.01125654854715</v>
      </c>
      <c r="Q37" s="2">
        <f>P37*(1+'Energy prices'!$G$21+0.03)</f>
        <v>153.71850479693131</v>
      </c>
      <c r="R37" s="2">
        <f>Q37*(1+'Energy prices'!$G$21+0.03)</f>
        <v>161.83258247043224</v>
      </c>
      <c r="S37" s="2">
        <f>R37*(1+'Energy prices'!$G$21+0.03)</f>
        <v>170.37496418305051</v>
      </c>
      <c r="T37" s="2">
        <f>S37*(1+'Energy prices'!$G$21+0.03)</f>
        <v>179.36825809276857</v>
      </c>
      <c r="U37" s="2">
        <f>T37*(1+'Energy prices'!$G$21+0.03)</f>
        <v>188.83626573601191</v>
      </c>
      <c r="V37" s="2">
        <f>U37*(1+'Energy prices'!$G$21+0.03)</f>
        <v>198.80404502049041</v>
      </c>
      <c r="W37" s="2">
        <f>V37*(1+'Energy prices'!$G$21+0.03)</f>
        <v>209.2979765431358</v>
      </c>
      <c r="X37" s="2">
        <f>W37*(1+'Energy prices'!$G$21+0.03)</f>
        <v>220.34583340865146</v>
      </c>
      <c r="Y37" s="2">
        <f>X37*(1+'Energy prices'!$G$21+0.03)</f>
        <v>231.97685473345544</v>
      </c>
      <c r="Z37" s="2">
        <f>Y37*(1+'Energy prices'!$G$21+0.03)</f>
        <v>244.22182302955139</v>
      </c>
      <c r="AA37" s="2">
        <f>Z37*(1+'Energy prices'!$G$21+0.03)</f>
        <v>257.1131456731303</v>
      </c>
      <c r="AB37" s="2">
        <f>AA37*(1+'Energy prices'!$G$21+0.03)</f>
        <v>270.68494067351719</v>
      </c>
      <c r="AC37" s="2">
        <f>AB37*(1+'Energy prices'!$G$21+0.03)</f>
        <v>284.97312696945721</v>
      </c>
      <c r="AD37" s="2">
        <f>AC37*(1+'Energy prices'!$G$21+0.03)</f>
        <v>300.01551949171898</v>
      </c>
      <c r="AE37" s="122">
        <f>AD37*(1+'Energy prices'!$G$21+0.03)</f>
        <v>315.85192924360547</v>
      </c>
      <c r="AF37" s="45">
        <f t="shared" ref="AF37:AN37" si="629">AE37*(1+0.009)</f>
        <v>318.69459660679786</v>
      </c>
      <c r="AG37" s="45">
        <f t="shared" si="629"/>
        <v>321.56284797625898</v>
      </c>
      <c r="AH37" s="45">
        <f t="shared" si="629"/>
        <v>324.45691360804528</v>
      </c>
      <c r="AI37" s="45">
        <f t="shared" si="629"/>
        <v>327.37702583051765</v>
      </c>
      <c r="AJ37" s="45">
        <f t="shared" si="629"/>
        <v>330.32341906299229</v>
      </c>
      <c r="AK37" s="45">
        <f t="shared" si="629"/>
        <v>333.29632983455917</v>
      </c>
      <c r="AL37" s="45">
        <f t="shared" si="629"/>
        <v>336.29599680307018</v>
      </c>
      <c r="AM37" s="45">
        <f t="shared" si="629"/>
        <v>339.32266077429779</v>
      </c>
      <c r="AN37" s="45">
        <f t="shared" si="629"/>
        <v>342.37656472126645</v>
      </c>
      <c r="AO37" s="45">
        <f>AN37*(1+0.009)</f>
        <v>345.45795380375779</v>
      </c>
      <c r="AP37" s="122">
        <f t="shared" ref="AP37:AP38" si="630">AO37*(1+0.009)</f>
        <v>348.56707538799157</v>
      </c>
      <c r="AQ37" s="122">
        <f t="shared" ref="AQ37:CR37" si="631">AP37*(1+0.009)</f>
        <v>351.70417906648345</v>
      </c>
      <c r="AR37" s="122">
        <f t="shared" si="631"/>
        <v>354.86951667808177</v>
      </c>
      <c r="AS37" s="122">
        <f t="shared" si="631"/>
        <v>358.06334232818449</v>
      </c>
      <c r="AT37" s="122">
        <f t="shared" si="631"/>
        <v>361.28591240913812</v>
      </c>
      <c r="AU37" s="122">
        <f t="shared" si="631"/>
        <v>364.53748562082035</v>
      </c>
      <c r="AV37" s="122">
        <f t="shared" si="631"/>
        <v>367.81832299140768</v>
      </c>
      <c r="AW37" s="122">
        <f t="shared" si="631"/>
        <v>371.12868789833033</v>
      </c>
      <c r="AX37" s="122">
        <f t="shared" si="631"/>
        <v>374.46884608941525</v>
      </c>
      <c r="AY37" s="122">
        <f t="shared" si="631"/>
        <v>377.83906570421993</v>
      </c>
      <c r="AZ37" s="122">
        <f t="shared" si="631"/>
        <v>381.23961729555788</v>
      </c>
      <c r="BA37" s="122">
        <f t="shared" si="631"/>
        <v>384.67077385121786</v>
      </c>
      <c r="BB37" s="122">
        <f t="shared" si="631"/>
        <v>388.13281081587877</v>
      </c>
      <c r="BC37" s="122">
        <f t="shared" si="631"/>
        <v>391.62600611322165</v>
      </c>
      <c r="BD37" s="122">
        <f t="shared" si="631"/>
        <v>395.15064016824061</v>
      </c>
      <c r="BE37" s="122">
        <f t="shared" si="631"/>
        <v>398.70699592975473</v>
      </c>
      <c r="BF37" s="122">
        <f t="shared" si="631"/>
        <v>402.29535889312245</v>
      </c>
      <c r="BG37" s="122">
        <f t="shared" si="631"/>
        <v>405.91601712316054</v>
      </c>
      <c r="BH37" s="122">
        <f t="shared" si="631"/>
        <v>409.56926127726894</v>
      </c>
      <c r="BI37" s="122">
        <f t="shared" si="631"/>
        <v>413.25538462876432</v>
      </c>
      <c r="BJ37" s="122">
        <f t="shared" si="631"/>
        <v>416.97468309042313</v>
      </c>
      <c r="BK37" s="122">
        <f t="shared" si="631"/>
        <v>420.72745523823687</v>
      </c>
      <c r="BL37" s="122">
        <f t="shared" si="631"/>
        <v>424.51400233538095</v>
      </c>
      <c r="BM37" s="122">
        <f t="shared" si="631"/>
        <v>428.33462835639932</v>
      </c>
      <c r="BN37" s="122">
        <f t="shared" si="631"/>
        <v>432.18964001160685</v>
      </c>
      <c r="BO37" s="122">
        <f t="shared" si="631"/>
        <v>436.0793467717113</v>
      </c>
      <c r="BP37" s="122">
        <f t="shared" si="631"/>
        <v>440.00406089265664</v>
      </c>
      <c r="BQ37" s="122">
        <f t="shared" si="631"/>
        <v>443.96409744069052</v>
      </c>
      <c r="BR37" s="122">
        <f t="shared" si="631"/>
        <v>447.9597743176567</v>
      </c>
      <c r="BS37" s="122">
        <f t="shared" si="631"/>
        <v>451.99141228651558</v>
      </c>
      <c r="BT37" s="122">
        <f t="shared" si="631"/>
        <v>456.0593349970942</v>
      </c>
      <c r="BU37" s="122">
        <f t="shared" si="631"/>
        <v>460.16386901206801</v>
      </c>
      <c r="BV37" s="122">
        <f t="shared" si="631"/>
        <v>464.30534383317655</v>
      </c>
      <c r="BW37" s="122">
        <f t="shared" si="631"/>
        <v>468.48409192767508</v>
      </c>
      <c r="BX37" s="122">
        <f t="shared" si="631"/>
        <v>472.70044875502413</v>
      </c>
      <c r="BY37" s="122">
        <f t="shared" si="631"/>
        <v>476.9547527938193</v>
      </c>
      <c r="BZ37" s="122">
        <f t="shared" si="631"/>
        <v>481.24734556896362</v>
      </c>
      <c r="CA37" s="122">
        <f t="shared" si="631"/>
        <v>485.57857167908423</v>
      </c>
      <c r="CB37" s="122">
        <f t="shared" si="631"/>
        <v>489.94877882419593</v>
      </c>
      <c r="CC37" s="122">
        <f t="shared" si="631"/>
        <v>494.35831783361363</v>
      </c>
      <c r="CD37" s="122">
        <f t="shared" si="631"/>
        <v>498.80754269411608</v>
      </c>
      <c r="CE37" s="122">
        <f t="shared" si="631"/>
        <v>503.29681057836308</v>
      </c>
      <c r="CF37" s="122">
        <f t="shared" si="631"/>
        <v>507.8264818735683</v>
      </c>
      <c r="CG37" s="122">
        <f t="shared" si="631"/>
        <v>512.39692021043038</v>
      </c>
      <c r="CH37" s="122">
        <f t="shared" si="631"/>
        <v>517.00849249232419</v>
      </c>
      <c r="CI37" s="122">
        <f t="shared" si="631"/>
        <v>521.6615689247551</v>
      </c>
      <c r="CJ37" s="122">
        <f t="shared" si="631"/>
        <v>526.35652304507789</v>
      </c>
      <c r="CK37" s="122">
        <f t="shared" si="631"/>
        <v>531.09373175248356</v>
      </c>
      <c r="CL37" s="122">
        <f t="shared" si="631"/>
        <v>535.87357533825582</v>
      </c>
      <c r="CM37" s="122">
        <f t="shared" si="631"/>
        <v>540.69643751630008</v>
      </c>
      <c r="CN37" s="122">
        <f t="shared" si="631"/>
        <v>545.56270545394671</v>
      </c>
      <c r="CO37" s="122">
        <f t="shared" si="631"/>
        <v>550.47276980303218</v>
      </c>
      <c r="CP37" s="122">
        <f t="shared" si="631"/>
        <v>555.42702473125939</v>
      </c>
      <c r="CQ37" s="122">
        <f t="shared" si="631"/>
        <v>560.42586795384068</v>
      </c>
      <c r="CR37" s="122">
        <f t="shared" si="631"/>
        <v>565.46970076542516</v>
      </c>
    </row>
    <row r="38" spans="1:96">
      <c r="A38" t="s">
        <v>48</v>
      </c>
      <c r="B38" s="122">
        <f>'Energy prices'!I28</f>
        <v>4.3055076569933179</v>
      </c>
      <c r="C38" s="2">
        <f>B38*(1+'Energy prices'!$E$29+0.03)</f>
        <v>3.9911227681323189</v>
      </c>
      <c r="D38" s="122">
        <f>C38*(1+'Energy prices'!$E$29+0.03)</f>
        <v>3.6996940243344003</v>
      </c>
      <c r="E38" s="2">
        <f>D38*(1+'Energy prices'!$E$29+0.03)</f>
        <v>3.4295451853767371</v>
      </c>
      <c r="F38" s="2">
        <f>E38*(1+'Energy prices'!$E$29+0.03)</f>
        <v>3.1791224088204921</v>
      </c>
      <c r="G38" s="122">
        <f>F38*(1+'Energy prices'!$E$29+0.03)</f>
        <v>2.9469853126178798</v>
      </c>
      <c r="H38" s="2">
        <f>G38*(1+'Energy prices'!$F$29+0.03)</f>
        <v>3.2184345052189767</v>
      </c>
      <c r="I38" s="2">
        <f>H38*(1+'Energy prices'!$F$29+0.03)</f>
        <v>3.5148871017557148</v>
      </c>
      <c r="J38" s="2">
        <f>I38*(1+'Energy prices'!$F$29+0.03)</f>
        <v>3.8386461859189258</v>
      </c>
      <c r="K38" s="2">
        <f>J38*(1+'Energy prices'!$F$29+0.03)</f>
        <v>4.1922269802946337</v>
      </c>
      <c r="L38" s="2">
        <f>K38*(1+'Energy prices'!$F$29+0.03)</f>
        <v>4.5783763866486886</v>
      </c>
      <c r="M38" s="2">
        <f>L38*(1+'Energy prices'!$F$29+0.03)</f>
        <v>5.0000943260827695</v>
      </c>
      <c r="N38" s="2">
        <f>M38*(1+'Energy prices'!$F$29+0.03)</f>
        <v>5.4606570448493574</v>
      </c>
      <c r="O38" s="2">
        <f>N38*(1+'Energy prices'!$F$29+0.03)</f>
        <v>5.9636425668841095</v>
      </c>
      <c r="P38" s="122">
        <f>O38*(1+'Energy prices'!$F$29+0.03)</f>
        <v>6.5129584907915081</v>
      </c>
      <c r="Q38" s="2">
        <f>P38*(1+'Energy prices'!$G$29+0.03)</f>
        <v>6.89024573361396</v>
      </c>
      <c r="R38" s="2">
        <f>Q38*(1+'Energy prices'!$G$29+0.03)</f>
        <v>7.2893887373471911</v>
      </c>
      <c r="S38" s="2">
        <f>R38*(1+'Energy prices'!$G$29+0.03)</f>
        <v>7.7116535778898072</v>
      </c>
      <c r="T38" s="2">
        <f>S38*(1+'Energy prices'!$G$29+0.03)</f>
        <v>8.1583796732760465</v>
      </c>
      <c r="U38" s="2">
        <f>T38*(1+'Energy prices'!$G$29+0.03)</f>
        <v>8.6309840322906215</v>
      </c>
      <c r="V38" s="2">
        <f>U38*(1+'Energy prices'!$G$29+0.03)</f>
        <v>9.1309657492003193</v>
      </c>
      <c r="W38" s="2">
        <f>V38*(1+'Energy prices'!$G$29+0.03)</f>
        <v>9.6599107588595725</v>
      </c>
      <c r="X38" s="2">
        <f>W38*(1+'Energy prices'!$G$29+0.03)</f>
        <v>10.219496867273131</v>
      </c>
      <c r="Y38" s="2">
        <f>X38*(1+'Energy prices'!$G$29+0.03)</f>
        <v>10.811499073572712</v>
      </c>
      <c r="Z38" s="2">
        <f>Y38*(1+'Energy prices'!$G$29+0.03)</f>
        <v>11.437795200288855</v>
      </c>
      <c r="AA38" s="2">
        <f>Z38*(1+'Energy prices'!$G$29+0.03)</f>
        <v>12.100371849777131</v>
      </c>
      <c r="AB38" s="2">
        <f>AA38*(1+'Energy prices'!$G$29+0.03)</f>
        <v>12.801330705692395</v>
      </c>
      <c r="AC38" s="2">
        <f>AB38*(1+'Energy prices'!$G$29+0.03)</f>
        <v>13.542895199499283</v>
      </c>
      <c r="AD38" s="2">
        <f>AC38*(1+'Energy prices'!$G$29+0.03)</f>
        <v>14.327417563165007</v>
      </c>
      <c r="AE38" s="122">
        <f>AD38*(1+'Energy prices'!$G$29+0.03)</f>
        <v>15.157386290405515</v>
      </c>
      <c r="AF38" s="45">
        <f t="shared" ref="AF38:AN38" si="632">AE38*(1+0.009)</f>
        <v>15.293802767019164</v>
      </c>
      <c r="AG38" s="45">
        <f t="shared" si="632"/>
        <v>15.431446991922336</v>
      </c>
      <c r="AH38" s="45">
        <f t="shared" si="632"/>
        <v>15.570330014849635</v>
      </c>
      <c r="AI38" s="45">
        <f t="shared" si="632"/>
        <v>15.71046298498328</v>
      </c>
      <c r="AJ38" s="45">
        <f t="shared" si="632"/>
        <v>15.851857151848128</v>
      </c>
      <c r="AK38" s="45">
        <f t="shared" si="632"/>
        <v>15.99452386621476</v>
      </c>
      <c r="AL38" s="45">
        <f t="shared" si="632"/>
        <v>16.138474581010691</v>
      </c>
      <c r="AM38" s="45">
        <f t="shared" si="632"/>
        <v>16.283720852239785</v>
      </c>
      <c r="AN38" s="45">
        <f t="shared" si="632"/>
        <v>16.430274339909943</v>
      </c>
      <c r="AO38" s="45">
        <f>AN38*(1+0.009)</f>
        <v>16.57814680896913</v>
      </c>
      <c r="AP38" s="122">
        <f t="shared" si="630"/>
        <v>16.72735013024985</v>
      </c>
      <c r="AQ38" s="122">
        <f t="shared" ref="AQ38:CR38" si="633">AP38*(1+0.009)</f>
        <v>16.877896281422096</v>
      </c>
      <c r="AR38" s="122">
        <f t="shared" si="633"/>
        <v>17.029797347954894</v>
      </c>
      <c r="AS38" s="122">
        <f t="shared" si="633"/>
        <v>17.183065524086487</v>
      </c>
      <c r="AT38" s="122">
        <f t="shared" si="633"/>
        <v>17.337713113803265</v>
      </c>
      <c r="AU38" s="122">
        <f t="shared" si="633"/>
        <v>17.493752531827493</v>
      </c>
      <c r="AV38" s="122">
        <f t="shared" si="633"/>
        <v>17.65119630461394</v>
      </c>
      <c r="AW38" s="122">
        <f t="shared" si="633"/>
        <v>17.810057071355462</v>
      </c>
      <c r="AX38" s="122">
        <f t="shared" si="633"/>
        <v>17.970347584997661</v>
      </c>
      <c r="AY38" s="122">
        <f t="shared" si="633"/>
        <v>18.132080713262638</v>
      </c>
      <c r="AZ38" s="122">
        <f t="shared" si="633"/>
        <v>18.295269439681999</v>
      </c>
      <c r="BA38" s="122">
        <f t="shared" si="633"/>
        <v>18.459926864639133</v>
      </c>
      <c r="BB38" s="122">
        <f t="shared" si="633"/>
        <v>18.626066206420884</v>
      </c>
      <c r="BC38" s="122">
        <f t="shared" si="633"/>
        <v>18.793700802278671</v>
      </c>
      <c r="BD38" s="122">
        <f t="shared" si="633"/>
        <v>18.962844109499176</v>
      </c>
      <c r="BE38" s="122">
        <f t="shared" si="633"/>
        <v>19.133509706484666</v>
      </c>
      <c r="BF38" s="122">
        <f t="shared" si="633"/>
        <v>19.305711293843025</v>
      </c>
      <c r="BG38" s="122">
        <f t="shared" si="633"/>
        <v>19.479462695487609</v>
      </c>
      <c r="BH38" s="122">
        <f t="shared" si="633"/>
        <v>19.654777859746996</v>
      </c>
      <c r="BI38" s="122">
        <f t="shared" si="633"/>
        <v>19.831670860484717</v>
      </c>
      <c r="BJ38" s="122">
        <f t="shared" si="633"/>
        <v>20.010155898229076</v>
      </c>
      <c r="BK38" s="122">
        <f t="shared" si="633"/>
        <v>20.190247301313136</v>
      </c>
      <c r="BL38" s="122">
        <f t="shared" si="633"/>
        <v>20.371959527024952</v>
      </c>
      <c r="BM38" s="122">
        <f t="shared" si="633"/>
        <v>20.555307162768173</v>
      </c>
      <c r="BN38" s="122">
        <f t="shared" si="633"/>
        <v>20.740304927233083</v>
      </c>
      <c r="BO38" s="122">
        <f t="shared" si="633"/>
        <v>20.926967671578179</v>
      </c>
      <c r="BP38" s="122">
        <f t="shared" si="633"/>
        <v>21.115310380622379</v>
      </c>
      <c r="BQ38" s="122">
        <f t="shared" si="633"/>
        <v>21.305348174047978</v>
      </c>
      <c r="BR38" s="122">
        <f t="shared" si="633"/>
        <v>21.497096307614409</v>
      </c>
      <c r="BS38" s="122">
        <f t="shared" si="633"/>
        <v>21.690570174382938</v>
      </c>
      <c r="BT38" s="122">
        <f t="shared" si="633"/>
        <v>21.885785305952382</v>
      </c>
      <c r="BU38" s="122">
        <f t="shared" si="633"/>
        <v>22.082757373705952</v>
      </c>
      <c r="BV38" s="122">
        <f t="shared" si="633"/>
        <v>22.281502190069304</v>
      </c>
      <c r="BW38" s="122">
        <f t="shared" si="633"/>
        <v>22.482035709779925</v>
      </c>
      <c r="BX38" s="122">
        <f t="shared" si="633"/>
        <v>22.684374031167941</v>
      </c>
      <c r="BY38" s="122">
        <f t="shared" si="633"/>
        <v>22.888533397448452</v>
      </c>
      <c r="BZ38" s="122">
        <f t="shared" si="633"/>
        <v>23.094530198025485</v>
      </c>
      <c r="CA38" s="122">
        <f t="shared" si="633"/>
        <v>23.302380969807711</v>
      </c>
      <c r="CB38" s="122">
        <f t="shared" si="633"/>
        <v>23.512102398535976</v>
      </c>
      <c r="CC38" s="122">
        <f t="shared" si="633"/>
        <v>23.723711320122799</v>
      </c>
      <c r="CD38" s="122">
        <f t="shared" si="633"/>
        <v>23.937224722003901</v>
      </c>
      <c r="CE38" s="122">
        <f t="shared" si="633"/>
        <v>24.152659744501932</v>
      </c>
      <c r="CF38" s="122">
        <f t="shared" si="633"/>
        <v>24.370033682202447</v>
      </c>
      <c r="CG38" s="122">
        <f t="shared" si="633"/>
        <v>24.589363985342267</v>
      </c>
      <c r="CH38" s="122">
        <f t="shared" si="633"/>
        <v>24.810668261210346</v>
      </c>
      <c r="CI38" s="122">
        <f t="shared" si="633"/>
        <v>25.033964275561235</v>
      </c>
      <c r="CJ38" s="122">
        <f t="shared" si="633"/>
        <v>25.259269954041283</v>
      </c>
      <c r="CK38" s="122">
        <f t="shared" si="633"/>
        <v>25.486603383627653</v>
      </c>
      <c r="CL38" s="122">
        <f t="shared" si="633"/>
        <v>25.715982814080299</v>
      </c>
      <c r="CM38" s="122">
        <f t="shared" si="633"/>
        <v>25.947426659407018</v>
      </c>
      <c r="CN38" s="122">
        <f t="shared" si="633"/>
        <v>26.18095349934168</v>
      </c>
      <c r="CO38" s="122">
        <f t="shared" si="633"/>
        <v>26.416582080835752</v>
      </c>
      <c r="CP38" s="122">
        <f t="shared" si="633"/>
        <v>26.654331319563273</v>
      </c>
      <c r="CQ38" s="122">
        <f t="shared" si="633"/>
        <v>26.89422030143934</v>
      </c>
      <c r="CR38" s="122">
        <f t="shared" si="633"/>
        <v>27.13626828415229</v>
      </c>
    </row>
    <row r="40" spans="1:96">
      <c r="B40" s="12"/>
      <c r="C40" s="12"/>
      <c r="E40">
        <f>D33*(1+E35)</f>
        <v>0.91385475136237748</v>
      </c>
      <c r="F40" s="12">
        <f>E33*(1+F35)</f>
        <v>0.8351305065875928</v>
      </c>
      <c r="G40" s="12">
        <f>F33*(1+G35)</f>
        <v>0.76318798145274092</v>
      </c>
      <c r="H40" s="12">
        <f>G33*(1+H35)</f>
        <v>0.8627147077377777</v>
      </c>
      <c r="I40" s="12">
        <f>H33*(1+I35)</f>
        <v>0.97522063375570489</v>
      </c>
      <c r="J40" s="12">
        <f t="shared" ref="J40:BU40" si="634">I33*(1+J35)</f>
        <v>1.1023983664272385</v>
      </c>
      <c r="K40" s="12">
        <f t="shared" si="634"/>
        <v>1.2461612441701837</v>
      </c>
      <c r="L40" s="12">
        <f t="shared" si="634"/>
        <v>1.4086721223151206</v>
      </c>
      <c r="M40" s="12">
        <f t="shared" si="634"/>
        <v>1.5923759124038284</v>
      </c>
      <c r="N40" s="12">
        <f t="shared" si="634"/>
        <v>1.8000363649112494</v>
      </c>
      <c r="O40" s="12">
        <f t="shared" si="634"/>
        <v>2.0347776487724238</v>
      </c>
      <c r="P40" s="12">
        <f t="shared" si="634"/>
        <v>2.3001313532618388</v>
      </c>
      <c r="Q40" s="12">
        <f t="shared" si="634"/>
        <v>2.4215444810064559</v>
      </c>
      <c r="R40" s="12">
        <f t="shared" si="634"/>
        <v>2.5493664373459382</v>
      </c>
      <c r="S40" s="12">
        <f t="shared" si="634"/>
        <v>2.6839355142320818</v>
      </c>
      <c r="T40" s="12">
        <f t="shared" si="634"/>
        <v>2.8256078604594665</v>
      </c>
      <c r="U40" s="12">
        <f t="shared" si="634"/>
        <v>2.974758424244293</v>
      </c>
      <c r="V40" s="12">
        <f t="shared" si="634"/>
        <v>3.1317819455575271</v>
      </c>
      <c r="W40" s="12">
        <f t="shared" si="634"/>
        <v>3.2970940008386482</v>
      </c>
      <c r="X40" s="12">
        <f t="shared" si="634"/>
        <v>3.4711321028549307</v>
      </c>
      <c r="Y40" s="12">
        <f t="shared" si="634"/>
        <v>3.6543568586171253</v>
      </c>
      <c r="Z40" s="12">
        <f t="shared" si="634"/>
        <v>3.8472531884160741</v>
      </c>
      <c r="AA40" s="12">
        <f t="shared" si="634"/>
        <v>4.0503316092065376</v>
      </c>
      <c r="AB40" s="12">
        <f t="shared" si="634"/>
        <v>4.2641295857348256</v>
      </c>
      <c r="AC40" s="12">
        <f t="shared" si="634"/>
        <v>4.489212952986108</v>
      </c>
      <c r="AD40" s="12">
        <f t="shared" si="634"/>
        <v>4.7261774137160364</v>
      </c>
      <c r="AE40" s="12">
        <f t="shared" si="634"/>
        <v>4.9756501150300236</v>
      </c>
      <c r="AF40" s="12">
        <f t="shared" si="634"/>
        <v>5.0204309660652937</v>
      </c>
      <c r="AG40" s="12">
        <f t="shared" si="634"/>
        <v>5.0656148447598808</v>
      </c>
      <c r="AH40" s="12">
        <f t="shared" si="634"/>
        <v>5.1112053783627189</v>
      </c>
      <c r="AI40" s="12">
        <f t="shared" si="634"/>
        <v>5.1572062267679826</v>
      </c>
      <c r="AJ40" s="12">
        <f t="shared" si="634"/>
        <v>5.203621082808894</v>
      </c>
      <c r="AK40" s="12">
        <f t="shared" si="634"/>
        <v>5.2504536725541735</v>
      </c>
      <c r="AL40" s="12">
        <f t="shared" si="634"/>
        <v>5.2977077556071608</v>
      </c>
      <c r="AM40" s="12">
        <f t="shared" si="634"/>
        <v>5.3453871254076244</v>
      </c>
      <c r="AN40" s="12">
        <f t="shared" si="634"/>
        <v>5.3934956095362923</v>
      </c>
      <c r="AO40" s="12">
        <f t="shared" si="634"/>
        <v>5.4420370700221179</v>
      </c>
      <c r="AP40" s="12">
        <f t="shared" si="634"/>
        <v>5.491015403652316</v>
      </c>
      <c r="AQ40" s="12">
        <f t="shared" si="634"/>
        <v>5.5404345422851859</v>
      </c>
      <c r="AR40" s="12">
        <f t="shared" si="634"/>
        <v>5.5902984531657518</v>
      </c>
      <c r="AS40" s="12">
        <f t="shared" si="634"/>
        <v>5.6406111392442426</v>
      </c>
      <c r="AT40" s="12">
        <f t="shared" si="634"/>
        <v>5.6913766394974399</v>
      </c>
      <c r="AU40" s="12">
        <f t="shared" si="634"/>
        <v>5.7425990292529159</v>
      </c>
      <c r="AV40" s="12">
        <f t="shared" si="634"/>
        <v>5.7942824205161916</v>
      </c>
      <c r="AW40" s="12">
        <f t="shared" si="634"/>
        <v>5.846430962300837</v>
      </c>
      <c r="AX40" s="12">
        <f t="shared" si="634"/>
        <v>5.8990488409615436</v>
      </c>
      <c r="AY40" s="12">
        <f t="shared" si="634"/>
        <v>5.9521402805301973</v>
      </c>
      <c r="AZ40" s="12">
        <f t="shared" si="634"/>
        <v>6.0057095430549685</v>
      </c>
      <c r="BA40" s="12">
        <f t="shared" si="634"/>
        <v>6.0597609289424623</v>
      </c>
      <c r="BB40" s="12">
        <f t="shared" si="634"/>
        <v>6.1142987773029436</v>
      </c>
      <c r="BC40" s="12">
        <f t="shared" si="634"/>
        <v>6.169327466298669</v>
      </c>
      <c r="BD40" s="12">
        <f t="shared" si="634"/>
        <v>6.2248514134953563</v>
      </c>
      <c r="BE40" s="12">
        <f t="shared" si="634"/>
        <v>6.2808750762168142</v>
      </c>
      <c r="BF40" s="12">
        <f t="shared" si="634"/>
        <v>6.3374029519027646</v>
      </c>
      <c r="BG40" s="12">
        <f t="shared" si="634"/>
        <v>6.3944395784698891</v>
      </c>
      <c r="BH40" s="12">
        <f t="shared" si="634"/>
        <v>6.4519895346761178</v>
      </c>
      <c r="BI40" s="12">
        <f t="shared" si="634"/>
        <v>6.5100574404882021</v>
      </c>
      <c r="BJ40" s="12">
        <f t="shared" si="634"/>
        <v>6.5686479574525949</v>
      </c>
      <c r="BK40" s="12">
        <f t="shared" si="634"/>
        <v>6.6277657890696675</v>
      </c>
      <c r="BL40" s="12">
        <f t="shared" si="634"/>
        <v>6.6874156811712941</v>
      </c>
      <c r="BM40" s="12">
        <f t="shared" si="634"/>
        <v>6.7476024223018349</v>
      </c>
      <c r="BN40" s="12">
        <f t="shared" si="634"/>
        <v>6.8083308441025512</v>
      </c>
      <c r="BO40" s="12">
        <f t="shared" si="634"/>
        <v>6.8696058216994738</v>
      </c>
      <c r="BP40" s="12">
        <f t="shared" si="634"/>
        <v>6.9314322740947683</v>
      </c>
      <c r="BQ40" s="12">
        <f t="shared" si="634"/>
        <v>6.9938151645616209</v>
      </c>
      <c r="BR40" s="12">
        <f t="shared" si="634"/>
        <v>7.0567595010426745</v>
      </c>
      <c r="BS40" s="12">
        <f t="shared" si="634"/>
        <v>7.1202703365520579</v>
      </c>
      <c r="BT40" s="12">
        <f t="shared" si="634"/>
        <v>7.1843527695810261</v>
      </c>
      <c r="BU40" s="12">
        <f t="shared" si="634"/>
        <v>7.2490119445072549</v>
      </c>
      <c r="BV40" s="12">
        <f t="shared" ref="BV40:CR40" si="635">BU33*(1+BV35)</f>
        <v>7.3142530520078193</v>
      </c>
      <c r="BW40" s="12">
        <f t="shared" si="635"/>
        <v>7.3800813294758889</v>
      </c>
      <c r="BX40" s="12">
        <f t="shared" si="635"/>
        <v>7.446502061441171</v>
      </c>
      <c r="BY40" s="12">
        <f t="shared" si="635"/>
        <v>7.5135205799941405</v>
      </c>
      <c r="BZ40" s="12">
        <f t="shared" si="635"/>
        <v>7.581142265214087</v>
      </c>
      <c r="CA40" s="12">
        <f t="shared" si="635"/>
        <v>7.6493725456010129</v>
      </c>
      <c r="CB40" s="12">
        <f t="shared" si="635"/>
        <v>7.7182168985114208</v>
      </c>
      <c r="CC40" s="12">
        <f t="shared" si="635"/>
        <v>7.7876808505980231</v>
      </c>
      <c r="CD40" s="12">
        <f t="shared" si="635"/>
        <v>7.8577699782534047</v>
      </c>
      <c r="CE40" s="12">
        <f t="shared" si="635"/>
        <v>7.9284899080576849</v>
      </c>
      <c r="CF40" s="12">
        <f t="shared" si="635"/>
        <v>7.9998463172302037</v>
      </c>
      <c r="CG40" s="12">
        <f t="shared" si="635"/>
        <v>8.0718449340852754</v>
      </c>
      <c r="CH40" s="12">
        <f t="shared" si="635"/>
        <v>8.1444915384920424</v>
      </c>
      <c r="CI40" s="12">
        <f t="shared" si="635"/>
        <v>8.2177919623384703</v>
      </c>
      <c r="CJ40" s="12">
        <f t="shared" si="635"/>
        <v>8.2917520899995161</v>
      </c>
      <c r="CK40" s="12">
        <f t="shared" si="635"/>
        <v>8.3663778588095106</v>
      </c>
      <c r="CL40" s="12">
        <f t="shared" si="635"/>
        <v>8.4416752595387958</v>
      </c>
      <c r="CM40" s="12">
        <f t="shared" si="635"/>
        <v>8.5176503368746435</v>
      </c>
      <c r="CN40" s="12">
        <f t="shared" si="635"/>
        <v>8.5943091899065145</v>
      </c>
      <c r="CO40" s="12">
        <f t="shared" si="635"/>
        <v>8.6716579726156731</v>
      </c>
      <c r="CP40" s="12">
        <f t="shared" si="635"/>
        <v>8.7497028943692126</v>
      </c>
      <c r="CQ40" s="12">
        <f t="shared" si="635"/>
        <v>8.8284502204185351</v>
      </c>
      <c r="CR40" s="12">
        <f t="shared" si="635"/>
        <v>8.9079062724023004</v>
      </c>
    </row>
    <row r="41" spans="1:96">
      <c r="B41" s="16"/>
      <c r="C41" s="16"/>
    </row>
    <row r="42" spans="1:96">
      <c r="B42" s="12"/>
      <c r="C42" s="12"/>
      <c r="AN42" t="s">
        <v>20</v>
      </c>
    </row>
    <row r="43" spans="1:96">
      <c r="B43" s="15"/>
      <c r="C43" s="15"/>
    </row>
    <row r="59" spans="1:46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46" ht="28">
      <c r="A60" s="40" t="s">
        <v>22</v>
      </c>
    </row>
    <row r="61" spans="1:46" s="12" customFormat="1">
      <c r="A61" s="34"/>
    </row>
    <row r="62" spans="1:46" s="12" customFormat="1"/>
    <row r="63" spans="1:46">
      <c r="A63" s="40" t="s">
        <v>21</v>
      </c>
      <c r="B63" s="12">
        <v>2011</v>
      </c>
      <c r="C63" s="12">
        <v>2012</v>
      </c>
      <c r="D63" s="12">
        <v>2013</v>
      </c>
      <c r="E63" s="12">
        <v>2014</v>
      </c>
      <c r="F63" s="12">
        <v>2015</v>
      </c>
      <c r="G63" s="12">
        <v>2016</v>
      </c>
      <c r="H63" s="12">
        <v>2017</v>
      </c>
      <c r="I63" s="12">
        <v>2018</v>
      </c>
      <c r="J63" s="12">
        <v>2019</v>
      </c>
      <c r="K63" s="12">
        <v>2020</v>
      </c>
      <c r="L63" s="12">
        <v>2021</v>
      </c>
      <c r="M63" s="12">
        <v>2022</v>
      </c>
      <c r="N63" s="12">
        <v>2023</v>
      </c>
      <c r="O63" s="12">
        <v>2024</v>
      </c>
      <c r="P63" s="12">
        <v>2025</v>
      </c>
      <c r="Q63" s="12">
        <v>2026</v>
      </c>
      <c r="R63" s="12">
        <v>2027</v>
      </c>
      <c r="S63" s="12">
        <v>2028</v>
      </c>
      <c r="T63" s="12">
        <v>2029</v>
      </c>
      <c r="U63" s="12">
        <v>2030</v>
      </c>
      <c r="V63" s="12">
        <v>2031</v>
      </c>
      <c r="W63" s="12">
        <v>2032</v>
      </c>
      <c r="X63" s="12">
        <v>2033</v>
      </c>
      <c r="Y63" s="12">
        <v>2034</v>
      </c>
      <c r="Z63" s="12">
        <v>2035</v>
      </c>
      <c r="AA63" s="12">
        <v>2036</v>
      </c>
      <c r="AB63" s="12">
        <v>2037</v>
      </c>
      <c r="AC63" s="12">
        <v>2038</v>
      </c>
      <c r="AD63" s="12">
        <v>2039</v>
      </c>
      <c r="AE63" s="12">
        <v>2040</v>
      </c>
      <c r="AF63" s="12">
        <v>2041</v>
      </c>
      <c r="AG63" s="12">
        <v>2042</v>
      </c>
      <c r="AH63" s="12">
        <v>2043</v>
      </c>
      <c r="AI63" s="12">
        <v>2044</v>
      </c>
      <c r="AJ63" s="12">
        <v>2045</v>
      </c>
      <c r="AK63" s="12">
        <v>2046</v>
      </c>
      <c r="AL63" s="12">
        <v>2047</v>
      </c>
      <c r="AM63" s="12">
        <v>2048</v>
      </c>
      <c r="AN63" s="12">
        <v>2049</v>
      </c>
      <c r="AO63" s="12">
        <v>2050</v>
      </c>
      <c r="AP63" s="12"/>
      <c r="AQ63" s="12"/>
      <c r="AR63" s="12"/>
      <c r="AS63" s="12"/>
      <c r="AT63" s="12"/>
    </row>
    <row r="64" spans="1:46">
      <c r="A64" s="1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</row>
    <row r="65" spans="1:46">
      <c r="A65" s="1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</row>
    <row r="67" spans="1:46">
      <c r="E67" s="13">
        <f t="shared" ref="E67:AO67" si="636">E64/$D$4</f>
        <v>0</v>
      </c>
      <c r="F67" s="13">
        <f t="shared" si="636"/>
        <v>0</v>
      </c>
      <c r="G67" s="13">
        <f t="shared" si="636"/>
        <v>0</v>
      </c>
      <c r="H67" s="13">
        <f t="shared" si="636"/>
        <v>0</v>
      </c>
      <c r="I67" s="13">
        <f t="shared" si="636"/>
        <v>0</v>
      </c>
      <c r="J67" s="13">
        <f t="shared" si="636"/>
        <v>0</v>
      </c>
      <c r="K67" s="13">
        <f t="shared" si="636"/>
        <v>0</v>
      </c>
      <c r="L67" s="13">
        <f t="shared" si="636"/>
        <v>0</v>
      </c>
      <c r="M67" s="13">
        <f t="shared" si="636"/>
        <v>0</v>
      </c>
      <c r="N67" s="13">
        <f t="shared" si="636"/>
        <v>0</v>
      </c>
      <c r="O67" s="13">
        <f t="shared" si="636"/>
        <v>0</v>
      </c>
      <c r="P67" s="13">
        <f t="shared" si="636"/>
        <v>0</v>
      </c>
      <c r="Q67" s="13">
        <f t="shared" si="636"/>
        <v>0</v>
      </c>
      <c r="R67" s="13">
        <f t="shared" si="636"/>
        <v>0</v>
      </c>
      <c r="S67" s="13">
        <f t="shared" si="636"/>
        <v>0</v>
      </c>
      <c r="T67" s="13">
        <f t="shared" si="636"/>
        <v>0</v>
      </c>
      <c r="U67" s="13">
        <f t="shared" si="636"/>
        <v>0</v>
      </c>
      <c r="V67" s="13">
        <f t="shared" si="636"/>
        <v>0</v>
      </c>
      <c r="W67" s="13">
        <f t="shared" si="636"/>
        <v>0</v>
      </c>
      <c r="X67" s="13">
        <f t="shared" si="636"/>
        <v>0</v>
      </c>
      <c r="Y67" s="13">
        <f t="shared" si="636"/>
        <v>0</v>
      </c>
      <c r="Z67" s="13">
        <f t="shared" si="636"/>
        <v>0</v>
      </c>
      <c r="AA67" s="13">
        <f t="shared" si="636"/>
        <v>0</v>
      </c>
      <c r="AB67" s="13">
        <f t="shared" si="636"/>
        <v>0</v>
      </c>
      <c r="AC67" s="13">
        <f t="shared" si="636"/>
        <v>0</v>
      </c>
      <c r="AD67" s="13">
        <f t="shared" si="636"/>
        <v>0</v>
      </c>
      <c r="AE67" s="13">
        <f t="shared" si="636"/>
        <v>0</v>
      </c>
      <c r="AF67" s="13">
        <f t="shared" si="636"/>
        <v>0</v>
      </c>
      <c r="AG67" s="13">
        <f t="shared" si="636"/>
        <v>0</v>
      </c>
      <c r="AH67" s="13">
        <f t="shared" si="636"/>
        <v>0</v>
      </c>
      <c r="AI67" s="13">
        <f t="shared" si="636"/>
        <v>0</v>
      </c>
      <c r="AJ67" s="13">
        <f t="shared" si="636"/>
        <v>0</v>
      </c>
      <c r="AK67" s="13">
        <f t="shared" si="636"/>
        <v>0</v>
      </c>
      <c r="AL67" s="13">
        <f t="shared" si="636"/>
        <v>0</v>
      </c>
      <c r="AM67" s="13">
        <f t="shared" si="636"/>
        <v>0</v>
      </c>
      <c r="AN67" s="13">
        <f t="shared" si="636"/>
        <v>0</v>
      </c>
      <c r="AO67" s="13">
        <f t="shared" si="636"/>
        <v>0</v>
      </c>
      <c r="AP67" s="13"/>
      <c r="AQ67" s="13"/>
      <c r="AR67" s="13"/>
      <c r="AS67" s="13"/>
      <c r="AT67" s="13"/>
    </row>
    <row r="68" spans="1:46">
      <c r="E68" s="13">
        <f t="shared" ref="E68:AO68" si="637">E65/$D$4</f>
        <v>0</v>
      </c>
      <c r="F68" s="13">
        <f t="shared" si="637"/>
        <v>0</v>
      </c>
      <c r="G68" s="13">
        <f t="shared" si="637"/>
        <v>0</v>
      </c>
      <c r="H68" s="13">
        <f t="shared" si="637"/>
        <v>0</v>
      </c>
      <c r="I68" s="13">
        <f t="shared" si="637"/>
        <v>0</v>
      </c>
      <c r="J68" s="13">
        <f t="shared" si="637"/>
        <v>0</v>
      </c>
      <c r="K68" s="13">
        <f t="shared" si="637"/>
        <v>0</v>
      </c>
      <c r="L68" s="13">
        <f t="shared" si="637"/>
        <v>0</v>
      </c>
      <c r="M68" s="13">
        <f t="shared" si="637"/>
        <v>0</v>
      </c>
      <c r="N68" s="13">
        <f t="shared" si="637"/>
        <v>0</v>
      </c>
      <c r="O68" s="13">
        <f t="shared" si="637"/>
        <v>0</v>
      </c>
      <c r="P68" s="13">
        <f t="shared" si="637"/>
        <v>0</v>
      </c>
      <c r="Q68" s="13">
        <f t="shared" si="637"/>
        <v>0</v>
      </c>
      <c r="R68" s="13">
        <f t="shared" si="637"/>
        <v>0</v>
      </c>
      <c r="S68" s="13">
        <f t="shared" si="637"/>
        <v>0</v>
      </c>
      <c r="T68" s="13">
        <f t="shared" si="637"/>
        <v>0</v>
      </c>
      <c r="U68" s="13">
        <f t="shared" si="637"/>
        <v>0</v>
      </c>
      <c r="V68" s="13">
        <f t="shared" si="637"/>
        <v>0</v>
      </c>
      <c r="W68" s="13">
        <f t="shared" si="637"/>
        <v>0</v>
      </c>
      <c r="X68" s="13">
        <f t="shared" si="637"/>
        <v>0</v>
      </c>
      <c r="Y68" s="13">
        <f t="shared" si="637"/>
        <v>0</v>
      </c>
      <c r="Z68" s="13">
        <f t="shared" si="637"/>
        <v>0</v>
      </c>
      <c r="AA68" s="13">
        <f t="shared" si="637"/>
        <v>0</v>
      </c>
      <c r="AB68" s="13">
        <f t="shared" si="637"/>
        <v>0</v>
      </c>
      <c r="AC68" s="13">
        <f t="shared" si="637"/>
        <v>0</v>
      </c>
      <c r="AD68" s="13">
        <f t="shared" si="637"/>
        <v>0</v>
      </c>
      <c r="AE68" s="13">
        <f t="shared" si="637"/>
        <v>0</v>
      </c>
      <c r="AF68" s="13">
        <f t="shared" si="637"/>
        <v>0</v>
      </c>
      <c r="AG68" s="13">
        <f t="shared" si="637"/>
        <v>0</v>
      </c>
      <c r="AH68" s="13">
        <f t="shared" si="637"/>
        <v>0</v>
      </c>
      <c r="AI68" s="13">
        <f t="shared" si="637"/>
        <v>0</v>
      </c>
      <c r="AJ68" s="13">
        <f t="shared" si="637"/>
        <v>0</v>
      </c>
      <c r="AK68" s="13">
        <f t="shared" si="637"/>
        <v>0</v>
      </c>
      <c r="AL68" s="13">
        <f t="shared" si="637"/>
        <v>0</v>
      </c>
      <c r="AM68" s="13">
        <f t="shared" si="637"/>
        <v>0</v>
      </c>
      <c r="AN68" s="13">
        <f t="shared" si="637"/>
        <v>0</v>
      </c>
      <c r="AO68" s="13">
        <f t="shared" si="637"/>
        <v>0</v>
      </c>
      <c r="AP68" s="13"/>
      <c r="AQ68" s="13"/>
      <c r="AR68" s="13"/>
      <c r="AS68" s="13"/>
      <c r="AT68" s="13"/>
    </row>
    <row r="74" spans="1:46" ht="23">
      <c r="B74" s="61">
        <v>15369163.176483501</v>
      </c>
      <c r="C74" s="61"/>
      <c r="D74" s="61"/>
      <c r="E74" s="62"/>
      <c r="F74" s="61"/>
      <c r="G74" s="61"/>
      <c r="H74" s="61"/>
    </row>
    <row r="75" spans="1:46">
      <c r="B75" s="12">
        <v>15816660.338261301</v>
      </c>
      <c r="C75" s="12"/>
      <c r="D75" s="12"/>
      <c r="E75" s="60"/>
      <c r="F75" s="12"/>
      <c r="G75" s="12"/>
      <c r="H75" s="12"/>
    </row>
    <row r="76" spans="1:46">
      <c r="B76" s="12">
        <v>16277187.08</v>
      </c>
      <c r="C76" s="12"/>
      <c r="D76" s="12"/>
      <c r="E76" s="60"/>
      <c r="F76" s="12"/>
      <c r="G76" s="12"/>
      <c r="H76" s="12"/>
    </row>
    <row r="77" spans="1:46">
      <c r="B77" s="12"/>
      <c r="C77" s="12"/>
      <c r="D77" s="12"/>
      <c r="E77" s="60"/>
      <c r="F77" s="12"/>
      <c r="G77" s="12"/>
      <c r="H77" s="12"/>
    </row>
    <row r="80" spans="1:46">
      <c r="B80">
        <f>2.911656/100</f>
        <v>2.911656E-2</v>
      </c>
    </row>
    <row r="81" spans="2:2">
      <c r="B81">
        <v>2.9116560126449098</v>
      </c>
    </row>
  </sheetData>
  <pageMargins left="0.7" right="0.7" top="0.75" bottom="0.75" header="0.3" footer="0.3"/>
  <pageSetup paperSize="9" orientation="portrait" horizontalDpi="300" verticalDpi="30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F46"/>
  <sheetViews>
    <sheetView zoomScale="90" zoomScaleNormal="90" zoomScalePageLayoutView="90" workbookViewId="0">
      <selection activeCell="AX21" sqref="AX21"/>
    </sheetView>
  </sheetViews>
  <sheetFormatPr baseColWidth="10" defaultRowHeight="14" x14ac:dyDescent="0"/>
  <cols>
    <col min="1" max="1" width="10.83203125" style="12"/>
    <col min="8" max="8" width="10.83203125" style="12"/>
    <col min="9" max="9" width="30.83203125" customWidth="1"/>
    <col min="10" max="10" width="24" bestFit="1" customWidth="1"/>
    <col min="11" max="15" width="20.5" bestFit="1" customWidth="1"/>
    <col min="17" max="17" width="19.83203125" customWidth="1"/>
  </cols>
  <sheetData>
    <row r="1" spans="1:58">
      <c r="E1" s="12"/>
      <c r="F1" s="12"/>
      <c r="G1" s="63"/>
      <c r="H1" s="63"/>
      <c r="I1" s="63"/>
      <c r="J1" s="63"/>
      <c r="K1" s="63"/>
      <c r="L1" s="64"/>
      <c r="M1" s="63"/>
      <c r="N1" s="63"/>
      <c r="O1" s="63"/>
      <c r="P1" s="63"/>
      <c r="Q1" s="63"/>
      <c r="R1" s="63"/>
      <c r="S1" s="12"/>
      <c r="T1" s="12"/>
      <c r="U1" s="12"/>
      <c r="V1" s="12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58">
      <c r="E2" s="12"/>
      <c r="F2" s="12"/>
      <c r="G2" s="12"/>
      <c r="I2" s="12"/>
      <c r="J2" s="12"/>
      <c r="K2" s="12"/>
      <c r="L2" s="12"/>
      <c r="M2" s="12"/>
      <c r="N2" s="12"/>
      <c r="O2" s="12"/>
      <c r="P2" s="12"/>
      <c r="Q2" s="12" t="s">
        <v>31</v>
      </c>
      <c r="R2" s="12"/>
      <c r="S2" s="12"/>
      <c r="T2" s="12"/>
      <c r="U2" s="12"/>
      <c r="V2" s="12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58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13</v>
      </c>
      <c r="K3" t="s">
        <v>12</v>
      </c>
      <c r="L3" t="s">
        <v>14</v>
      </c>
      <c r="M3" t="s">
        <v>15</v>
      </c>
      <c r="N3" t="s">
        <v>16</v>
      </c>
      <c r="O3" t="s">
        <v>17</v>
      </c>
      <c r="Q3" t="s">
        <v>32</v>
      </c>
      <c r="R3" s="12"/>
    </row>
    <row r="4" spans="1:58">
      <c r="A4" s="12">
        <v>2013</v>
      </c>
      <c r="B4" s="12">
        <f t="array" ref="B4:B41">TRANSPOSE('MACRO '!$D$23:$AO$23)</f>
        <v>2.911656E-2</v>
      </c>
      <c r="C4">
        <v>1</v>
      </c>
      <c r="D4">
        <f>POWER($C4,2)</f>
        <v>1</v>
      </c>
      <c r="E4" s="12">
        <f>POWER($C4,3)</f>
        <v>1</v>
      </c>
      <c r="F4" s="12">
        <f>POWER($C4,4)</f>
        <v>1</v>
      </c>
      <c r="G4" s="12">
        <f>POWER($C4,4)</f>
        <v>1</v>
      </c>
      <c r="I4" s="68" t="s">
        <v>30</v>
      </c>
      <c r="J4" s="170">
        <f t="array" ref="J4:O4">LINEST(B4:B41,C4:G41)</f>
        <v>0</v>
      </c>
      <c r="K4" s="65">
        <v>3.1442163244055041E-8</v>
      </c>
      <c r="L4" s="65">
        <v>-2.6590624636530484E-6</v>
      </c>
      <c r="M4" s="65">
        <v>7.3428083404289581E-5</v>
      </c>
      <c r="N4" s="65">
        <v>-7.901392568519061E-4</v>
      </c>
      <c r="O4" s="65">
        <v>3.0660744600764216E-2</v>
      </c>
      <c r="Q4">
        <f>$O$4  +$N$4 * C4 +  $M$4  * POWER(C4,2)  +$L$4* POWER(C4,3) + $K$4 * POWER(C4,4)  + $J$4 * POWER(C4,5)</f>
        <v>2.9941405807016191E-2</v>
      </c>
      <c r="R4" s="12"/>
      <c r="U4">
        <v>2013</v>
      </c>
      <c r="V4">
        <v>2014</v>
      </c>
      <c r="W4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  <c r="AC4" s="12">
        <v>2021</v>
      </c>
      <c r="AD4" s="12">
        <v>2022</v>
      </c>
      <c r="AE4" s="12">
        <v>2023</v>
      </c>
      <c r="AF4" s="12">
        <v>2024</v>
      </c>
      <c r="AG4" s="12">
        <v>2025</v>
      </c>
      <c r="AH4" s="12">
        <v>2026</v>
      </c>
      <c r="AI4" s="12">
        <v>2027</v>
      </c>
      <c r="AJ4" s="12">
        <v>2028</v>
      </c>
      <c r="AK4" s="12">
        <v>2029</v>
      </c>
      <c r="AL4" s="12">
        <v>2030</v>
      </c>
      <c r="AM4" s="12">
        <v>2031</v>
      </c>
      <c r="AN4" s="12">
        <v>2032</v>
      </c>
      <c r="AO4" s="12">
        <v>2033</v>
      </c>
      <c r="AP4" s="12">
        <v>2034</v>
      </c>
      <c r="AQ4" s="12">
        <v>2035</v>
      </c>
      <c r="AR4" s="12">
        <v>2036</v>
      </c>
      <c r="AS4" s="12">
        <v>2037</v>
      </c>
      <c r="AT4" s="12">
        <v>2038</v>
      </c>
      <c r="AU4" s="12">
        <v>2039</v>
      </c>
      <c r="AV4" s="12">
        <v>2040</v>
      </c>
      <c r="AW4" s="12">
        <v>2041</v>
      </c>
      <c r="AX4" s="12">
        <v>2042</v>
      </c>
      <c r="AY4" s="12">
        <v>2043</v>
      </c>
      <c r="AZ4" s="12">
        <v>2044</v>
      </c>
      <c r="BA4" s="12">
        <v>2045</v>
      </c>
      <c r="BB4" s="12">
        <v>2046</v>
      </c>
      <c r="BC4" s="12">
        <v>2047</v>
      </c>
      <c r="BD4" s="12">
        <v>2048</v>
      </c>
      <c r="BE4" s="12">
        <v>2049</v>
      </c>
      <c r="BF4" s="12">
        <v>2050</v>
      </c>
    </row>
    <row r="5" spans="1:58">
      <c r="A5" s="12">
        <v>2014</v>
      </c>
      <c r="B5" s="12">
        <v>2.9396727556593956E-2</v>
      </c>
      <c r="C5">
        <v>2</v>
      </c>
      <c r="D5" s="12">
        <f t="shared" ref="D5:D41" si="0">POWER($C5,2)</f>
        <v>4</v>
      </c>
      <c r="E5" s="12">
        <f t="shared" ref="E5:E41" si="1">POWER($C5,3)</f>
        <v>8</v>
      </c>
      <c r="F5" s="12">
        <f t="shared" ref="F5:G39" si="2">POWER($C5,4)</f>
        <v>16</v>
      </c>
      <c r="G5" s="12">
        <f t="shared" si="2"/>
        <v>16</v>
      </c>
      <c r="I5" s="68"/>
      <c r="J5" s="67"/>
      <c r="K5" s="67"/>
      <c r="L5" s="67"/>
      <c r="M5" s="66"/>
      <c r="N5" s="67"/>
      <c r="O5" s="67"/>
      <c r="Q5" s="12">
        <f>$O$4  +$N$4 * C5 +  $M$4  * POWER(C5,2)  +$L$4* POWER(C5,3) + $K$4 * POWER(C5,4)  + $J$4 * POWER(C5,5)</f>
        <v>2.9353408995580244E-2</v>
      </c>
      <c r="R5" s="12"/>
      <c r="S5">
        <v>2.9353408995580244E-2</v>
      </c>
      <c r="U5" s="29">
        <v>2.911656E-2</v>
      </c>
      <c r="V5" s="12">
        <v>2.9353408995580244E-2</v>
      </c>
      <c r="W5" s="12">
        <v>2.8881931709551237E-2</v>
      </c>
      <c r="X5" s="12">
        <v>2.8512906103941912E-2</v>
      </c>
      <c r="Y5" s="12">
        <v>2.8233018945682826E-2</v>
      </c>
      <c r="Z5" s="12">
        <v>2.802971161362244E-2</v>
      </c>
      <c r="AA5" s="12">
        <v>2.7891180098527046E-2</v>
      </c>
      <c r="AB5" s="12">
        <v>2.780637500308079E-2</v>
      </c>
      <c r="AC5" s="12">
        <v>2.7765001541885687E-2</v>
      </c>
      <c r="AD5" s="12">
        <v>2.7757519541461616E-2</v>
      </c>
      <c r="AE5" s="12">
        <v>2.7775143440246296E-2</v>
      </c>
      <c r="AF5" s="12">
        <v>2.7809842288595298E-2</v>
      </c>
      <c r="AG5" s="12">
        <v>2.7854339748782084E-2</v>
      </c>
      <c r="AH5" s="12">
        <v>2.7902114094997942E-2</v>
      </c>
      <c r="AI5" s="12">
        <v>2.7947398213352032E-2</v>
      </c>
      <c r="AJ5" s="12">
        <v>2.7985179601871361E-2</v>
      </c>
      <c r="AK5" s="12">
        <v>2.8011200370500793E-2</v>
      </c>
      <c r="AL5" s="12">
        <v>2.8021957241103068E-2</v>
      </c>
      <c r="AM5" s="12">
        <v>2.8014701547458776E-2</v>
      </c>
      <c r="AN5" s="12">
        <v>2.7987439235266344E-2</v>
      </c>
      <c r="AO5" s="12">
        <v>2.7938930862142074E-2</v>
      </c>
      <c r="AP5" s="12">
        <v>2.7868691597620138E-2</v>
      </c>
      <c r="AQ5" s="12">
        <v>2.7776991223152525E-2</v>
      </c>
      <c r="AR5" s="12">
        <v>2.7664854132109135E-2</v>
      </c>
      <c r="AS5" s="12">
        <v>2.7534059329777663E-2</v>
      </c>
      <c r="AT5" s="12">
        <v>2.7387140433363731E-2</v>
      </c>
      <c r="AU5" s="12">
        <v>2.7227385671990761E-2</v>
      </c>
      <c r="AV5" s="12">
        <v>2.7058837886700059E-2</v>
      </c>
      <c r="AW5" s="12">
        <v>2.6886294530450779E-2</v>
      </c>
      <c r="AX5" s="12">
        <v>2.6715307668119938E-2</v>
      </c>
      <c r="AY5" s="12">
        <v>2.6552183976502407E-2</v>
      </c>
      <c r="AZ5" s="12">
        <v>2.6403984744310924E-2</v>
      </c>
      <c r="BA5" s="12">
        <v>2.6278525872176065E-2</v>
      </c>
      <c r="BB5" s="12">
        <v>2.6184377872646269E-2</v>
      </c>
      <c r="BC5" s="12">
        <v>2.613086587018789E-2</v>
      </c>
      <c r="BD5" s="12">
        <v>2.6128069601185015E-2</v>
      </c>
      <c r="BE5" s="12">
        <v>2.6186823413939707E-2</v>
      </c>
      <c r="BF5" s="12">
        <v>2.6318716268671799E-2</v>
      </c>
    </row>
    <row r="6" spans="1:58">
      <c r="A6" s="12">
        <v>2015</v>
      </c>
      <c r="B6" s="12">
        <v>2.9679590962552255E-2</v>
      </c>
      <c r="C6">
        <v>3</v>
      </c>
      <c r="D6" s="12">
        <f t="shared" si="0"/>
        <v>9</v>
      </c>
      <c r="E6" s="12">
        <f t="shared" si="1"/>
        <v>27</v>
      </c>
      <c r="F6" s="12">
        <f t="shared" si="2"/>
        <v>81</v>
      </c>
      <c r="G6" s="12">
        <f t="shared" si="2"/>
        <v>81</v>
      </c>
      <c r="Q6" s="12">
        <f t="shared" ref="Q6:Q41" si="3">$O$4  +$N$4 * C6 +  $M$4  * POWER(C6,2)  +$L$4* POWER(C6,3) + $K$4 * POWER(C6,4)  + $J$4 * POWER(C6,5)</f>
        <v>2.8881931709551237E-2</v>
      </c>
      <c r="R6" s="12"/>
      <c r="S6">
        <v>2.8881931709551237E-2</v>
      </c>
    </row>
    <row r="7" spans="1:58">
      <c r="A7" s="12">
        <v>2016</v>
      </c>
      <c r="B7" s="12">
        <v>2.9965176158079691E-2</v>
      </c>
      <c r="C7">
        <v>4</v>
      </c>
      <c r="D7" s="12">
        <f t="shared" si="0"/>
        <v>16</v>
      </c>
      <c r="E7" s="12">
        <f t="shared" si="1"/>
        <v>64</v>
      </c>
      <c r="F7" s="12">
        <f t="shared" si="2"/>
        <v>256</v>
      </c>
      <c r="G7" s="12">
        <f t="shared" si="2"/>
        <v>256</v>
      </c>
      <c r="Q7" s="12">
        <f t="shared" si="3"/>
        <v>2.8512906103941912E-2</v>
      </c>
      <c r="R7" s="12"/>
      <c r="S7">
        <v>2.8512906103941912E-2</v>
      </c>
    </row>
    <row r="8" spans="1:58">
      <c r="A8" s="12">
        <v>2017</v>
      </c>
      <c r="B8" s="12">
        <v>2.8920511070958776E-2</v>
      </c>
      <c r="C8" s="12">
        <v>5</v>
      </c>
      <c r="D8" s="12">
        <f t="shared" si="0"/>
        <v>25</v>
      </c>
      <c r="E8" s="12">
        <f t="shared" si="1"/>
        <v>125</v>
      </c>
      <c r="F8" s="12">
        <f t="shared" si="2"/>
        <v>625</v>
      </c>
      <c r="G8" s="12">
        <f t="shared" si="2"/>
        <v>625</v>
      </c>
      <c r="Q8" s="12">
        <f t="shared" si="3"/>
        <v>2.8233018945682826E-2</v>
      </c>
      <c r="R8" s="12"/>
      <c r="S8">
        <v>2.8233018945682826E-2</v>
      </c>
    </row>
    <row r="9" spans="1:58">
      <c r="A9" s="12">
        <v>2018</v>
      </c>
      <c r="B9" s="12">
        <v>2.7912265764535701E-2</v>
      </c>
      <c r="C9" s="12">
        <v>6</v>
      </c>
      <c r="D9" s="12">
        <f t="shared" si="0"/>
        <v>36</v>
      </c>
      <c r="E9" s="12">
        <f t="shared" si="1"/>
        <v>216</v>
      </c>
      <c r="F9" s="12">
        <f t="shared" si="2"/>
        <v>1296</v>
      </c>
      <c r="G9" s="12">
        <f t="shared" si="2"/>
        <v>1296</v>
      </c>
      <c r="Q9" s="12">
        <f t="shared" si="3"/>
        <v>2.802971161362244E-2</v>
      </c>
      <c r="R9" s="12"/>
      <c r="S9">
        <v>2.802971161362244E-2</v>
      </c>
    </row>
    <row r="10" spans="1:58">
      <c r="A10" s="12">
        <v>2019</v>
      </c>
      <c r="B10" s="12">
        <v>2.6939170549182243E-2</v>
      </c>
      <c r="C10" s="12">
        <v>7</v>
      </c>
      <c r="D10" s="12">
        <f t="shared" si="0"/>
        <v>49</v>
      </c>
      <c r="E10" s="12">
        <f t="shared" si="1"/>
        <v>343</v>
      </c>
      <c r="F10" s="12">
        <f t="shared" si="2"/>
        <v>2401</v>
      </c>
      <c r="G10" s="12">
        <f t="shared" si="2"/>
        <v>2401</v>
      </c>
      <c r="Q10" s="12">
        <f t="shared" si="3"/>
        <v>2.7891180098527046E-2</v>
      </c>
      <c r="R10" s="12"/>
      <c r="S10">
        <v>2.7891180098527046E-2</v>
      </c>
    </row>
    <row r="11" spans="1:58">
      <c r="A11" s="12">
        <v>2020</v>
      </c>
      <c r="B11" s="12">
        <v>2.5999999999999988E-2</v>
      </c>
      <c r="C11" s="12">
        <v>8</v>
      </c>
      <c r="D11" s="12">
        <f t="shared" si="0"/>
        <v>64</v>
      </c>
      <c r="E11" s="12">
        <f t="shared" si="1"/>
        <v>512</v>
      </c>
      <c r="F11" s="12">
        <f t="shared" si="2"/>
        <v>4096</v>
      </c>
      <c r="G11" s="12">
        <f t="shared" si="2"/>
        <v>4096</v>
      </c>
      <c r="Q11" s="12">
        <f t="shared" si="3"/>
        <v>2.780637500308079E-2</v>
      </c>
      <c r="R11" s="12"/>
      <c r="S11">
        <v>2.780637500308079E-2</v>
      </c>
    </row>
    <row r="12" spans="1:58">
      <c r="A12" s="12">
        <v>2021</v>
      </c>
      <c r="B12" s="12">
        <v>2.6574082439196175E-2</v>
      </c>
      <c r="C12" s="12">
        <v>9</v>
      </c>
      <c r="D12" s="12">
        <f t="shared" si="0"/>
        <v>81</v>
      </c>
      <c r="E12" s="12">
        <f t="shared" si="1"/>
        <v>729</v>
      </c>
      <c r="F12" s="12">
        <f t="shared" si="2"/>
        <v>6561</v>
      </c>
      <c r="G12" s="12">
        <f t="shared" si="2"/>
        <v>6561</v>
      </c>
      <c r="Q12" s="12">
        <f t="shared" si="3"/>
        <v>2.7765001541885687E-2</v>
      </c>
      <c r="R12" s="12"/>
      <c r="S12">
        <v>2.7765001541885687E-2</v>
      </c>
    </row>
    <row r="13" spans="1:58">
      <c r="A13" s="12">
        <v>2022</v>
      </c>
      <c r="B13" s="12">
        <v>2.7160840672507493E-2</v>
      </c>
      <c r="C13" s="12">
        <v>10</v>
      </c>
      <c r="D13" s="12">
        <f t="shared" si="0"/>
        <v>100</v>
      </c>
      <c r="E13" s="12">
        <f t="shared" si="1"/>
        <v>1000</v>
      </c>
      <c r="F13" s="12">
        <f t="shared" si="2"/>
        <v>10000</v>
      </c>
      <c r="G13" s="12">
        <f t="shared" si="2"/>
        <v>10000</v>
      </c>
      <c r="Q13" s="12">
        <f t="shared" si="3"/>
        <v>2.7757519541461616E-2</v>
      </c>
      <c r="R13" s="12"/>
      <c r="S13">
        <v>2.7757519541461616E-2</v>
      </c>
    </row>
    <row r="14" spans="1:58">
      <c r="A14" s="12">
        <v>2023</v>
      </c>
      <c r="B14" s="12">
        <v>2.7760554582657186E-2</v>
      </c>
      <c r="C14" s="12">
        <v>11</v>
      </c>
      <c r="D14" s="12">
        <f t="shared" si="0"/>
        <v>121</v>
      </c>
      <c r="E14" s="12">
        <f t="shared" si="1"/>
        <v>1331</v>
      </c>
      <c r="F14" s="12">
        <f t="shared" si="2"/>
        <v>14641</v>
      </c>
      <c r="G14" s="12">
        <f t="shared" si="2"/>
        <v>14641</v>
      </c>
      <c r="Q14" s="12">
        <f t="shared" si="3"/>
        <v>2.7775143440246296E-2</v>
      </c>
      <c r="R14" s="12"/>
      <c r="S14">
        <v>2.7775143440246296E-2</v>
      </c>
    </row>
    <row r="15" spans="1:58">
      <c r="A15" s="12">
        <v>2024</v>
      </c>
      <c r="B15" s="12">
        <v>2.8373510232205291E-2</v>
      </c>
      <c r="C15" s="12">
        <v>12</v>
      </c>
      <c r="D15" s="12">
        <f t="shared" si="0"/>
        <v>144</v>
      </c>
      <c r="E15" s="12">
        <f t="shared" si="1"/>
        <v>1728</v>
      </c>
      <c r="F15" s="12">
        <f t="shared" si="2"/>
        <v>20736</v>
      </c>
      <c r="G15" s="12">
        <f t="shared" si="2"/>
        <v>20736</v>
      </c>
      <c r="Q15" s="12">
        <f t="shared" si="3"/>
        <v>2.7809842288595298E-2</v>
      </c>
      <c r="R15" s="12"/>
      <c r="S15">
        <v>2.7809842288595298E-2</v>
      </c>
    </row>
    <row r="16" spans="1:58">
      <c r="A16" s="12">
        <v>2025</v>
      </c>
      <c r="B16" s="12">
        <v>2.8999999999999995E-2</v>
      </c>
      <c r="C16" s="12">
        <v>13</v>
      </c>
      <c r="D16" s="12">
        <f>POWER($C16,2)</f>
        <v>169</v>
      </c>
      <c r="E16" s="12">
        <f t="shared" si="1"/>
        <v>2197</v>
      </c>
      <c r="F16" s="12">
        <f t="shared" si="2"/>
        <v>28561</v>
      </c>
      <c r="G16" s="12">
        <f t="shared" si="2"/>
        <v>28561</v>
      </c>
      <c r="Q16" s="12">
        <f t="shared" si="3"/>
        <v>2.7854339748782084E-2</v>
      </c>
      <c r="R16" s="12"/>
      <c r="S16">
        <v>2.7854339748782084E-2</v>
      </c>
    </row>
    <row r="17" spans="1:19">
      <c r="A17" s="12">
        <v>2026</v>
      </c>
      <c r="B17" s="12">
        <v>2.8797182889599492E-2</v>
      </c>
      <c r="C17" s="12">
        <v>14</v>
      </c>
      <c r="D17" s="12">
        <f t="shared" si="0"/>
        <v>196</v>
      </c>
      <c r="E17" s="12">
        <f t="shared" si="1"/>
        <v>2744</v>
      </c>
      <c r="F17" s="12">
        <f t="shared" si="2"/>
        <v>38416</v>
      </c>
      <c r="G17" s="12">
        <f t="shared" si="2"/>
        <v>38416</v>
      </c>
      <c r="Q17" s="12">
        <f t="shared" si="3"/>
        <v>2.7902114094997942E-2</v>
      </c>
      <c r="R17" s="12"/>
      <c r="S17">
        <v>2.7902114094997942E-2</v>
      </c>
    </row>
    <row r="18" spans="1:19">
      <c r="A18" s="12">
        <v>2027</v>
      </c>
      <c r="B18" s="12">
        <v>2.8595784219897998E-2</v>
      </c>
      <c r="C18" s="12">
        <v>15</v>
      </c>
      <c r="D18" s="12">
        <f t="shared" si="0"/>
        <v>225</v>
      </c>
      <c r="E18" s="12">
        <f t="shared" si="1"/>
        <v>3375</v>
      </c>
      <c r="F18" s="12">
        <f t="shared" si="2"/>
        <v>50625</v>
      </c>
      <c r="G18" s="12">
        <f t="shared" si="2"/>
        <v>50625</v>
      </c>
      <c r="Q18" s="12">
        <f t="shared" si="3"/>
        <v>2.7947398213352032E-2</v>
      </c>
      <c r="R18" s="12"/>
      <c r="S18">
        <v>2.7947398213352032E-2</v>
      </c>
    </row>
    <row r="19" spans="1:19">
      <c r="A19" s="12">
        <v>2028</v>
      </c>
      <c r="B19" s="12">
        <v>2.839579407075607E-2</v>
      </c>
      <c r="C19" s="12">
        <v>16</v>
      </c>
      <c r="D19" s="12">
        <f t="shared" si="0"/>
        <v>256</v>
      </c>
      <c r="E19" s="12">
        <f t="shared" si="1"/>
        <v>4096</v>
      </c>
      <c r="F19" s="12">
        <f t="shared" si="2"/>
        <v>65536</v>
      </c>
      <c r="G19" s="12">
        <f t="shared" si="2"/>
        <v>65536</v>
      </c>
      <c r="Q19" s="12">
        <f t="shared" si="3"/>
        <v>2.7985179601871361E-2</v>
      </c>
      <c r="R19" s="12"/>
      <c r="S19">
        <v>2.7985179601871361E-2</v>
      </c>
    </row>
    <row r="20" spans="1:19">
      <c r="A20" s="12">
        <v>2029</v>
      </c>
      <c r="B20" s="12">
        <v>2.8197202591412677E-2</v>
      </c>
      <c r="C20" s="12">
        <v>17</v>
      </c>
      <c r="D20" s="12">
        <f t="shared" si="0"/>
        <v>289</v>
      </c>
      <c r="E20" s="12">
        <f t="shared" si="1"/>
        <v>4913</v>
      </c>
      <c r="F20" s="12">
        <f t="shared" si="2"/>
        <v>83521</v>
      </c>
      <c r="G20" s="12">
        <f t="shared" si="2"/>
        <v>83521</v>
      </c>
      <c r="Q20" s="12">
        <f t="shared" si="3"/>
        <v>2.8011200370500793E-2</v>
      </c>
      <c r="R20" s="12"/>
      <c r="S20">
        <v>2.8011200370500793E-2</v>
      </c>
    </row>
    <row r="21" spans="1:19">
      <c r="A21" s="12">
        <v>2030</v>
      </c>
      <c r="B21" s="17">
        <v>2.7999999999999994E-2</v>
      </c>
      <c r="C21" s="12">
        <v>18</v>
      </c>
      <c r="D21" s="12">
        <f t="shared" si="0"/>
        <v>324</v>
      </c>
      <c r="E21" s="12">
        <f t="shared" si="1"/>
        <v>5832</v>
      </c>
      <c r="F21" s="12">
        <f t="shared" si="2"/>
        <v>104976</v>
      </c>
      <c r="G21" s="12">
        <f t="shared" si="2"/>
        <v>104976</v>
      </c>
      <c r="Q21" s="12">
        <f t="shared" si="3"/>
        <v>2.8021957241103068E-2</v>
      </c>
      <c r="R21" s="12"/>
      <c r="S21">
        <v>2.8021957241103068E-2</v>
      </c>
    </row>
    <row r="22" spans="1:19">
      <c r="A22" s="12">
        <v>2031</v>
      </c>
      <c r="B22" s="17">
        <v>2.7898355536834545E-2</v>
      </c>
      <c r="C22" s="12">
        <v>19</v>
      </c>
      <c r="D22" s="12">
        <f t="shared" si="0"/>
        <v>361</v>
      </c>
      <c r="E22" s="12">
        <f t="shared" si="1"/>
        <v>6859</v>
      </c>
      <c r="F22" s="12">
        <f t="shared" si="2"/>
        <v>130321</v>
      </c>
      <c r="G22" s="12">
        <f t="shared" si="2"/>
        <v>130321</v>
      </c>
      <c r="Q22" s="12">
        <f t="shared" si="3"/>
        <v>2.8014701547458776E-2</v>
      </c>
      <c r="R22" s="12"/>
      <c r="S22">
        <v>2.8014701547458776E-2</v>
      </c>
    </row>
    <row r="23" spans="1:19">
      <c r="A23" s="12">
        <v>2032</v>
      </c>
      <c r="B23" s="17">
        <v>2.7797080059272391E-2</v>
      </c>
      <c r="C23" s="12">
        <v>20</v>
      </c>
      <c r="D23" s="12">
        <f t="shared" si="0"/>
        <v>400</v>
      </c>
      <c r="E23" s="12">
        <f t="shared" si="1"/>
        <v>8000</v>
      </c>
      <c r="F23" s="12">
        <f t="shared" si="2"/>
        <v>160000</v>
      </c>
      <c r="G23" s="12">
        <f t="shared" si="2"/>
        <v>160000</v>
      </c>
      <c r="Q23" s="12">
        <f t="shared" si="3"/>
        <v>2.7987439235266344E-2</v>
      </c>
      <c r="R23" s="12"/>
      <c r="S23">
        <v>2.7987439235266344E-2</v>
      </c>
    </row>
    <row r="24" spans="1:19">
      <c r="A24" s="12">
        <v>2033</v>
      </c>
      <c r="B24" s="17">
        <v>2.7696172227836973E-2</v>
      </c>
      <c r="C24" s="12">
        <v>21</v>
      </c>
      <c r="D24" s="12">
        <f t="shared" si="0"/>
        <v>441</v>
      </c>
      <c r="E24" s="12">
        <f t="shared" si="1"/>
        <v>9261</v>
      </c>
      <c r="F24" s="12">
        <f t="shared" si="2"/>
        <v>194481</v>
      </c>
      <c r="G24" s="12">
        <f t="shared" si="2"/>
        <v>194481</v>
      </c>
      <c r="Q24" s="12">
        <f t="shared" si="3"/>
        <v>2.7938930862142074E-2</v>
      </c>
      <c r="R24" s="12"/>
      <c r="S24">
        <v>2.7938930862142074E-2</v>
      </c>
    </row>
    <row r="25" spans="1:19">
      <c r="A25" s="12">
        <v>2034</v>
      </c>
      <c r="B25" s="17">
        <v>2.7595630707914248E-2</v>
      </c>
      <c r="C25" s="12">
        <v>22</v>
      </c>
      <c r="D25" s="12">
        <f t="shared" si="0"/>
        <v>484</v>
      </c>
      <c r="E25" s="12">
        <f t="shared" si="1"/>
        <v>10648</v>
      </c>
      <c r="F25" s="12">
        <f t="shared" si="2"/>
        <v>234256</v>
      </c>
      <c r="G25" s="12">
        <f t="shared" si="2"/>
        <v>234256</v>
      </c>
      <c r="Q25" s="12">
        <f t="shared" si="3"/>
        <v>2.7868691597620138E-2</v>
      </c>
      <c r="R25" s="12"/>
      <c r="S25">
        <v>2.7868691597620138E-2</v>
      </c>
    </row>
    <row r="26" spans="1:19">
      <c r="A26" s="12">
        <v>2035</v>
      </c>
      <c r="B26" s="17">
        <v>2.7495454169735038E-2</v>
      </c>
      <c r="C26" s="12">
        <v>23</v>
      </c>
      <c r="D26" s="12">
        <f t="shared" si="0"/>
        <v>529</v>
      </c>
      <c r="E26" s="12">
        <f t="shared" si="1"/>
        <v>12167</v>
      </c>
      <c r="F26" s="12">
        <f t="shared" si="2"/>
        <v>279841</v>
      </c>
      <c r="G26" s="12">
        <f t="shared" si="2"/>
        <v>279841</v>
      </c>
      <c r="Q26" s="12">
        <f t="shared" si="3"/>
        <v>2.7776991223152525E-2</v>
      </c>
      <c r="R26" s="12"/>
      <c r="S26">
        <v>2.7776991223152525E-2</v>
      </c>
    </row>
    <row r="27" spans="1:19">
      <c r="A27" s="12">
        <v>2036</v>
      </c>
      <c r="B27" s="17">
        <v>2.7395641288357434E-2</v>
      </c>
      <c r="C27" s="12">
        <v>24</v>
      </c>
      <c r="D27" s="12">
        <f t="shared" si="0"/>
        <v>576</v>
      </c>
      <c r="E27" s="12">
        <f t="shared" si="1"/>
        <v>13824</v>
      </c>
      <c r="F27" s="12">
        <f t="shared" si="2"/>
        <v>331776</v>
      </c>
      <c r="G27" s="12">
        <f t="shared" si="2"/>
        <v>331776</v>
      </c>
      <c r="J27" s="12"/>
      <c r="Q27" s="12">
        <f t="shared" si="3"/>
        <v>2.7664854132109135E-2</v>
      </c>
      <c r="R27" s="12"/>
      <c r="S27">
        <v>2.7664854132109135E-2</v>
      </c>
    </row>
    <row r="28" spans="1:19">
      <c r="A28" s="12">
        <v>2037</v>
      </c>
      <c r="B28" s="17">
        <v>2.7296190743649282E-2</v>
      </c>
      <c r="C28" s="12">
        <v>25</v>
      </c>
      <c r="D28" s="12">
        <f t="shared" si="0"/>
        <v>625</v>
      </c>
      <c r="E28" s="12">
        <f t="shared" si="1"/>
        <v>15625</v>
      </c>
      <c r="F28" s="12">
        <f t="shared" si="2"/>
        <v>390625</v>
      </c>
      <c r="G28" s="12">
        <f t="shared" si="2"/>
        <v>390625</v>
      </c>
      <c r="Q28" s="12">
        <f t="shared" si="3"/>
        <v>2.7534059329777663E-2</v>
      </c>
      <c r="R28" s="12"/>
      <c r="S28">
        <v>2.7534059329777663E-2</v>
      </c>
    </row>
    <row r="29" spans="1:19">
      <c r="A29" s="12">
        <v>2038</v>
      </c>
      <c r="B29" s="17">
        <v>2.7197101220270716E-2</v>
      </c>
      <c r="C29" s="12">
        <v>26</v>
      </c>
      <c r="D29" s="12">
        <f t="shared" si="0"/>
        <v>676</v>
      </c>
      <c r="E29" s="12">
        <f t="shared" si="1"/>
        <v>17576</v>
      </c>
      <c r="F29" s="12">
        <f t="shared" si="2"/>
        <v>456976</v>
      </c>
      <c r="G29" s="12">
        <f t="shared" si="2"/>
        <v>456976</v>
      </c>
      <c r="J29" s="60"/>
      <c r="Q29" s="12">
        <f t="shared" si="3"/>
        <v>2.7387140433363731E-2</v>
      </c>
      <c r="R29" s="12"/>
      <c r="S29">
        <v>2.7387140433363731E-2</v>
      </c>
    </row>
    <row r="30" spans="1:19">
      <c r="A30" s="12">
        <v>2039</v>
      </c>
      <c r="B30" s="17">
        <v>2.7098371407656762E-2</v>
      </c>
      <c r="C30" s="12">
        <v>27</v>
      </c>
      <c r="D30" s="12">
        <f t="shared" si="0"/>
        <v>729</v>
      </c>
      <c r="E30" s="12">
        <f t="shared" si="1"/>
        <v>19683</v>
      </c>
      <c r="F30" s="12">
        <f t="shared" si="2"/>
        <v>531441</v>
      </c>
      <c r="G30" s="12">
        <f t="shared" si="2"/>
        <v>531441</v>
      </c>
      <c r="Q30" s="12">
        <f t="shared" si="3"/>
        <v>2.7227385671990761E-2</v>
      </c>
      <c r="R30" s="12"/>
      <c r="S30">
        <v>2.7227385671990761E-2</v>
      </c>
    </row>
    <row r="31" spans="1:19">
      <c r="A31" s="12">
        <v>2040</v>
      </c>
      <c r="B31" s="17">
        <v>2.7000000000000007E-2</v>
      </c>
      <c r="C31" s="12">
        <v>28</v>
      </c>
      <c r="D31" s="12">
        <f t="shared" si="0"/>
        <v>784</v>
      </c>
      <c r="E31" s="12">
        <f t="shared" si="1"/>
        <v>21952</v>
      </c>
      <c r="F31" s="12">
        <f t="shared" si="2"/>
        <v>614656</v>
      </c>
      <c r="G31" s="12">
        <f t="shared" si="2"/>
        <v>614656</v>
      </c>
      <c r="Q31" s="12">
        <f t="shared" si="3"/>
        <v>2.7058837886700059E-2</v>
      </c>
      <c r="R31" s="12"/>
      <c r="S31">
        <v>2.7058837886700059E-2</v>
      </c>
    </row>
    <row r="32" spans="1:19">
      <c r="A32" s="12">
        <v>2041</v>
      </c>
      <c r="B32" s="17">
        <v>2.6898293157646008E-2</v>
      </c>
      <c r="C32" s="12">
        <v>29</v>
      </c>
      <c r="D32" s="12">
        <f t="shared" si="0"/>
        <v>841</v>
      </c>
      <c r="E32" s="12">
        <f t="shared" si="1"/>
        <v>24389</v>
      </c>
      <c r="F32" s="12">
        <f t="shared" si="2"/>
        <v>707281</v>
      </c>
      <c r="G32" s="12">
        <f t="shared" si="2"/>
        <v>707281</v>
      </c>
      <c r="Q32" s="12">
        <f t="shared" si="3"/>
        <v>2.6886294530450779E-2</v>
      </c>
      <c r="R32" s="12"/>
      <c r="S32">
        <v>2.6886294530450779E-2</v>
      </c>
    </row>
    <row r="33" spans="1:19">
      <c r="A33" s="12">
        <v>2042</v>
      </c>
      <c r="B33" s="17">
        <v>2.6796969436839475E-2</v>
      </c>
      <c r="C33" s="12">
        <v>30</v>
      </c>
      <c r="D33" s="12">
        <f t="shared" si="0"/>
        <v>900</v>
      </c>
      <c r="E33" s="12">
        <f t="shared" si="1"/>
        <v>27000</v>
      </c>
      <c r="F33" s="12">
        <f t="shared" si="2"/>
        <v>810000</v>
      </c>
      <c r="G33" s="12">
        <f t="shared" si="2"/>
        <v>810000</v>
      </c>
      <c r="Q33" s="12">
        <f t="shared" si="3"/>
        <v>2.6715307668119938E-2</v>
      </c>
      <c r="R33" s="12"/>
      <c r="S33">
        <v>2.6715307668119938E-2</v>
      </c>
    </row>
    <row r="34" spans="1:19">
      <c r="A34" s="12">
        <v>2043</v>
      </c>
      <c r="B34" s="17">
        <v>2.6696027394392158E-2</v>
      </c>
      <c r="C34" s="12">
        <v>31</v>
      </c>
      <c r="D34" s="12">
        <f t="shared" si="0"/>
        <v>961</v>
      </c>
      <c r="E34" s="12">
        <f t="shared" si="1"/>
        <v>29791</v>
      </c>
      <c r="F34" s="12">
        <f t="shared" si="2"/>
        <v>923521</v>
      </c>
      <c r="G34" s="12">
        <f t="shared" si="2"/>
        <v>923521</v>
      </c>
      <c r="Q34" s="12">
        <f t="shared" si="3"/>
        <v>2.6552183976502407E-2</v>
      </c>
      <c r="R34" s="12"/>
      <c r="S34">
        <v>2.6552183976502407E-2</v>
      </c>
    </row>
    <row r="35" spans="1:19">
      <c r="A35" s="12">
        <v>2044</v>
      </c>
      <c r="B35" s="17">
        <v>2.6595465592552176E-2</v>
      </c>
      <c r="C35" s="12">
        <v>32</v>
      </c>
      <c r="D35" s="12">
        <f t="shared" si="0"/>
        <v>1024</v>
      </c>
      <c r="E35" s="12">
        <f t="shared" si="1"/>
        <v>32768</v>
      </c>
      <c r="F35" s="12">
        <f t="shared" si="2"/>
        <v>1048576</v>
      </c>
      <c r="G35" s="12">
        <f t="shared" si="2"/>
        <v>1048576</v>
      </c>
      <c r="Q35" s="12">
        <f t="shared" si="3"/>
        <v>2.6403984744310924E-2</v>
      </c>
      <c r="R35" s="12"/>
      <c r="S35">
        <v>2.6403984744310924E-2</v>
      </c>
    </row>
    <row r="36" spans="1:19">
      <c r="A36" s="12">
        <v>2045</v>
      </c>
      <c r="B36" s="17">
        <v>2.6495282598983549E-2</v>
      </c>
      <c r="C36" s="12">
        <v>33</v>
      </c>
      <c r="D36" s="12">
        <f t="shared" si="0"/>
        <v>1089</v>
      </c>
      <c r="E36" s="12">
        <f t="shared" si="1"/>
        <v>35937</v>
      </c>
      <c r="F36" s="12">
        <f t="shared" si="2"/>
        <v>1185921</v>
      </c>
      <c r="G36" s="12">
        <f t="shared" si="2"/>
        <v>1185921</v>
      </c>
      <c r="Q36" s="12">
        <f t="shared" si="3"/>
        <v>2.6278525872176065E-2</v>
      </c>
      <c r="R36" s="12"/>
      <c r="S36">
        <v>2.6278525872176065E-2</v>
      </c>
    </row>
    <row r="37" spans="1:19">
      <c r="A37" s="12">
        <v>2046</v>
      </c>
      <c r="B37" s="17">
        <v>2.639547698674579E-2</v>
      </c>
      <c r="C37" s="12">
        <v>34</v>
      </c>
      <c r="D37" s="12">
        <f t="shared" si="0"/>
        <v>1156</v>
      </c>
      <c r="E37" s="12">
        <f t="shared" si="1"/>
        <v>39304</v>
      </c>
      <c r="F37" s="12">
        <f t="shared" si="2"/>
        <v>1336336</v>
      </c>
      <c r="G37" s="12">
        <f t="shared" si="2"/>
        <v>1336336</v>
      </c>
      <c r="Q37" s="12">
        <f t="shared" si="3"/>
        <v>2.6184377872646269E-2</v>
      </c>
      <c r="R37" s="12"/>
      <c r="S37">
        <v>2.6184377872646269E-2</v>
      </c>
    </row>
    <row r="38" spans="1:19">
      <c r="A38" s="12">
        <v>2047</v>
      </c>
      <c r="B38" s="17">
        <v>2.6296047334273584E-2</v>
      </c>
      <c r="C38" s="12">
        <v>35</v>
      </c>
      <c r="D38" s="12">
        <f t="shared" si="0"/>
        <v>1225</v>
      </c>
      <c r="E38" s="12">
        <f t="shared" si="1"/>
        <v>42875</v>
      </c>
      <c r="F38" s="12">
        <f t="shared" si="2"/>
        <v>1500625</v>
      </c>
      <c r="G38" s="12">
        <f t="shared" si="2"/>
        <v>1500625</v>
      </c>
      <c r="Q38" s="12">
        <f t="shared" si="3"/>
        <v>2.613086587018789E-2</v>
      </c>
      <c r="R38" s="12"/>
      <c r="S38">
        <v>2.613086587018789E-2</v>
      </c>
    </row>
    <row r="39" spans="1:19">
      <c r="A39" s="12">
        <v>2048</v>
      </c>
      <c r="B39" s="17">
        <v>2.6196992225356538E-2</v>
      </c>
      <c r="C39" s="12">
        <v>36</v>
      </c>
      <c r="D39" s="12">
        <f t="shared" si="0"/>
        <v>1296</v>
      </c>
      <c r="E39" s="12">
        <f t="shared" si="1"/>
        <v>46656</v>
      </c>
      <c r="F39" s="12">
        <f t="shared" si="2"/>
        <v>1679616</v>
      </c>
      <c r="G39" s="12">
        <f t="shared" si="2"/>
        <v>1679616</v>
      </c>
      <c r="Q39" s="12">
        <f t="shared" si="3"/>
        <v>2.6128069601185015E-2</v>
      </c>
      <c r="R39" s="12"/>
      <c r="S39">
        <v>2.6128069601185015E-2</v>
      </c>
    </row>
    <row r="40" spans="1:19">
      <c r="A40" s="12">
        <v>2049</v>
      </c>
      <c r="B40" s="17">
        <v>2.609831024911901E-2</v>
      </c>
      <c r="C40" s="12">
        <v>37</v>
      </c>
      <c r="D40" s="12">
        <f t="shared" si="0"/>
        <v>1369</v>
      </c>
      <c r="E40" s="12">
        <f t="shared" si="1"/>
        <v>50653</v>
      </c>
      <c r="F40" s="12">
        <f t="shared" ref="F40:G41" si="4">POWER($C40,4)</f>
        <v>1874161</v>
      </c>
      <c r="G40" s="12">
        <f t="shared" si="4"/>
        <v>1874161</v>
      </c>
      <c r="Q40" s="12">
        <f t="shared" si="3"/>
        <v>2.6186823413939707E-2</v>
      </c>
      <c r="R40" s="12"/>
      <c r="S40">
        <v>2.6186823413939707E-2</v>
      </c>
    </row>
    <row r="41" spans="1:19">
      <c r="A41" s="12">
        <v>2050</v>
      </c>
      <c r="B41">
        <v>2.6000000000000013E-2</v>
      </c>
      <c r="C41" s="12">
        <v>38</v>
      </c>
      <c r="D41" s="12">
        <f t="shared" si="0"/>
        <v>1444</v>
      </c>
      <c r="E41" s="12">
        <f t="shared" si="1"/>
        <v>54872</v>
      </c>
      <c r="F41" s="12">
        <f t="shared" si="4"/>
        <v>2085136</v>
      </c>
      <c r="G41" s="12">
        <f t="shared" si="4"/>
        <v>2085136</v>
      </c>
      <c r="Q41" s="12">
        <f t="shared" si="3"/>
        <v>2.6318716268671799E-2</v>
      </c>
      <c r="R41" s="12"/>
      <c r="S41">
        <v>2.6318716268671799E-2</v>
      </c>
    </row>
    <row r="42" spans="1:19">
      <c r="Q42" s="12"/>
      <c r="R42" s="12"/>
    </row>
    <row r="44" spans="1:19">
      <c r="H44"/>
      <c r="J44" s="12"/>
      <c r="K44" s="60"/>
    </row>
    <row r="46" spans="1:19">
      <c r="I46" s="60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AN110"/>
  <sheetViews>
    <sheetView topLeftCell="A88" zoomScaleNormal="70" zoomScalePageLayoutView="70" workbookViewId="0">
      <selection activeCell="G67" sqref="G67"/>
    </sheetView>
  </sheetViews>
  <sheetFormatPr baseColWidth="10" defaultRowHeight="14" x14ac:dyDescent="0"/>
  <cols>
    <col min="1" max="1" width="22" customWidth="1"/>
    <col min="2" max="3" width="14" customWidth="1"/>
    <col min="4" max="10" width="14" style="12" customWidth="1"/>
    <col min="11" max="22" width="14" customWidth="1"/>
    <col min="23" max="26" width="14" style="12" customWidth="1"/>
    <col min="27" max="27" width="14" customWidth="1"/>
    <col min="31" max="31" width="14.33203125" customWidth="1"/>
    <col min="33" max="33" width="12.33203125" customWidth="1"/>
    <col min="34" max="34" width="12.6640625" customWidth="1"/>
  </cols>
  <sheetData>
    <row r="1" spans="1:40" ht="23">
      <c r="A1" s="164" t="s">
        <v>85</v>
      </c>
    </row>
    <row r="2" spans="1:40" ht="30" customHeight="1">
      <c r="B2" s="217" t="s">
        <v>84</v>
      </c>
      <c r="C2" s="217"/>
      <c r="D2" s="138"/>
      <c r="E2" s="218" t="s">
        <v>88</v>
      </c>
      <c r="F2" s="218"/>
      <c r="G2" s="218"/>
      <c r="H2" s="218"/>
      <c r="I2" s="218"/>
      <c r="J2" s="141"/>
      <c r="K2" s="218" t="s">
        <v>86</v>
      </c>
      <c r="L2" s="218"/>
      <c r="M2" s="218"/>
      <c r="N2" s="218"/>
      <c r="O2" s="218"/>
      <c r="Q2" s="218" t="s">
        <v>87</v>
      </c>
      <c r="R2" s="218"/>
      <c r="S2" s="218"/>
      <c r="T2" s="218"/>
      <c r="U2" s="218"/>
      <c r="W2" s="218" t="s">
        <v>62</v>
      </c>
      <c r="X2" s="218"/>
      <c r="Y2" s="218"/>
      <c r="Z2" s="218"/>
      <c r="AA2" s="218"/>
      <c r="AE2" s="123" t="s">
        <v>68</v>
      </c>
      <c r="AF2" s="123"/>
      <c r="AL2" s="123" t="s">
        <v>81</v>
      </c>
      <c r="AM2" s="123"/>
      <c r="AN2" s="123"/>
    </row>
    <row r="3" spans="1:40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J3" s="123"/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W3" s="123">
        <v>2020</v>
      </c>
      <c r="X3" s="123">
        <v>2025</v>
      </c>
      <c r="Y3" s="123">
        <v>2030</v>
      </c>
      <c r="Z3" s="123">
        <v>2040</v>
      </c>
      <c r="AA3" s="123">
        <v>2050</v>
      </c>
      <c r="AF3" s="123">
        <v>2013</v>
      </c>
      <c r="AG3" s="123">
        <v>2017</v>
      </c>
      <c r="AM3" s="137" t="s">
        <v>82</v>
      </c>
      <c r="AN3" s="137" t="s">
        <v>83</v>
      </c>
    </row>
    <row r="4" spans="1:40">
      <c r="A4" s="123" t="s">
        <v>55</v>
      </c>
      <c r="B4" s="2">
        <f t="shared" ref="B4:B15" si="0">$AF$4*AN4</f>
        <v>26.01406571294622</v>
      </c>
      <c r="C4" s="2">
        <f>'[5]Annual generation'!AK31</f>
        <v>29.967224095019617</v>
      </c>
      <c r="D4" s="2"/>
      <c r="E4" s="2">
        <f>'[5]Annual generation'!D31</f>
        <v>32.94565526905771</v>
      </c>
      <c r="F4" s="2">
        <f>'[5]Annual generation'!E31</f>
        <v>35.350740404875538</v>
      </c>
      <c r="G4" s="2">
        <f>'[5]Annual generation'!F31</f>
        <v>45.608180695881956</v>
      </c>
      <c r="H4" s="2">
        <f>'[5]Annual generation'!G31</f>
        <v>45.608180673835932</v>
      </c>
      <c r="I4" s="2">
        <f>'[5]Annual generation'!H31</f>
        <v>45.72518065224348</v>
      </c>
      <c r="J4" s="2"/>
      <c r="K4" s="2">
        <f>'[5]Annual generation'!J31</f>
        <v>32.945655202491047</v>
      </c>
      <c r="L4" s="2">
        <f>'[5]Annual generation'!K31</f>
        <v>36.124278000402704</v>
      </c>
      <c r="M4" s="2">
        <f>'[5]Annual generation'!L31</f>
        <v>45.54659161465954</v>
      </c>
      <c r="N4" s="2">
        <f>'[5]Annual generation'!M31</f>
        <v>45.546591510046021</v>
      </c>
      <c r="O4" s="2">
        <f>'[5]Annual generation'!N31</f>
        <v>45.66359152923598</v>
      </c>
      <c r="Q4" s="125">
        <f>'[5]Annual generation'!P31</f>
        <v>32.94565519264583</v>
      </c>
      <c r="R4" s="125">
        <f>'[5]Annual generation'!Q31</f>
        <v>40.566800452253652</v>
      </c>
      <c r="S4" s="125">
        <f>'[5]Annual generation'!R31</f>
        <v>51.409908756029097</v>
      </c>
      <c r="T4" s="125">
        <f>'[5]Annual generation'!S31</f>
        <v>51.578831972252011</v>
      </c>
      <c r="U4" s="125">
        <f>'[5]Annual generation'!T31</f>
        <v>51.530119536368602</v>
      </c>
      <c r="W4" s="125">
        <f>'[5]Annual generation'!V31</f>
        <v>32.945655202491039</v>
      </c>
      <c r="X4" s="125">
        <f>'[5]Annual generation'!W31</f>
        <v>36.124278000402697</v>
      </c>
      <c r="Y4" s="125">
        <f>'[5]Annual generation'!X31</f>
        <v>44.95688071694763</v>
      </c>
      <c r="Z4" s="125">
        <f>'[5]Annual generation'!Y31</f>
        <v>44.956880634763785</v>
      </c>
      <c r="AA4" s="125">
        <f>'[5]Annual generation'!Z31</f>
        <v>45.073880609644014</v>
      </c>
      <c r="AE4" t="s">
        <v>67</v>
      </c>
      <c r="AF4">
        <v>275.03399999999999</v>
      </c>
      <c r="AG4">
        <v>309.72699999999998</v>
      </c>
      <c r="AL4" s="135" t="s">
        <v>70</v>
      </c>
      <c r="AM4" s="133">
        <v>28029.136878310001</v>
      </c>
      <c r="AN4" s="52">
        <f t="shared" ref="AN4:AN16" si="1">AM4/$AM$16</f>
        <v>9.4584908458395039E-2</v>
      </c>
    </row>
    <row r="5" spans="1:40">
      <c r="A5" s="123" t="s">
        <v>56</v>
      </c>
      <c r="B5" s="2">
        <f t="shared" si="0"/>
        <v>3.8837086586348035</v>
      </c>
      <c r="C5" s="2">
        <f>'[5]Annual generation'!AK32</f>
        <v>9.9926285353932069</v>
      </c>
      <c r="D5" s="2"/>
      <c r="E5" s="2">
        <f>'[5]Annual generation'!D32</f>
        <v>26.317690560220733</v>
      </c>
      <c r="F5" s="2">
        <f>'[5]Annual generation'!E32</f>
        <v>36.022496591263263</v>
      </c>
      <c r="G5" s="2">
        <f>'[5]Annual generation'!F32</f>
        <v>77.040401477326014</v>
      </c>
      <c r="H5" s="2">
        <f>'[5]Annual generation'!G32</f>
        <v>98.864043725622025</v>
      </c>
      <c r="I5" s="2">
        <f>'[5]Annual generation'!H32</f>
        <v>122.10687411320976</v>
      </c>
      <c r="J5" s="2"/>
      <c r="K5" s="2">
        <f>'[5]Annual generation'!J32</f>
        <v>26.317690560220733</v>
      </c>
      <c r="L5" s="2">
        <f>'[5]Annual generation'!K32</f>
        <v>36.022496591263263</v>
      </c>
      <c r="M5" s="2">
        <f>'[5]Annual generation'!L32</f>
        <v>77.041960144916885</v>
      </c>
      <c r="N5" s="2">
        <f>'[5]Annual generation'!M32</f>
        <v>98.720071341091455</v>
      </c>
      <c r="O5" s="2">
        <f>'[5]Annual generation'!N32</f>
        <v>121.86942124555242</v>
      </c>
      <c r="Q5" s="125">
        <f>'[5]Annual generation'!P32</f>
        <v>26.317690560220733</v>
      </c>
      <c r="R5" s="125">
        <f>'[5]Annual generation'!Q32</f>
        <v>47.604173769330174</v>
      </c>
      <c r="S5" s="125">
        <f>'[5]Annual generation'!R32</f>
        <v>102.69822425506325</v>
      </c>
      <c r="T5" s="125">
        <f>'[5]Annual generation'!S32</f>
        <v>183.55196856103518</v>
      </c>
      <c r="U5" s="125">
        <f>'[5]Annual generation'!T32</f>
        <v>249.82560731997035</v>
      </c>
      <c r="W5" s="125">
        <f>'[5]Annual generation'!V32</f>
        <v>26.317690560220733</v>
      </c>
      <c r="X5" s="125">
        <f>'[5]Annual generation'!W32</f>
        <v>36.022496591263263</v>
      </c>
      <c r="Y5" s="125">
        <f>'[5]Annual generation'!X32</f>
        <v>71.189879197926786</v>
      </c>
      <c r="Z5" s="125">
        <f>'[5]Annual generation'!Y32</f>
        <v>68.223306854190298</v>
      </c>
      <c r="AA5" s="125">
        <f>'[5]Annual generation'!Z32</f>
        <v>102.77874010048788</v>
      </c>
      <c r="AE5" t="s">
        <v>100</v>
      </c>
      <c r="AF5">
        <v>222.82900000000001</v>
      </c>
      <c r="AG5">
        <v>258.971</v>
      </c>
      <c r="AL5" s="135" t="s">
        <v>71</v>
      </c>
      <c r="AM5" s="133">
        <v>4184.54396131469</v>
      </c>
      <c r="AN5" s="52">
        <f t="shared" si="1"/>
        <v>1.4120831092282422E-2</v>
      </c>
    </row>
    <row r="6" spans="1:40">
      <c r="A6" s="123" t="s">
        <v>57</v>
      </c>
      <c r="B6" s="2">
        <f t="shared" si="0"/>
        <v>5.6333530895653174</v>
      </c>
      <c r="C6" s="2">
        <f>'[5]Annual generation'!AK33</f>
        <v>5.684488118988142</v>
      </c>
      <c r="D6" s="2"/>
      <c r="E6" s="2">
        <f>'[5]Annual generation'!D33</f>
        <v>6.7285335873662007</v>
      </c>
      <c r="F6" s="2">
        <f>'[5]Annual generation'!E33</f>
        <v>14.24043398257345</v>
      </c>
      <c r="G6" s="2">
        <f>'[5]Annual generation'!F33</f>
        <v>12.124717885337304</v>
      </c>
      <c r="H6" s="2">
        <f>'[5]Annual generation'!G33</f>
        <v>8.36468862707261</v>
      </c>
      <c r="I6" s="2">
        <f>'[5]Annual generation'!H33</f>
        <v>7.7584690933144884</v>
      </c>
      <c r="J6" s="2"/>
      <c r="K6" s="2">
        <f>'[5]Annual generation'!J33</f>
        <v>6.7306582513265312</v>
      </c>
      <c r="L6" s="2">
        <f>'[5]Annual generation'!K33</f>
        <v>14.24043398257345</v>
      </c>
      <c r="M6" s="2">
        <f>'[5]Annual generation'!L33</f>
        <v>12.130391841870733</v>
      </c>
      <c r="N6" s="2">
        <f>'[5]Annual generation'!M33</f>
        <v>8.36468862707261</v>
      </c>
      <c r="O6" s="2">
        <f>'[5]Annual generation'!N33</f>
        <v>7.7585256009624572</v>
      </c>
      <c r="Q6" s="125">
        <f>'[5]Annual generation'!P33</f>
        <v>6.7277326032822486</v>
      </c>
      <c r="R6" s="125">
        <f>'[5]Annual generation'!Q33</f>
        <v>14.24043398257345</v>
      </c>
      <c r="S6" s="125">
        <f>'[5]Annual generation'!R33</f>
        <v>11.996593688119901</v>
      </c>
      <c r="T6" s="125">
        <f>'[5]Annual generation'!S33</f>
        <v>7.8869770381097624</v>
      </c>
      <c r="U6" s="125">
        <f>'[5]Annual generation'!T33</f>
        <v>6.4007307732681511</v>
      </c>
      <c r="W6" s="125">
        <f>'[5]Annual generation'!V33</f>
        <v>6.7306582513265312</v>
      </c>
      <c r="X6" s="125">
        <f>'[5]Annual generation'!W33</f>
        <v>14.24043398257345</v>
      </c>
      <c r="Y6" s="125">
        <f>'[5]Annual generation'!X33</f>
        <v>12.156566456935252</v>
      </c>
      <c r="Z6" s="125">
        <f>'[5]Annual generation'!Y33</f>
        <v>8.3861261419951916</v>
      </c>
      <c r="AA6" s="125">
        <f>'[5]Annual generation'!Z33</f>
        <v>7.8227686989703216</v>
      </c>
      <c r="AE6" t="s">
        <v>69</v>
      </c>
      <c r="AF6">
        <v>10.147</v>
      </c>
      <c r="AG6">
        <v>7.6639999999999997</v>
      </c>
      <c r="AL6" s="135" t="s">
        <v>72</v>
      </c>
      <c r="AM6" s="133">
        <v>6069.7173049999992</v>
      </c>
      <c r="AN6" s="52">
        <f t="shared" si="1"/>
        <v>2.0482387957726382E-2</v>
      </c>
    </row>
    <row r="7" spans="1:40">
      <c r="A7" s="123" t="s">
        <v>58</v>
      </c>
      <c r="B7" s="2">
        <f t="shared" si="0"/>
        <v>1.8090923240062527E-2</v>
      </c>
      <c r="C7" s="2">
        <f>'[5]Annual generation'!AK34</f>
        <v>0.32339474114380395</v>
      </c>
      <c r="D7" s="2"/>
      <c r="E7" s="2">
        <f>'[5]Annual generation'!D34</f>
        <v>11.145360927413478</v>
      </c>
      <c r="F7" s="2">
        <f>'[5]Annual generation'!E34</f>
        <v>16.03283020576275</v>
      </c>
      <c r="G7" s="2">
        <f>'[5]Annual generation'!F34</f>
        <v>52.679342073150949</v>
      </c>
      <c r="H7" s="2">
        <f>'[5]Annual generation'!G34</f>
        <v>101.45624320641393</v>
      </c>
      <c r="I7" s="2">
        <f>'[5]Annual generation'!H34</f>
        <v>113.6842099828641</v>
      </c>
      <c r="J7" s="2"/>
      <c r="K7" s="2">
        <f>'[5]Annual generation'!J34</f>
        <v>11.143314439107073</v>
      </c>
      <c r="L7" s="2">
        <f>'[5]Annual generation'!K34</f>
        <v>30.704795957538337</v>
      </c>
      <c r="M7" s="2">
        <f>'[5]Annual generation'!L34</f>
        <v>52.743683985458958</v>
      </c>
      <c r="N7" s="2">
        <f>'[5]Annual generation'!M34</f>
        <v>101.59640625655895</v>
      </c>
      <c r="O7" s="2">
        <f>'[5]Annual generation'!N34</f>
        <v>113.9254855698764</v>
      </c>
      <c r="Q7" s="125">
        <f>'[5]Annual generation'!P34</f>
        <v>13.460380253831332</v>
      </c>
      <c r="R7" s="125">
        <f>'[5]Annual generation'!Q34</f>
        <v>52.995438117682099</v>
      </c>
      <c r="S7" s="125">
        <f>'[5]Annual generation'!R34</f>
        <v>76.92642008705063</v>
      </c>
      <c r="T7" s="125">
        <f>'[5]Annual generation'!S34</f>
        <v>102.64764103229685</v>
      </c>
      <c r="U7" s="125">
        <f>'[5]Annual generation'!T34</f>
        <v>99.41996344889958</v>
      </c>
      <c r="W7" s="125">
        <f>'[5]Annual generation'!V34</f>
        <v>11.143314439107073</v>
      </c>
      <c r="X7" s="125">
        <f>'[5]Annual generation'!W34</f>
        <v>30.704795957538337</v>
      </c>
      <c r="Y7" s="125">
        <f>'[5]Annual generation'!X34</f>
        <v>51.426625932373028</v>
      </c>
      <c r="Z7" s="125">
        <f>'[5]Annual generation'!Y34</f>
        <v>86.518351411829755</v>
      </c>
      <c r="AA7" s="125">
        <f>'[5]Annual generation'!Z34</f>
        <v>87.9434657026286</v>
      </c>
      <c r="AF7" s="12">
        <f>AF4/AF5</f>
        <v>1.2342827908396123</v>
      </c>
      <c r="AG7">
        <f>AG4/AG5</f>
        <v>1.1959910569137084</v>
      </c>
      <c r="AL7" s="135" t="s">
        <v>58</v>
      </c>
      <c r="AM7" s="133">
        <v>19.492261200000002</v>
      </c>
      <c r="AN7" s="52">
        <f t="shared" si="1"/>
        <v>6.5777042984003893E-5</v>
      </c>
    </row>
    <row r="8" spans="1:40">
      <c r="A8" s="123" t="s">
        <v>59</v>
      </c>
      <c r="B8" s="2">
        <f t="shared" si="0"/>
        <v>2.065704891138056</v>
      </c>
      <c r="C8" s="2">
        <f>'[5]Annual generation'!AK35</f>
        <v>6.5223839258396037</v>
      </c>
      <c r="D8" s="2"/>
      <c r="E8" s="2">
        <f>'[5]Annual generation'!D35</f>
        <v>12.672097928923904</v>
      </c>
      <c r="F8" s="2">
        <f>'[5]Annual generation'!E35</f>
        <v>12.672097813614528</v>
      </c>
      <c r="G8" s="2">
        <f>'[5]Annual generation'!F35</f>
        <v>12.669759153141058</v>
      </c>
      <c r="H8" s="2">
        <f>'[5]Annual generation'!G35</f>
        <v>12.486754341443884</v>
      </c>
      <c r="I8" s="2">
        <f>'[5]Annual generation'!H35</f>
        <v>0.31892438820796087</v>
      </c>
      <c r="J8" s="2"/>
      <c r="K8" s="2">
        <f>'[5]Annual generation'!J35</f>
        <v>12.672097928923904</v>
      </c>
      <c r="L8" s="2">
        <f>'[5]Annual generation'!K35</f>
        <v>12.672097928923904</v>
      </c>
      <c r="M8" s="2">
        <f>'[5]Annual generation'!L35</f>
        <v>12.669759153141058</v>
      </c>
      <c r="N8" s="2">
        <f>'[5]Annual generation'!M35</f>
        <v>12.488867897700402</v>
      </c>
      <c r="O8" s="2">
        <f>'[5]Annual generation'!N35</f>
        <v>0.31884768122108653</v>
      </c>
      <c r="Q8" s="125">
        <f>'[5]Annual generation'!P35</f>
        <v>12.672097928923904</v>
      </c>
      <c r="R8" s="125">
        <f>'[5]Annual generation'!Q35</f>
        <v>12.672097928923904</v>
      </c>
      <c r="S8" s="125">
        <f>'[5]Annual generation'!R35</f>
        <v>17.62163078134472</v>
      </c>
      <c r="T8" s="125">
        <f>'[5]Annual generation'!S35</f>
        <v>16.93422081544486</v>
      </c>
      <c r="U8" s="125">
        <f>'[5]Annual generation'!T35</f>
        <v>9.8072288693874725</v>
      </c>
      <c r="W8" s="125">
        <f>'[5]Annual generation'!V35</f>
        <v>12.672097928923904</v>
      </c>
      <c r="X8" s="125">
        <f>'[5]Annual generation'!W35</f>
        <v>12.672097928923904</v>
      </c>
      <c r="Y8" s="125">
        <f>'[5]Annual generation'!X35</f>
        <v>12.669987327783019</v>
      </c>
      <c r="Z8" s="125">
        <f>'[5]Annual generation'!Y35</f>
        <v>12.497280288302136</v>
      </c>
      <c r="AA8" s="125">
        <f>'[5]Annual generation'!Z35</f>
        <v>0</v>
      </c>
      <c r="AL8" s="135" t="s">
        <v>73</v>
      </c>
      <c r="AM8" s="133">
        <v>2225.7161099999998</v>
      </c>
      <c r="AN8" s="52">
        <f t="shared" si="1"/>
        <v>7.5107255507975606E-3</v>
      </c>
    </row>
    <row r="9" spans="1:40">
      <c r="A9" s="123" t="s">
        <v>60</v>
      </c>
      <c r="B9" s="2">
        <f t="shared" si="0"/>
        <v>1.2157254151819952</v>
      </c>
      <c r="C9" s="2">
        <f>'[5]Annual generation'!AK36</f>
        <v>1.7725098777304853</v>
      </c>
      <c r="D9" s="2"/>
      <c r="E9" s="2">
        <f>'[5]Annual generation'!D36</f>
        <v>2.2647787956375396</v>
      </c>
      <c r="F9" s="2">
        <f>'[5]Annual generation'!E36</f>
        <v>2.3406364814582048</v>
      </c>
      <c r="G9" s="2">
        <f>'[5]Annual generation'!F36</f>
        <v>2.2823435452955891</v>
      </c>
      <c r="H9" s="2">
        <f>'[5]Annual generation'!G36</f>
        <v>0.89223809340546723</v>
      </c>
      <c r="I9" s="2">
        <f>'[5]Annual generation'!H36</f>
        <v>0.14609128394522486</v>
      </c>
      <c r="J9" s="2"/>
      <c r="K9" s="2">
        <f>'[5]Annual generation'!J36</f>
        <v>2.2647787956630054</v>
      </c>
      <c r="L9" s="2">
        <f>'[5]Annual generation'!K36</f>
        <v>2.3768808366294252</v>
      </c>
      <c r="M9" s="2">
        <f>'[5]Annual generation'!L36</f>
        <v>2.3099836337569286</v>
      </c>
      <c r="N9" s="2">
        <f>'[5]Annual generation'!M36</f>
        <v>0.92068604857195169</v>
      </c>
      <c r="O9" s="2">
        <f>'[5]Annual generation'!N36</f>
        <v>0.14609273636051512</v>
      </c>
      <c r="Q9" s="125">
        <f>'[5]Annual generation'!P36</f>
        <v>2.5251692104675385</v>
      </c>
      <c r="R9" s="125">
        <f>'[5]Annual generation'!Q36</f>
        <v>2.4539796936242055</v>
      </c>
      <c r="S9" s="125">
        <f>'[5]Annual generation'!R36</f>
        <v>2.3525572846046998</v>
      </c>
      <c r="T9" s="125">
        <f>'[5]Annual generation'!S36</f>
        <v>1.0512708723781543</v>
      </c>
      <c r="U9" s="125">
        <f>'[5]Annual generation'!T36</f>
        <v>0.95415900218449679</v>
      </c>
      <c r="W9" s="125">
        <f>'[5]Annual generation'!V36</f>
        <v>2.2647787956630054</v>
      </c>
      <c r="X9" s="125">
        <f>'[5]Annual generation'!W36</f>
        <v>2.3768808366294252</v>
      </c>
      <c r="Y9" s="125">
        <f>'[5]Annual generation'!X36</f>
        <v>2.3092536335680052</v>
      </c>
      <c r="Z9" s="125">
        <f>'[5]Annual generation'!Y36</f>
        <v>0.91582478556665592</v>
      </c>
      <c r="AA9" s="125">
        <f>'[5]Annual generation'!Z36</f>
        <v>0.14460596805929526</v>
      </c>
      <c r="AL9" s="135" t="s">
        <v>74</v>
      </c>
      <c r="AM9" s="133">
        <v>1309.8965169300002</v>
      </c>
      <c r="AN9" s="52">
        <f t="shared" si="1"/>
        <v>4.4202731850680101E-3</v>
      </c>
    </row>
    <row r="10" spans="1:40" ht="16.5" customHeight="1" thickBot="1">
      <c r="A10" s="123" t="s">
        <v>61</v>
      </c>
      <c r="B10" s="2">
        <f t="shared" si="0"/>
        <v>5.3244046849327154E-4</v>
      </c>
      <c r="C10" s="2">
        <f>'[5]Annual generation'!AK37</f>
        <v>0.79611414331822139</v>
      </c>
      <c r="D10" s="2"/>
      <c r="E10" s="2">
        <f>'[5]Annual generation'!D37</f>
        <v>3.1641120684798807</v>
      </c>
      <c r="F10" s="2">
        <f>'[5]Annual generation'!E37</f>
        <v>2.3944233998190612</v>
      </c>
      <c r="G10" s="2">
        <f>'[5]Annual generation'!F37</f>
        <v>2.3942014352796832</v>
      </c>
      <c r="H10" s="2">
        <f>'[5]Annual generation'!G37</f>
        <v>1.1340159775572829</v>
      </c>
      <c r="I10" s="2">
        <f>'[5]Annual generation'!H37</f>
        <v>0.84915934503078461</v>
      </c>
      <c r="J10" s="2"/>
      <c r="K10" s="2">
        <f>'[5]Annual generation'!J37</f>
        <v>3.1641120684798807</v>
      </c>
      <c r="L10" s="2">
        <f>'[5]Annual generation'!K37</f>
        <v>2.3944233998190612</v>
      </c>
      <c r="M10" s="2">
        <f>'[5]Annual generation'!L37</f>
        <v>2.3942014352796832</v>
      </c>
      <c r="N10" s="2">
        <f>'[5]Annual generation'!M37</f>
        <v>1.1339475429231243</v>
      </c>
      <c r="O10" s="2">
        <f>'[5]Annual generation'!N37</f>
        <v>0.84915934503078461</v>
      </c>
      <c r="Q10" s="125">
        <f>'[5]Annual generation'!P37</f>
        <v>3.1641120684798807</v>
      </c>
      <c r="R10" s="125">
        <f>'[5]Annual generation'!Q37</f>
        <v>2.3944233998190612</v>
      </c>
      <c r="S10" s="125">
        <f>'[5]Annual generation'!R37</f>
        <v>2.3804362375230994</v>
      </c>
      <c r="T10" s="125">
        <f>'[5]Annual generation'!S37</f>
        <v>1.0708449680096237</v>
      </c>
      <c r="U10" s="125">
        <f>'[5]Annual generation'!T37</f>
        <v>0.71016798590426333</v>
      </c>
      <c r="W10" s="125">
        <f>'[5]Annual generation'!V37</f>
        <v>3.1641120684798807</v>
      </c>
      <c r="X10" s="125">
        <f>'[5]Annual generation'!W37</f>
        <v>2.3944233998190612</v>
      </c>
      <c r="Y10" s="125">
        <f>'[5]Annual generation'!X37</f>
        <v>2.3944233998190612</v>
      </c>
      <c r="Z10" s="125">
        <f>'[5]Annual generation'!Y37</f>
        <v>1.1434953482821584</v>
      </c>
      <c r="AA10" s="125">
        <f>'[5]Annual generation'!Z37</f>
        <v>0.84915934503078461</v>
      </c>
      <c r="AL10" s="136" t="s">
        <v>75</v>
      </c>
      <c r="AM10" s="134">
        <v>0.57368375000000005</v>
      </c>
      <c r="AN10" s="52">
        <f t="shared" si="1"/>
        <v>1.9359078095554425E-6</v>
      </c>
    </row>
    <row r="11" spans="1:40" ht="15" customHeight="1">
      <c r="A11" s="123" t="s">
        <v>62</v>
      </c>
      <c r="B11" s="2">
        <f t="shared" si="0"/>
        <v>10.951553194894315</v>
      </c>
      <c r="C11" s="2">
        <f>'[5]Annual generation'!AK38</f>
        <v>10.240287637358884</v>
      </c>
      <c r="D11" s="2"/>
      <c r="E11" s="2">
        <f>'[5]Annual generation'!D38</f>
        <v>11.550585508346558</v>
      </c>
      <c r="F11" s="2">
        <f>'[5]Annual generation'!E38</f>
        <v>11.550585508346558</v>
      </c>
      <c r="G11" s="2">
        <f>'[5]Annual generation'!F38</f>
        <v>11.550585508346558</v>
      </c>
      <c r="H11" s="2">
        <f>'[5]Annual generation'!G38</f>
        <v>11.550585508346558</v>
      </c>
      <c r="I11" s="2">
        <f>'[5]Annual generation'!H38</f>
        <v>11.541023436933756</v>
      </c>
      <c r="J11" s="2"/>
      <c r="K11" s="2">
        <f>'[5]Annual generation'!J38</f>
        <v>11.550585508346558</v>
      </c>
      <c r="L11" s="2">
        <f>'[5]Annual generation'!K38</f>
        <v>11.550585508346558</v>
      </c>
      <c r="M11" s="2">
        <f>'[5]Annual generation'!L38</f>
        <v>11.550585508346558</v>
      </c>
      <c r="N11" s="2">
        <f>'[5]Annual generation'!M38</f>
        <v>11.550585508346558</v>
      </c>
      <c r="O11" s="2">
        <f>'[5]Annual generation'!N38</f>
        <v>11.537808518856764</v>
      </c>
      <c r="Q11" s="125">
        <f>'[5]Annual generation'!P38</f>
        <v>11.550585508346558</v>
      </c>
      <c r="R11" s="125">
        <f>'[5]Annual generation'!Q38</f>
        <v>11.550585508346558</v>
      </c>
      <c r="S11" s="125">
        <f>'[5]Annual generation'!R38</f>
        <v>11.526357600465417</v>
      </c>
      <c r="T11" s="125">
        <f>'[5]Annual generation'!S38</f>
        <v>11.339493214152753</v>
      </c>
      <c r="U11" s="125">
        <f>'[5]Annual generation'!T38</f>
        <v>60.781411519274116</v>
      </c>
      <c r="W11" s="125">
        <f>'[5]Annual generation'!V38</f>
        <v>11.550585508346558</v>
      </c>
      <c r="X11" s="125">
        <f>'[5]Annual generation'!W38</f>
        <v>11.550585508346558</v>
      </c>
      <c r="Y11" s="125">
        <f>'[5]Annual generation'!X38</f>
        <v>31.092685423791409</v>
      </c>
      <c r="Z11" s="125">
        <f>'[5]Annual generation'!Y38</f>
        <v>107.71187570691109</v>
      </c>
      <c r="AA11" s="125">
        <f>'[5]Annual generation'!Z38</f>
        <v>178.51454703509808</v>
      </c>
      <c r="AE11" s="219" t="s">
        <v>98</v>
      </c>
      <c r="AF11" s="220"/>
      <c r="AG11" s="225" t="s">
        <v>99</v>
      </c>
      <c r="AH11" s="225"/>
      <c r="AI11" s="226"/>
      <c r="AL11" s="135" t="s">
        <v>76</v>
      </c>
      <c r="AM11" s="133">
        <v>11799.869613499986</v>
      </c>
      <c r="AN11" s="52">
        <f t="shared" si="1"/>
        <v>3.9818906734783027E-2</v>
      </c>
    </row>
    <row r="12" spans="1:40">
      <c r="A12" s="123" t="s">
        <v>63</v>
      </c>
      <c r="B12" s="2">
        <f t="shared" si="0"/>
        <v>33.310452272512492</v>
      </c>
      <c r="C12" s="2">
        <f>'[5]Annual generation'!AK39</f>
        <v>32.825854019916179</v>
      </c>
      <c r="D12" s="2"/>
      <c r="E12" s="2">
        <f>'[5]Annual generation'!D39</f>
        <v>24.227092998855369</v>
      </c>
      <c r="F12" s="2">
        <f>'[5]Annual generation'!E39</f>
        <v>37.645573784910084</v>
      </c>
      <c r="G12" s="2">
        <f>'[5]Annual generation'!F39</f>
        <v>26.712246036935539</v>
      </c>
      <c r="H12" s="2">
        <f>'[5]Annual generation'!G39</f>
        <v>20.447964847116964</v>
      </c>
      <c r="I12" s="2">
        <f>'[5]Annual generation'!H39</f>
        <v>0.68704640312353149</v>
      </c>
      <c r="J12" s="2"/>
      <c r="K12" s="2">
        <f>'[5]Annual generation'!J39</f>
        <v>24.227092985404852</v>
      </c>
      <c r="L12" s="2">
        <f>'[5]Annual generation'!K39</f>
        <v>36.669434647796152</v>
      </c>
      <c r="M12" s="2">
        <f>'[5]Annual generation'!L39</f>
        <v>26.728734437336243</v>
      </c>
      <c r="N12" s="2">
        <f>'[5]Annual generation'!M39</f>
        <v>20.447462454350898</v>
      </c>
      <c r="O12" s="2">
        <f>'[5]Annual generation'!N39</f>
        <v>0.68668162456015125</v>
      </c>
      <c r="Q12" s="125">
        <f>'[5]Annual generation'!P39</f>
        <v>6.7465932467239327</v>
      </c>
      <c r="R12" s="125">
        <f>'[5]Annual generation'!Q39</f>
        <v>4.2305162949487567</v>
      </c>
      <c r="S12" s="125">
        <f>'[5]Annual generation'!R39</f>
        <v>7.041754174118978</v>
      </c>
      <c r="T12" s="2">
        <f>'[5]Annual generation'!S39</f>
        <v>7.9182195477187634E-3</v>
      </c>
      <c r="U12" s="125">
        <f>'[5]Annual generation'!T39</f>
        <v>0.01</v>
      </c>
      <c r="W12" s="125">
        <f>'[5]Annual generation'!V39</f>
        <v>24.227092985404852</v>
      </c>
      <c r="X12" s="125">
        <f>'[5]Annual generation'!W39</f>
        <v>36.669434647796152</v>
      </c>
      <c r="Y12" s="125">
        <f>'[5]Annual generation'!X39</f>
        <v>26.739644092675007</v>
      </c>
      <c r="Z12" s="125">
        <f>'[5]Annual generation'!Y39</f>
        <v>20.398486918042181</v>
      </c>
      <c r="AA12" s="125">
        <f>'[5]Annual generation'!Z39</f>
        <v>0.69501734216464683</v>
      </c>
      <c r="AE12" s="221"/>
      <c r="AF12" s="222"/>
      <c r="AG12" s="227"/>
      <c r="AH12" s="227"/>
      <c r="AI12" s="228"/>
      <c r="AL12" s="135" t="s">
        <v>77</v>
      </c>
      <c r="AM12" s="133">
        <v>35890.707609000005</v>
      </c>
      <c r="AN12" s="52">
        <f t="shared" si="1"/>
        <v>0.12111394326705968</v>
      </c>
    </row>
    <row r="13" spans="1:40">
      <c r="A13" s="123" t="s">
        <v>64</v>
      </c>
      <c r="B13" s="2">
        <f t="shared" si="0"/>
        <v>142.19128226005233</v>
      </c>
      <c r="C13" s="2">
        <f>'[5]Annual generation'!AK40</f>
        <v>167.57842735043127</v>
      </c>
      <c r="D13" s="2"/>
      <c r="E13" s="2">
        <f>'[5]Annual generation'!D40</f>
        <v>203.64194976923261</v>
      </c>
      <c r="F13" s="2">
        <f>'[5]Annual generation'!E40</f>
        <v>215.63811376982616</v>
      </c>
      <c r="G13" s="2">
        <f>'[5]Annual generation'!F40</f>
        <v>166.36900950648274</v>
      </c>
      <c r="H13" s="2">
        <f>'[5]Annual generation'!G40</f>
        <v>124.50793530717046</v>
      </c>
      <c r="I13" s="2">
        <f>'[5]Annual generation'!H40</f>
        <v>170.81296021916762</v>
      </c>
      <c r="J13" s="2"/>
      <c r="K13" s="2">
        <f>'[5]Annual generation'!J40</f>
        <v>203.64194984552444</v>
      </c>
      <c r="L13" s="2">
        <f>'[5]Annual generation'!K40</f>
        <v>205.97751915251158</v>
      </c>
      <c r="M13" s="2">
        <f>'[5]Annual generation'!L40</f>
        <v>166.41821726373394</v>
      </c>
      <c r="N13" s="2">
        <f>'[5]Annual generation'!M40</f>
        <v>124.63799928308745</v>
      </c>
      <c r="O13" s="2">
        <f>'[5]Annual generation'!N40</f>
        <v>170.80539039100987</v>
      </c>
      <c r="Q13" s="125">
        <f>'[5]Annual generation'!P40</f>
        <v>208.78166562444915</v>
      </c>
      <c r="R13" s="125">
        <f>'[5]Annual generation'!Q40</f>
        <v>201.95223556388649</v>
      </c>
      <c r="S13" s="125">
        <f>'[5]Annual generation'!R40</f>
        <v>143.9750234115331</v>
      </c>
      <c r="T13" s="125">
        <f>'[5]Annual generation'!S40</f>
        <v>99.065080086268836</v>
      </c>
      <c r="U13" s="125">
        <f>'[5]Annual generation'!T40</f>
        <v>55.949979009838373</v>
      </c>
      <c r="W13" s="125">
        <f>'[5]Annual generation'!V40</f>
        <v>203.64194984552444</v>
      </c>
      <c r="X13" s="125">
        <f>'[5]Annual generation'!W40</f>
        <v>205.97751915251158</v>
      </c>
      <c r="Y13" s="125">
        <f>'[5]Annual generation'!X40</f>
        <v>160.05267850291452</v>
      </c>
      <c r="Z13" s="125">
        <f>'[5]Annual generation'!Y40</f>
        <v>107.76685694930308</v>
      </c>
      <c r="AA13" s="125">
        <f>'[5]Annual generation'!Z40</f>
        <v>63.688002252127028</v>
      </c>
      <c r="AE13" s="221"/>
      <c r="AF13" s="222"/>
      <c r="AG13" s="227"/>
      <c r="AH13" s="227"/>
      <c r="AI13" s="228"/>
      <c r="AL13" s="135" t="s">
        <v>78</v>
      </c>
      <c r="AM13" s="133">
        <v>153205.53724080071</v>
      </c>
      <c r="AN13" s="52">
        <f t="shared" si="1"/>
        <v>0.51699528880084766</v>
      </c>
    </row>
    <row r="14" spans="1:40">
      <c r="A14" s="123" t="s">
        <v>65</v>
      </c>
      <c r="B14" s="2">
        <f t="shared" si="0"/>
        <v>2.0664159379598783</v>
      </c>
      <c r="C14" s="2">
        <f>'[5]Annual generation'!AK41</f>
        <v>3.7691490616746606</v>
      </c>
      <c r="D14" s="2"/>
      <c r="E14" s="2">
        <f>'[5]Annual generation'!D41</f>
        <v>0.77574293621000834</v>
      </c>
      <c r="F14" s="2">
        <f>'[5]Annual generation'!E41</f>
        <v>4.0866297110969754</v>
      </c>
      <c r="G14" s="2">
        <f>'[5]Annual generation'!F41</f>
        <v>35.606410829070228</v>
      </c>
      <c r="H14" s="2">
        <f>'[5]Annual generation'!G41</f>
        <v>69.036091995196784</v>
      </c>
      <c r="I14" s="2">
        <f>'[5]Annual generation'!H41</f>
        <v>65.918872990004274</v>
      </c>
      <c r="J14" s="2"/>
      <c r="K14" s="2">
        <f>'[5]Annual generation'!J41</f>
        <v>0.77574293693032814</v>
      </c>
      <c r="L14" s="2">
        <f>'[5]Annual generation'!K41</f>
        <v>1.1216246041312843</v>
      </c>
      <c r="M14" s="2">
        <f>'[5]Annual generation'!L41</f>
        <v>35.482065987784154</v>
      </c>
      <c r="N14" s="2">
        <f>'[5]Annual generation'!M41</f>
        <v>68.911565920681824</v>
      </c>
      <c r="O14" s="2">
        <f>'[5]Annual generation'!N41</f>
        <v>65.961965805762702</v>
      </c>
      <c r="Q14" s="125">
        <f>'[5]Annual generation'!P41</f>
        <v>9.5371565337700304</v>
      </c>
      <c r="R14" s="125">
        <f>'[5]Annual generation'!Q41</f>
        <v>2.6447635513450223</v>
      </c>
      <c r="S14" s="125">
        <f>'[5]Annual generation'!R41</f>
        <v>22.461995983578163</v>
      </c>
      <c r="T14" s="125">
        <f>'[5]Annual generation'!S41</f>
        <v>26.050935552602823</v>
      </c>
      <c r="U14" s="125">
        <f>'[5]Annual generation'!T41</f>
        <v>9.2279462142469129</v>
      </c>
      <c r="W14" s="125">
        <f>'[5]Annual generation'!V41</f>
        <v>0.77574293693032814</v>
      </c>
      <c r="X14" s="125">
        <f>'[5]Annual generation'!W41</f>
        <v>1.1216246041312843</v>
      </c>
      <c r="Y14" s="125">
        <f>'[5]Annual generation'!X41</f>
        <v>30.944275562993425</v>
      </c>
      <c r="Z14" s="125">
        <f>'[5]Annual generation'!Y41</f>
        <v>42.446668013164526</v>
      </c>
      <c r="AA14" s="125">
        <f>'[5]Annual generation'!Z41</f>
        <v>57.392373280028366</v>
      </c>
      <c r="AE14" s="221"/>
      <c r="AF14" s="222"/>
      <c r="AG14" s="227"/>
      <c r="AH14" s="227"/>
      <c r="AI14" s="228"/>
      <c r="AL14" s="135" t="s">
        <v>79</v>
      </c>
      <c r="AM14" s="133">
        <v>2226.4822350999998</v>
      </c>
      <c r="AN14" s="52">
        <f t="shared" si="1"/>
        <v>7.5133108559664562E-3</v>
      </c>
    </row>
    <row r="15" spans="1:40">
      <c r="A15" s="123" t="s">
        <v>66</v>
      </c>
      <c r="B15" s="2">
        <f t="shared" si="0"/>
        <v>47.683115203406061</v>
      </c>
      <c r="C15" s="2">
        <f>'[5]Annual generation'!AK42</f>
        <v>40.254538493185869</v>
      </c>
      <c r="D15" s="2"/>
      <c r="E15" s="2">
        <f>'[5]Annual generation'!D42</f>
        <v>26.635171337731002</v>
      </c>
      <c r="F15" s="2">
        <f>'[5]Annual generation'!E42</f>
        <v>23.722109642386414</v>
      </c>
      <c r="G15" s="2">
        <f>'[5]Annual generation'!F42</f>
        <v>14.333629628398134</v>
      </c>
      <c r="H15" s="2">
        <f>'[5]Annual generation'!G42</f>
        <v>9.0225614270751642</v>
      </c>
      <c r="I15" s="2">
        <f>'[5]Annual generation'!H42</f>
        <v>2.1413747730074539</v>
      </c>
      <c r="J15" s="2"/>
      <c r="K15" s="2">
        <f>'[5]Annual generation'!J42</f>
        <v>26.635171346942609</v>
      </c>
      <c r="L15" s="2">
        <f>'[5]Annual generation'!K42</f>
        <v>21.961282570133925</v>
      </c>
      <c r="M15" s="2">
        <f>'[5]Annual generation'!L42</f>
        <v>14.33793836052052</v>
      </c>
      <c r="N15" s="2">
        <f>'[5]Annual generation'!M42</f>
        <v>9.0293196696837619</v>
      </c>
      <c r="O15" s="2">
        <f>'[5]Annual generation'!N42</f>
        <v>2.1412930657346365</v>
      </c>
      <c r="Q15" s="125">
        <f>'[5]Annual generation'!P42</f>
        <v>26.699109967705571</v>
      </c>
      <c r="R15" s="125">
        <f>'[5]Annual generation'!Q42</f>
        <v>18.914352407923474</v>
      </c>
      <c r="S15" s="125">
        <f>'[5]Annual generation'!R42</f>
        <v>9.9738159822350259</v>
      </c>
      <c r="T15" s="125">
        <f>'[5]Annual generation'!S42</f>
        <v>4.5672450593675578</v>
      </c>
      <c r="U15" s="125">
        <f>'[5]Annual generation'!T42</f>
        <v>0.90761701055596733</v>
      </c>
      <c r="W15" s="125">
        <f>'[5]Annual generation'!V42</f>
        <v>26.635171346942609</v>
      </c>
      <c r="X15" s="125">
        <f>'[5]Annual generation'!W42</f>
        <v>21.961282570133925</v>
      </c>
      <c r="Y15" s="125">
        <f>'[5]Annual generation'!X42</f>
        <v>13.863999247256665</v>
      </c>
      <c r="Z15" s="125">
        <f>'[5]Annual generation'!Y42</f>
        <v>4.9384748707176911</v>
      </c>
      <c r="AA15" s="125">
        <f>'[5]Annual generation'!Z42</f>
        <v>0.98455726470480065</v>
      </c>
      <c r="AE15" s="221"/>
      <c r="AF15" s="222"/>
      <c r="AG15" s="227"/>
      <c r="AH15" s="227"/>
      <c r="AI15" s="228"/>
      <c r="AL15" s="135" t="s">
        <v>80</v>
      </c>
      <c r="AM15" s="133">
        <v>51376.688963899986</v>
      </c>
      <c r="AN15" s="52">
        <f t="shared" si="1"/>
        <v>0.17337171114628033</v>
      </c>
    </row>
    <row r="16" spans="1:40">
      <c r="B16" s="132">
        <f t="shared" ref="B16:U16" si="2">SUM(B4:B15)</f>
        <v>275.03399999999999</v>
      </c>
      <c r="C16" s="132">
        <f t="shared" si="2"/>
        <v>309.72699999999998</v>
      </c>
      <c r="D16" s="132"/>
      <c r="E16" s="132">
        <f t="shared" si="2"/>
        <v>362.06877168747496</v>
      </c>
      <c r="F16" s="132">
        <f t="shared" si="2"/>
        <v>411.69667129593302</v>
      </c>
      <c r="G16" s="132">
        <f t="shared" si="2"/>
        <v>459.37082777464576</v>
      </c>
      <c r="H16" s="132">
        <f t="shared" si="2"/>
        <v>503.37130373025707</v>
      </c>
      <c r="I16" s="132">
        <f t="shared" si="2"/>
        <v>541.69018668105241</v>
      </c>
      <c r="J16" s="132"/>
      <c r="K16" s="132">
        <f t="shared" si="2"/>
        <v>362.06884986936097</v>
      </c>
      <c r="L16" s="132">
        <f t="shared" si="2"/>
        <v>411.81585318006967</v>
      </c>
      <c r="M16" s="132">
        <f t="shared" si="2"/>
        <v>459.35411336680522</v>
      </c>
      <c r="N16" s="132">
        <f t="shared" si="2"/>
        <v>503.34819206011503</v>
      </c>
      <c r="O16" s="132">
        <f t="shared" si="2"/>
        <v>541.66426311416376</v>
      </c>
      <c r="Q16" s="132">
        <f t="shared" si="2"/>
        <v>361.12794869884669</v>
      </c>
      <c r="R16" s="132">
        <f t="shared" si="2"/>
        <v>412.21980067065692</v>
      </c>
      <c r="S16" s="132">
        <f t="shared" si="2"/>
        <v>460.36471824166608</v>
      </c>
      <c r="T16" s="132">
        <f t="shared" si="2"/>
        <v>505.75242739146614</v>
      </c>
      <c r="U16" s="132">
        <f t="shared" si="2"/>
        <v>545.52493068989827</v>
      </c>
      <c r="W16" s="132">
        <f t="shared" ref="W16:AA16" si="3">SUM(W4:W15)</f>
        <v>362.06884986936097</v>
      </c>
      <c r="X16" s="132">
        <f t="shared" si="3"/>
        <v>411.81585318006961</v>
      </c>
      <c r="Y16" s="132">
        <f t="shared" si="3"/>
        <v>459.79689949498385</v>
      </c>
      <c r="Z16" s="132">
        <f t="shared" si="3"/>
        <v>505.90362792306854</v>
      </c>
      <c r="AA16" s="132">
        <f t="shared" si="3"/>
        <v>545.88711759894375</v>
      </c>
      <c r="AE16" s="221"/>
      <c r="AF16" s="222"/>
      <c r="AG16" s="227"/>
      <c r="AH16" s="227"/>
      <c r="AI16" s="228"/>
      <c r="AM16" s="139">
        <f>SUM(AM4:AM15)</f>
        <v>296338.36237880535</v>
      </c>
      <c r="AN16" s="140">
        <f t="shared" si="1"/>
        <v>1</v>
      </c>
    </row>
    <row r="17" spans="1:38" s="12" customFormat="1" ht="15" thickBot="1"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W17" s="132"/>
      <c r="X17" s="132"/>
      <c r="Y17" s="132"/>
      <c r="Z17" s="132"/>
      <c r="AA17" s="132"/>
      <c r="AE17" s="223"/>
      <c r="AF17" s="224"/>
      <c r="AG17" s="229"/>
      <c r="AH17" s="229"/>
      <c r="AI17" s="230"/>
      <c r="AJ17" s="156"/>
      <c r="AK17" s="157"/>
      <c r="AL17" s="43"/>
    </row>
    <row r="18" spans="1:38" s="12" customFormat="1" ht="15" customHeight="1">
      <c r="A18" s="123" t="s">
        <v>55</v>
      </c>
      <c r="B18" s="13">
        <f>B4/B$16</f>
        <v>9.4584908458395039E-2</v>
      </c>
      <c r="C18" s="13">
        <f>C4/C$16</f>
        <v>9.6753670474384282E-2</v>
      </c>
      <c r="D18" s="143"/>
      <c r="E18" s="13">
        <f>E4/E$16</f>
        <v>9.0992810883715872E-2</v>
      </c>
      <c r="F18" s="13">
        <f t="shared" ref="F18:I18" si="4">F4/F$16</f>
        <v>8.5865985492666178E-2</v>
      </c>
      <c r="G18" s="13">
        <f t="shared" si="4"/>
        <v>9.9284016176699907E-2</v>
      </c>
      <c r="H18" s="13">
        <f t="shared" si="4"/>
        <v>9.060544440228184E-2</v>
      </c>
      <c r="I18" s="13">
        <f t="shared" si="4"/>
        <v>8.4412052823778588E-2</v>
      </c>
      <c r="J18" s="143"/>
      <c r="K18" s="13">
        <f>K4/K$16</f>
        <v>9.0992791051697094E-2</v>
      </c>
      <c r="L18" s="13">
        <f t="shared" ref="L18:Q18" si="5">L4/L$16</f>
        <v>8.7719493364445789E-2</v>
      </c>
      <c r="M18" s="13">
        <f t="shared" si="5"/>
        <v>9.9153551234860721E-2</v>
      </c>
      <c r="N18" s="13">
        <f t="shared" si="5"/>
        <v>9.0487245665136662E-2</v>
      </c>
      <c r="O18" s="13">
        <f t="shared" si="5"/>
        <v>8.4302389208223805E-2</v>
      </c>
      <c r="P18" s="13"/>
      <c r="Q18" s="13">
        <f t="shared" si="5"/>
        <v>9.1229868281726398E-2</v>
      </c>
      <c r="R18" s="13">
        <f t="shared" ref="R18:W18" si="6">R4/R$16</f>
        <v>9.841060615296475E-2</v>
      </c>
      <c r="S18" s="13">
        <f t="shared" si="6"/>
        <v>0.11167213020230132</v>
      </c>
      <c r="T18" s="13">
        <f t="shared" si="6"/>
        <v>0.10198434882118439</v>
      </c>
      <c r="U18" s="13">
        <f t="shared" si="6"/>
        <v>9.4459696775362811E-2</v>
      </c>
      <c r="W18" s="142">
        <f t="shared" si="6"/>
        <v>9.0992791051697067E-2</v>
      </c>
      <c r="X18" s="142">
        <f t="shared" ref="X18:AA18" si="7">X4/X$16</f>
        <v>8.7719493364445789E-2</v>
      </c>
      <c r="Y18" s="142">
        <f t="shared" si="7"/>
        <v>9.7775519509430892E-2</v>
      </c>
      <c r="Z18" s="142">
        <f t="shared" si="7"/>
        <v>8.8864515202884173E-2</v>
      </c>
      <c r="AA18" s="142">
        <f t="shared" si="7"/>
        <v>8.2569965761234931E-2</v>
      </c>
      <c r="AE18" s="219" t="s">
        <v>101</v>
      </c>
      <c r="AF18" s="220"/>
      <c r="AG18" s="231" t="s">
        <v>102</v>
      </c>
      <c r="AH18" s="225"/>
      <c r="AI18" s="226"/>
      <c r="AJ18" s="156"/>
      <c r="AK18" s="140"/>
    </row>
    <row r="19" spans="1:38" s="12" customFormat="1">
      <c r="A19" s="123" t="s">
        <v>56</v>
      </c>
      <c r="B19" s="13">
        <f t="shared" ref="B19:C29" si="8">B5/B$16</f>
        <v>1.4120831092282422E-2</v>
      </c>
      <c r="C19" s="13">
        <f t="shared" si="8"/>
        <v>3.2262697586562382E-2</v>
      </c>
      <c r="D19" s="143"/>
      <c r="E19" s="13">
        <f t="shared" ref="E19:I29" si="9">E5/E$16</f>
        <v>7.2686993792818011E-2</v>
      </c>
      <c r="F19" s="13">
        <f t="shared" si="9"/>
        <v>8.7497662970827894E-2</v>
      </c>
      <c r="G19" s="13">
        <f t="shared" si="9"/>
        <v>0.16770851960830183</v>
      </c>
      <c r="H19" s="13">
        <f t="shared" si="9"/>
        <v>0.19640381363217432</v>
      </c>
      <c r="I19" s="13">
        <f t="shared" si="9"/>
        <v>0.2254182872711083</v>
      </c>
      <c r="J19" s="143"/>
      <c r="K19" s="13">
        <f t="shared" ref="K19:O29" si="10">K5/K$16</f>
        <v>7.2686978097443317E-2</v>
      </c>
      <c r="L19" s="13">
        <f t="shared" si="10"/>
        <v>8.7472340642292243E-2</v>
      </c>
      <c r="M19" s="13">
        <f t="shared" si="10"/>
        <v>0.16771801515010498</v>
      </c>
      <c r="N19" s="13">
        <f t="shared" si="10"/>
        <v>0.19612680227785798</v>
      </c>
      <c r="O19" s="13">
        <f t="shared" si="10"/>
        <v>0.22499069911848077</v>
      </c>
      <c r="P19" s="13"/>
      <c r="Q19" s="13">
        <f t="shared" ref="Q19:U19" si="11">Q5/Q$16</f>
        <v>7.287636045629825E-2</v>
      </c>
      <c r="R19" s="13">
        <f t="shared" si="11"/>
        <v>0.11548250154864234</v>
      </c>
      <c r="S19" s="13">
        <f t="shared" si="11"/>
        <v>0.22308013665189771</v>
      </c>
      <c r="T19" s="13">
        <f t="shared" si="11"/>
        <v>0.3629284974621802</v>
      </c>
      <c r="U19" s="13">
        <f t="shared" si="11"/>
        <v>0.45795451915282465</v>
      </c>
      <c r="W19" s="142">
        <f t="shared" ref="W19:AA19" si="12">W5/W$16</f>
        <v>7.2686978097443317E-2</v>
      </c>
      <c r="X19" s="142">
        <f t="shared" si="12"/>
        <v>8.7472340642292257E-2</v>
      </c>
      <c r="Y19" s="142">
        <f t="shared" si="12"/>
        <v>0.15482896747698369</v>
      </c>
      <c r="Z19" s="142">
        <f t="shared" si="12"/>
        <v>0.13485435385050221</v>
      </c>
      <c r="AA19" s="142">
        <f t="shared" si="12"/>
        <v>0.18827837621916205</v>
      </c>
      <c r="AE19" s="221"/>
      <c r="AF19" s="222"/>
      <c r="AG19" s="232"/>
      <c r="AH19" s="227"/>
      <c r="AI19" s="228"/>
      <c r="AJ19" s="156"/>
      <c r="AK19" s="140"/>
    </row>
    <row r="20" spans="1:38" s="12" customFormat="1">
      <c r="A20" s="123" t="s">
        <v>57</v>
      </c>
      <c r="B20" s="13">
        <f t="shared" si="8"/>
        <v>2.0482387957726382E-2</v>
      </c>
      <c r="C20" s="13">
        <f t="shared" si="8"/>
        <v>1.8353221123725547E-2</v>
      </c>
      <c r="D20" s="143"/>
      <c r="E20" s="13">
        <f t="shared" si="9"/>
        <v>1.8583578904103983E-2</v>
      </c>
      <c r="F20" s="13">
        <f t="shared" si="9"/>
        <v>3.4589626235615678E-2</v>
      </c>
      <c r="G20" s="13">
        <f t="shared" si="9"/>
        <v>2.6394183418380554E-2</v>
      </c>
      <c r="H20" s="13">
        <f t="shared" si="9"/>
        <v>1.6617333100011237E-2</v>
      </c>
      <c r="I20" s="13">
        <f t="shared" si="9"/>
        <v>1.4322705642593966E-2</v>
      </c>
      <c r="J20" s="143"/>
      <c r="K20" s="13">
        <f t="shared" si="10"/>
        <v>1.8589443012717161E-2</v>
      </c>
      <c r="L20" s="13">
        <f t="shared" si="10"/>
        <v>3.4579615798196843E-2</v>
      </c>
      <c r="M20" s="13">
        <f t="shared" si="10"/>
        <v>2.6407495848816586E-2</v>
      </c>
      <c r="N20" s="13">
        <f t="shared" si="10"/>
        <v>1.6618096099317296E-2</v>
      </c>
      <c r="O20" s="13">
        <f t="shared" si="10"/>
        <v>1.4323495436742949E-2</v>
      </c>
      <c r="P20" s="13"/>
      <c r="Q20" s="13">
        <f t="shared" ref="Q20:U20" si="13">Q6/Q$16</f>
        <v>1.8629775478531757E-2</v>
      </c>
      <c r="R20" s="13">
        <f t="shared" si="13"/>
        <v>3.4545730116324148E-2</v>
      </c>
      <c r="S20" s="13">
        <f t="shared" si="13"/>
        <v>2.6058890294504176E-2</v>
      </c>
      <c r="T20" s="13">
        <f t="shared" si="13"/>
        <v>1.5594541144940521E-2</v>
      </c>
      <c r="U20" s="13">
        <f t="shared" si="13"/>
        <v>1.1733159042197145E-2</v>
      </c>
      <c r="W20" s="142">
        <f t="shared" ref="W20:AA20" si="14">W6/W$16</f>
        <v>1.8589443012717161E-2</v>
      </c>
      <c r="X20" s="142">
        <f t="shared" si="14"/>
        <v>3.457961579819685E-2</v>
      </c>
      <c r="Y20" s="142">
        <f t="shared" si="14"/>
        <v>2.6438991803310049E-2</v>
      </c>
      <c r="Z20" s="142">
        <f t="shared" si="14"/>
        <v>1.6576528965454362E-2</v>
      </c>
      <c r="AA20" s="142">
        <f t="shared" si="14"/>
        <v>1.4330377923879877E-2</v>
      </c>
      <c r="AE20" s="221"/>
      <c r="AF20" s="222"/>
      <c r="AG20" s="232"/>
      <c r="AH20" s="227"/>
      <c r="AI20" s="228"/>
      <c r="AJ20" s="156"/>
      <c r="AK20" s="140"/>
    </row>
    <row r="21" spans="1:38" s="12" customFormat="1">
      <c r="A21" s="123" t="s">
        <v>58</v>
      </c>
      <c r="B21" s="13">
        <f t="shared" si="8"/>
        <v>6.5777042984003893E-5</v>
      </c>
      <c r="C21" s="13">
        <f t="shared" si="8"/>
        <v>1.0441283489776609E-3</v>
      </c>
      <c r="D21" s="143"/>
      <c r="E21" s="13">
        <f t="shared" si="9"/>
        <v>3.0782441897623143E-2</v>
      </c>
      <c r="F21" s="13">
        <f t="shared" si="9"/>
        <v>3.8943307837041363E-2</v>
      </c>
      <c r="G21" s="13">
        <f t="shared" si="9"/>
        <v>0.11467716034200137</v>
      </c>
      <c r="H21" s="13">
        <f t="shared" si="9"/>
        <v>0.20155349034513409</v>
      </c>
      <c r="I21" s="13">
        <f t="shared" si="9"/>
        <v>0.20986942864778432</v>
      </c>
      <c r="J21" s="143"/>
      <c r="K21" s="13">
        <f t="shared" si="10"/>
        <v>3.0776783043135917E-2</v>
      </c>
      <c r="L21" s="13">
        <f t="shared" si="10"/>
        <v>7.4559528780725276E-2</v>
      </c>
      <c r="M21" s="13">
        <f t="shared" si="10"/>
        <v>0.11482140346774661</v>
      </c>
      <c r="N21" s="13">
        <f t="shared" si="10"/>
        <v>0.20184120626467902</v>
      </c>
      <c r="O21" s="13">
        <f t="shared" si="10"/>
        <v>0.21032490664030556</v>
      </c>
      <c r="P21" s="13"/>
      <c r="Q21" s="13">
        <f t="shared" ref="Q21:U21" si="15">Q7/Q$16</f>
        <v>3.7273161222578947E-2</v>
      </c>
      <c r="R21" s="13">
        <f t="shared" si="15"/>
        <v>0.12856111722790048</v>
      </c>
      <c r="S21" s="13">
        <f t="shared" si="15"/>
        <v>0.1670988610527458</v>
      </c>
      <c r="T21" s="13">
        <f t="shared" si="15"/>
        <v>0.20296025381771382</v>
      </c>
      <c r="U21" s="13">
        <f t="shared" si="15"/>
        <v>0.18224641598536678</v>
      </c>
      <c r="W21" s="142">
        <f t="shared" ref="W21:AA21" si="16">W7/W$16</f>
        <v>3.0776783043135917E-2</v>
      </c>
      <c r="X21" s="142">
        <f t="shared" si="16"/>
        <v>7.4559528780725276E-2</v>
      </c>
      <c r="Y21" s="142">
        <f t="shared" si="16"/>
        <v>0.11184639563437088</v>
      </c>
      <c r="Z21" s="142">
        <f t="shared" si="16"/>
        <v>0.17101745596690279</v>
      </c>
      <c r="AA21" s="142">
        <f t="shared" si="16"/>
        <v>0.16110192541169205</v>
      </c>
      <c r="AE21" s="221"/>
      <c r="AF21" s="222"/>
      <c r="AG21" s="232"/>
      <c r="AH21" s="227"/>
      <c r="AI21" s="228"/>
      <c r="AJ21" s="156"/>
      <c r="AK21" s="140"/>
    </row>
    <row r="22" spans="1:38" s="12" customFormat="1">
      <c r="A22" s="123" t="s">
        <v>59</v>
      </c>
      <c r="B22" s="13">
        <f t="shared" si="8"/>
        <v>7.5107255507975597E-3</v>
      </c>
      <c r="C22" s="13">
        <f t="shared" si="8"/>
        <v>2.1058493208017396E-2</v>
      </c>
      <c r="D22" s="143"/>
      <c r="E22" s="13">
        <f t="shared" si="9"/>
        <v>3.4999146349638827E-2</v>
      </c>
      <c r="F22" s="13">
        <f t="shared" si="9"/>
        <v>3.0780180402541209E-2</v>
      </c>
      <c r="G22" s="13">
        <f t="shared" si="9"/>
        <v>2.7580678587096698E-2</v>
      </c>
      <c r="H22" s="13">
        <f t="shared" si="9"/>
        <v>2.4806249877397053E-2</v>
      </c>
      <c r="I22" s="13">
        <f t="shared" si="9"/>
        <v>5.8875792113203596E-4</v>
      </c>
      <c r="J22" s="143"/>
      <c r="K22" s="13">
        <f t="shared" si="10"/>
        <v>3.4999138792238434E-2</v>
      </c>
      <c r="L22" s="13">
        <f t="shared" si="10"/>
        <v>3.0771272720729697E-2</v>
      </c>
      <c r="M22" s="13">
        <f t="shared" si="10"/>
        <v>2.758168215862683E-2</v>
      </c>
      <c r="N22" s="13">
        <f t="shared" si="10"/>
        <v>2.4811587872374544E-2</v>
      </c>
      <c r="O22" s="13">
        <f t="shared" si="10"/>
        <v>5.8864448503202185E-4</v>
      </c>
      <c r="P22" s="13"/>
      <c r="Q22" s="13">
        <f t="shared" ref="Q22:U22" si="17">Q8/Q$16</f>
        <v>3.5090327332962731E-2</v>
      </c>
      <c r="R22" s="13">
        <f t="shared" si="17"/>
        <v>3.0741118957185364E-2</v>
      </c>
      <c r="S22" s="13">
        <f t="shared" si="17"/>
        <v>3.8277544049529738E-2</v>
      </c>
      <c r="T22" s="13">
        <f t="shared" si="17"/>
        <v>3.3483222023840749E-2</v>
      </c>
      <c r="U22" s="13">
        <f t="shared" si="17"/>
        <v>1.7977599771626857E-2</v>
      </c>
      <c r="W22" s="142">
        <f t="shared" ref="W22:AA22" si="18">W8/W$16</f>
        <v>3.4999138792238434E-2</v>
      </c>
      <c r="X22" s="142">
        <f t="shared" si="18"/>
        <v>3.07712727207297E-2</v>
      </c>
      <c r="Y22" s="142">
        <f t="shared" si="18"/>
        <v>2.7555617146829504E-2</v>
      </c>
      <c r="Z22" s="142">
        <f t="shared" si="18"/>
        <v>2.4702887266510303E-2</v>
      </c>
      <c r="AA22" s="142">
        <f t="shared" si="18"/>
        <v>0</v>
      </c>
      <c r="AE22" s="221"/>
      <c r="AF22" s="222"/>
      <c r="AG22" s="232"/>
      <c r="AH22" s="227"/>
      <c r="AI22" s="228"/>
      <c r="AJ22" s="156"/>
      <c r="AK22" s="140"/>
    </row>
    <row r="23" spans="1:38" s="12" customFormat="1">
      <c r="A23" s="123" t="s">
        <v>60</v>
      </c>
      <c r="B23" s="13">
        <f t="shared" si="8"/>
        <v>4.4202731850680101E-3</v>
      </c>
      <c r="C23" s="13">
        <f t="shared" si="8"/>
        <v>5.7228135672075259E-3</v>
      </c>
      <c r="D23" s="143"/>
      <c r="E23" s="13">
        <f t="shared" si="9"/>
        <v>6.2551066889370314E-3</v>
      </c>
      <c r="F23" s="13">
        <f t="shared" si="9"/>
        <v>5.6853422547488231E-3</v>
      </c>
      <c r="G23" s="13">
        <f t="shared" si="9"/>
        <v>4.9684120264059124E-3</v>
      </c>
      <c r="H23" s="13">
        <f t="shared" si="9"/>
        <v>1.7725247482196426E-3</v>
      </c>
      <c r="I23" s="13">
        <f t="shared" si="9"/>
        <v>2.6969527515410488E-4</v>
      </c>
      <c r="J23" s="143"/>
      <c r="K23" s="13">
        <f t="shared" si="10"/>
        <v>6.2551053383359716E-3</v>
      </c>
      <c r="L23" s="13">
        <f t="shared" si="10"/>
        <v>5.7717079570273749E-3</v>
      </c>
      <c r="M23" s="13">
        <f t="shared" si="10"/>
        <v>5.028764446727293E-3</v>
      </c>
      <c r="N23" s="13">
        <f t="shared" si="10"/>
        <v>1.8291235830285725E-3</v>
      </c>
      <c r="O23" s="13">
        <f t="shared" si="10"/>
        <v>2.6971086392259166E-4</v>
      </c>
      <c r="P23" s="13"/>
      <c r="Q23" s="13">
        <f t="shared" ref="Q23:U23" si="19">Q9/Q$16</f>
        <v>6.99245023700267E-3</v>
      </c>
      <c r="R23" s="13">
        <f t="shared" si="19"/>
        <v>5.9530854404172906E-3</v>
      </c>
      <c r="S23" s="13">
        <f t="shared" si="19"/>
        <v>5.1102032614274689E-3</v>
      </c>
      <c r="T23" s="13">
        <f t="shared" si="19"/>
        <v>2.0786274379350472E-3</v>
      </c>
      <c r="U23" s="13">
        <f t="shared" si="19"/>
        <v>1.7490658052562681E-3</v>
      </c>
      <c r="W23" s="142">
        <f t="shared" ref="W23:AA23" si="20">W9/W$16</f>
        <v>6.2551053383359716E-3</v>
      </c>
      <c r="X23" s="142">
        <f t="shared" si="20"/>
        <v>5.7717079570273758E-3</v>
      </c>
      <c r="Y23" s="142">
        <f t="shared" si="20"/>
        <v>5.0223340698999164E-3</v>
      </c>
      <c r="Z23" s="142">
        <f t="shared" si="20"/>
        <v>1.8102751888269184E-3</v>
      </c>
      <c r="AA23" s="142">
        <f t="shared" si="20"/>
        <v>2.6490086209642966E-4</v>
      </c>
      <c r="AE23" s="221"/>
      <c r="AF23" s="222"/>
      <c r="AG23" s="232"/>
      <c r="AH23" s="227"/>
      <c r="AI23" s="228"/>
      <c r="AJ23" s="156"/>
      <c r="AK23" s="140"/>
    </row>
    <row r="24" spans="1:38" s="12" customFormat="1">
      <c r="A24" s="123" t="s">
        <v>61</v>
      </c>
      <c r="B24" s="13">
        <f t="shared" si="8"/>
        <v>1.9359078095554425E-6</v>
      </c>
      <c r="C24" s="13">
        <f t="shared" si="8"/>
        <v>2.5703737269215194E-3</v>
      </c>
      <c r="D24" s="143"/>
      <c r="E24" s="13">
        <f t="shared" si="9"/>
        <v>8.7389808674552885E-3</v>
      </c>
      <c r="F24" s="13">
        <f t="shared" si="9"/>
        <v>5.8159892142968482E-3</v>
      </c>
      <c r="G24" s="13">
        <f t="shared" si="9"/>
        <v>5.2119144066636513E-3</v>
      </c>
      <c r="H24" s="13">
        <f t="shared" si="9"/>
        <v>2.2528419263347023E-3</v>
      </c>
      <c r="I24" s="13">
        <f t="shared" si="9"/>
        <v>1.5676107227151417E-3</v>
      </c>
      <c r="J24" s="143"/>
      <c r="K24" s="13">
        <f t="shared" si="10"/>
        <v>8.7389789804384783E-3</v>
      </c>
      <c r="L24" s="13">
        <f t="shared" si="10"/>
        <v>5.8143060334592822E-3</v>
      </c>
      <c r="M24" s="13">
        <f t="shared" si="10"/>
        <v>5.2121040513418808E-3</v>
      </c>
      <c r="N24" s="13">
        <f t="shared" si="10"/>
        <v>2.2528094086959522E-3</v>
      </c>
      <c r="O24" s="13">
        <f t="shared" si="10"/>
        <v>1.5676857471614511E-3</v>
      </c>
      <c r="P24" s="13"/>
      <c r="Q24" s="13">
        <f t="shared" ref="Q24:U24" si="21">Q10/Q$16</f>
        <v>8.7617479618519092E-3</v>
      </c>
      <c r="R24" s="13">
        <f t="shared" si="21"/>
        <v>5.808608407270776E-3</v>
      </c>
      <c r="S24" s="13">
        <f t="shared" si="21"/>
        <v>5.1707616661307689E-3</v>
      </c>
      <c r="T24" s="13">
        <f t="shared" si="21"/>
        <v>2.1173303577261145E-3</v>
      </c>
      <c r="U24" s="13">
        <f t="shared" si="21"/>
        <v>1.3018066562166997E-3</v>
      </c>
      <c r="W24" s="142">
        <f t="shared" ref="W24:AA24" si="22">W10/W$16</f>
        <v>8.7389789804384783E-3</v>
      </c>
      <c r="X24" s="142">
        <f t="shared" si="22"/>
        <v>5.8143060334592831E-3</v>
      </c>
      <c r="Y24" s="142">
        <f t="shared" si="22"/>
        <v>5.2075675204616796E-3</v>
      </c>
      <c r="Z24" s="142">
        <f t="shared" si="22"/>
        <v>2.2603027240121845E-3</v>
      </c>
      <c r="AA24" s="142">
        <f t="shared" si="22"/>
        <v>1.555558498551437E-3</v>
      </c>
      <c r="AE24" s="221"/>
      <c r="AF24" s="222"/>
      <c r="AG24" s="232"/>
      <c r="AH24" s="227"/>
      <c r="AI24" s="228"/>
      <c r="AJ24" s="156"/>
      <c r="AK24" s="140"/>
    </row>
    <row r="25" spans="1:38" s="12" customFormat="1" ht="15" thickBot="1">
      <c r="A25" s="123" t="s">
        <v>62</v>
      </c>
      <c r="B25" s="13">
        <f t="shared" si="8"/>
        <v>3.9818906734783027E-2</v>
      </c>
      <c r="C25" s="13">
        <f t="shared" si="8"/>
        <v>3.3062302083314933E-2</v>
      </c>
      <c r="D25" s="143"/>
      <c r="E25" s="13">
        <f t="shared" si="9"/>
        <v>3.1901634196490759E-2</v>
      </c>
      <c r="F25" s="13">
        <f t="shared" si="9"/>
        <v>2.805605756293289E-2</v>
      </c>
      <c r="G25" s="13">
        <f t="shared" si="9"/>
        <v>2.5144360089868281E-2</v>
      </c>
      <c r="H25" s="13">
        <f t="shared" si="9"/>
        <v>2.294645209758759E-2</v>
      </c>
      <c r="I25" s="13">
        <f t="shared" si="9"/>
        <v>2.1305579685033355E-2</v>
      </c>
      <c r="J25" s="143"/>
      <c r="K25" s="13">
        <f t="shared" si="10"/>
        <v>3.1901627307939238E-2</v>
      </c>
      <c r="L25" s="13">
        <f t="shared" si="10"/>
        <v>2.8047937977987398E-2</v>
      </c>
      <c r="M25" s="13">
        <f t="shared" si="10"/>
        <v>2.5145275011662166E-2</v>
      </c>
      <c r="N25" s="13">
        <f t="shared" si="10"/>
        <v>2.2947505703898641E-2</v>
      </c>
      <c r="O25" s="13">
        <f t="shared" si="10"/>
        <v>2.1300664091300776E-2</v>
      </c>
      <c r="P25" s="13"/>
      <c r="Q25" s="13">
        <f t="shared" ref="Q25:U25" si="23">Q11/Q$16</f>
        <v>3.19847454343083E-2</v>
      </c>
      <c r="R25" s="13">
        <f t="shared" si="23"/>
        <v>2.8020452898076333E-2</v>
      </c>
      <c r="S25" s="13">
        <f t="shared" si="23"/>
        <v>2.5037447796802524E-2</v>
      </c>
      <c r="T25" s="13">
        <f t="shared" si="23"/>
        <v>2.2421035668852413E-2</v>
      </c>
      <c r="U25" s="13">
        <f t="shared" si="23"/>
        <v>0.1114182104242365</v>
      </c>
      <c r="W25" s="142">
        <f t="shared" ref="W25:AA25" si="24">W11/W$16</f>
        <v>3.1901627307939238E-2</v>
      </c>
      <c r="X25" s="142">
        <f t="shared" si="24"/>
        <v>2.8047937977987401E-2</v>
      </c>
      <c r="Y25" s="142">
        <f t="shared" si="24"/>
        <v>6.7622651344413018E-2</v>
      </c>
      <c r="Z25" s="142">
        <f t="shared" si="24"/>
        <v>0.21290987010532084</v>
      </c>
      <c r="AA25" s="142">
        <f t="shared" si="24"/>
        <v>0.32701732882117657</v>
      </c>
      <c r="AE25" s="223"/>
      <c r="AF25" s="224"/>
      <c r="AG25" s="233"/>
      <c r="AH25" s="229"/>
      <c r="AI25" s="230"/>
      <c r="AJ25" s="156"/>
      <c r="AK25" s="140"/>
    </row>
    <row r="26" spans="1:38" s="12" customFormat="1">
      <c r="A26" s="123" t="s">
        <v>63</v>
      </c>
      <c r="B26" s="13">
        <f t="shared" si="8"/>
        <v>0.12111394326705968</v>
      </c>
      <c r="C26" s="13">
        <f t="shared" si="8"/>
        <v>0.10598318525642318</v>
      </c>
      <c r="D26" s="143"/>
      <c r="E26" s="13">
        <f t="shared" si="9"/>
        <v>6.6912959341788647E-2</v>
      </c>
      <c r="F26" s="13">
        <f t="shared" si="9"/>
        <v>9.144007326172901E-2</v>
      </c>
      <c r="G26" s="13">
        <f t="shared" si="9"/>
        <v>5.8149635157154135E-2</v>
      </c>
      <c r="H26" s="13">
        <f t="shared" si="9"/>
        <v>4.062203128304364E-2</v>
      </c>
      <c r="I26" s="13">
        <f t="shared" si="9"/>
        <v>1.2683382863793043E-3</v>
      </c>
      <c r="J26" s="143"/>
      <c r="K26" s="13">
        <f t="shared" si="10"/>
        <v>6.6912944856057879E-2</v>
      </c>
      <c r="L26" s="13">
        <f t="shared" si="10"/>
        <v>8.9043280788323992E-2</v>
      </c>
      <c r="M26" s="13">
        <f t="shared" si="10"/>
        <v>5.8187645782530981E-2</v>
      </c>
      <c r="N26" s="13">
        <f t="shared" si="10"/>
        <v>4.0622898377091723E-2</v>
      </c>
      <c r="O26" s="13">
        <f t="shared" si="10"/>
        <v>1.2677255475785798E-3</v>
      </c>
      <c r="P26" s="13"/>
      <c r="Q26" s="13">
        <f t="shared" ref="Q26:U26" si="25">Q12/Q$16</f>
        <v>1.8682002517479143E-2</v>
      </c>
      <c r="R26" s="13">
        <f t="shared" si="25"/>
        <v>1.02627682805774E-2</v>
      </c>
      <c r="S26" s="13">
        <f t="shared" si="25"/>
        <v>1.529603354708526E-2</v>
      </c>
      <c r="T26" s="144">
        <f t="shared" si="25"/>
        <v>1.5656315459638606E-5</v>
      </c>
      <c r="U26" s="13">
        <f t="shared" si="25"/>
        <v>1.8330967912600251E-5</v>
      </c>
      <c r="W26" s="142">
        <f t="shared" ref="W26:AA26" si="26">W12/W$16</f>
        <v>6.6912944856057879E-2</v>
      </c>
      <c r="X26" s="142">
        <f t="shared" si="26"/>
        <v>8.9043280788324006E-2</v>
      </c>
      <c r="Y26" s="142">
        <f t="shared" si="26"/>
        <v>5.8155337980844136E-2</v>
      </c>
      <c r="Z26" s="142">
        <f t="shared" si="26"/>
        <v>4.0320894716224742E-2</v>
      </c>
      <c r="AA26" s="142">
        <f t="shared" si="26"/>
        <v>1.273188759649879E-3</v>
      </c>
      <c r="AJ26" s="156"/>
      <c r="AK26" s="140"/>
    </row>
    <row r="27" spans="1:38" s="12" customFormat="1">
      <c r="A27" s="123" t="s">
        <v>64</v>
      </c>
      <c r="B27" s="13">
        <f t="shared" si="8"/>
        <v>0.51699528880084766</v>
      </c>
      <c r="C27" s="13">
        <f t="shared" si="8"/>
        <v>0.54105204696533171</v>
      </c>
      <c r="D27" s="143"/>
      <c r="E27" s="13">
        <f t="shared" si="9"/>
        <v>0.56243997188746553</v>
      </c>
      <c r="F27" s="13">
        <f t="shared" si="9"/>
        <v>0.52377910438538045</v>
      </c>
      <c r="G27" s="13">
        <f t="shared" si="9"/>
        <v>0.36216711956314873</v>
      </c>
      <c r="H27" s="13">
        <f t="shared" si="9"/>
        <v>0.24734809947348699</v>
      </c>
      <c r="I27" s="13">
        <f t="shared" si="9"/>
        <v>0.31533331121566438</v>
      </c>
      <c r="J27" s="143"/>
      <c r="K27" s="13">
        <f t="shared" si="10"/>
        <v>0.56243985064995516</v>
      </c>
      <c r="L27" s="13">
        <f t="shared" si="10"/>
        <v>0.50016898951786182</v>
      </c>
      <c r="M27" s="13">
        <f t="shared" si="10"/>
        <v>0.36228742144917947</v>
      </c>
      <c r="N27" s="13">
        <f t="shared" si="10"/>
        <v>0.24761785429876323</v>
      </c>
      <c r="O27" s="13">
        <f t="shared" si="10"/>
        <v>0.31533442765636194</v>
      </c>
      <c r="P27" s="13"/>
      <c r="Q27" s="13">
        <f t="shared" ref="Q27:U27" si="27">Q13/Q$16</f>
        <v>0.57813765557801566</v>
      </c>
      <c r="R27" s="13">
        <f t="shared" si="27"/>
        <v>0.48991396152082528</v>
      </c>
      <c r="S27" s="13">
        <f t="shared" si="27"/>
        <v>0.31274121953010775</v>
      </c>
      <c r="T27" s="13">
        <f t="shared" si="27"/>
        <v>0.19587662801189043</v>
      </c>
      <c r="U27" s="13">
        <f t="shared" si="27"/>
        <v>0.10256172699400047</v>
      </c>
      <c r="W27" s="142">
        <f t="shared" ref="W27:AA27" si="28">W13/W$16</f>
        <v>0.56243985064995516</v>
      </c>
      <c r="X27" s="142">
        <f t="shared" si="28"/>
        <v>0.50016898951786182</v>
      </c>
      <c r="Y27" s="142">
        <f t="shared" si="28"/>
        <v>0.34809429702268058</v>
      </c>
      <c r="Z27" s="142">
        <f t="shared" si="28"/>
        <v>0.21301854938603229</v>
      </c>
      <c r="AA27" s="142">
        <f t="shared" si="28"/>
        <v>0.11666881338445101</v>
      </c>
      <c r="AJ27" s="156"/>
      <c r="AK27" s="140"/>
    </row>
    <row r="28" spans="1:38" s="12" customFormat="1">
      <c r="A28" s="123" t="s">
        <v>65</v>
      </c>
      <c r="B28" s="13">
        <f t="shared" si="8"/>
        <v>7.5133108559664562E-3</v>
      </c>
      <c r="C28" s="13">
        <f t="shared" si="8"/>
        <v>1.2169262162080351E-2</v>
      </c>
      <c r="D28" s="143"/>
      <c r="E28" s="13">
        <f t="shared" si="9"/>
        <v>2.1425292565126338E-3</v>
      </c>
      <c r="F28" s="13">
        <f t="shared" si="9"/>
        <v>9.9263122488533594E-3</v>
      </c>
      <c r="G28" s="13">
        <f t="shared" si="9"/>
        <v>7.7511258173620284E-2</v>
      </c>
      <c r="H28" s="13">
        <f t="shared" si="9"/>
        <v>0.13714745255361505</v>
      </c>
      <c r="I28" s="13">
        <f t="shared" si="9"/>
        <v>0.12169109688674748</v>
      </c>
      <c r="J28" s="143"/>
      <c r="K28" s="13">
        <f t="shared" si="10"/>
        <v>2.142528795863621E-3</v>
      </c>
      <c r="L28" s="13">
        <f t="shared" si="10"/>
        <v>2.7236071546785385E-3</v>
      </c>
      <c r="M28" s="13">
        <f t="shared" si="10"/>
        <v>7.7243383601641721E-2</v>
      </c>
      <c r="N28" s="13">
        <f t="shared" si="10"/>
        <v>0.13690635430444081</v>
      </c>
      <c r="O28" s="13">
        <f t="shared" si="10"/>
        <v>0.12177647723431265</v>
      </c>
      <c r="P28" s="13"/>
      <c r="Q28" s="13">
        <f t="shared" ref="Q28:U28" si="29">Q14/Q$16</f>
        <v>2.640935593086232E-2</v>
      </c>
      <c r="R28" s="13">
        <f t="shared" si="29"/>
        <v>6.4159061428930644E-3</v>
      </c>
      <c r="S28" s="13">
        <f t="shared" si="29"/>
        <v>4.879174075148577E-2</v>
      </c>
      <c r="T28" s="13">
        <f t="shared" si="29"/>
        <v>5.150926449718983E-2</v>
      </c>
      <c r="U28" s="13">
        <f t="shared" si="29"/>
        <v>1.6915718595256111E-2</v>
      </c>
      <c r="W28" s="142">
        <f t="shared" ref="W28:AA28" si="30">W14/W$16</f>
        <v>2.142528795863621E-3</v>
      </c>
      <c r="X28" s="142">
        <f t="shared" si="30"/>
        <v>2.7236071546785389E-3</v>
      </c>
      <c r="Y28" s="142">
        <f t="shared" si="30"/>
        <v>6.729987870075016E-2</v>
      </c>
      <c r="Z28" s="142">
        <f t="shared" si="30"/>
        <v>8.3902675668535195E-2</v>
      </c>
      <c r="AA28" s="142">
        <f t="shared" si="30"/>
        <v>0.10513597304231276</v>
      </c>
      <c r="AJ28" s="156"/>
      <c r="AK28" s="140"/>
    </row>
    <row r="29" spans="1:38" s="12" customFormat="1">
      <c r="A29" s="123" t="s">
        <v>66</v>
      </c>
      <c r="B29" s="13">
        <f t="shared" si="8"/>
        <v>0.17337171114628033</v>
      </c>
      <c r="C29" s="13">
        <f t="shared" si="8"/>
        <v>0.12996780549705345</v>
      </c>
      <c r="D29" s="143"/>
      <c r="E29" s="13">
        <f t="shared" si="9"/>
        <v>7.3563845933450306E-2</v>
      </c>
      <c r="F29" s="13">
        <f t="shared" si="9"/>
        <v>5.7620358133366224E-2</v>
      </c>
      <c r="G29" s="13">
        <f t="shared" si="9"/>
        <v>3.1202742450658631E-2</v>
      </c>
      <c r="H29" s="13">
        <f t="shared" si="9"/>
        <v>1.7924266560713817E-2</v>
      </c>
      <c r="I29" s="13">
        <f t="shared" si="9"/>
        <v>3.953135621909091E-3</v>
      </c>
      <c r="J29" s="143"/>
      <c r="K29" s="13">
        <f t="shared" si="10"/>
        <v>7.3563830074177647E-2</v>
      </c>
      <c r="L29" s="13">
        <f t="shared" si="10"/>
        <v>5.3327919264271703E-2</v>
      </c>
      <c r="M29" s="13">
        <f t="shared" si="10"/>
        <v>3.1213257796760673E-2</v>
      </c>
      <c r="N29" s="13">
        <f t="shared" si="10"/>
        <v>1.7938516144715561E-2</v>
      </c>
      <c r="O29" s="13">
        <f t="shared" si="10"/>
        <v>3.953173970576913E-3</v>
      </c>
      <c r="P29" s="13"/>
      <c r="Q29" s="13">
        <f t="shared" ref="Q29:U29" si="31">Q15/Q$16</f>
        <v>7.3932549568381939E-2</v>
      </c>
      <c r="R29" s="13">
        <f t="shared" si="31"/>
        <v>4.5884143306922559E-2</v>
      </c>
      <c r="S29" s="13">
        <f t="shared" si="31"/>
        <v>2.1665031195981711E-2</v>
      </c>
      <c r="T29" s="13">
        <f t="shared" si="31"/>
        <v>9.0305944410868557E-3</v>
      </c>
      <c r="U29" s="13">
        <f t="shared" si="31"/>
        <v>1.6637498297431598E-3</v>
      </c>
      <c r="W29" s="142">
        <f t="shared" ref="W29:AA29" si="32">W15/W$16</f>
        <v>7.3563830074177647E-2</v>
      </c>
      <c r="X29" s="142">
        <f t="shared" si="32"/>
        <v>5.332791926427171E-2</v>
      </c>
      <c r="Y29" s="142">
        <f t="shared" si="32"/>
        <v>3.0152441790025412E-2</v>
      </c>
      <c r="Z29" s="142">
        <f t="shared" si="32"/>
        <v>9.7616909587939782E-3</v>
      </c>
      <c r="AA29" s="142">
        <f t="shared" si="32"/>
        <v>1.8035913157931347E-3</v>
      </c>
      <c r="AE29" s="123" t="s">
        <v>110</v>
      </c>
      <c r="AF29" s="123"/>
      <c r="AJ29" s="156"/>
      <c r="AK29" s="140"/>
    </row>
    <row r="30" spans="1:38" s="12" customFormat="1">
      <c r="A30" s="123" t="s">
        <v>93</v>
      </c>
      <c r="B30" s="132">
        <f t="shared" ref="B30:AA30" si="33">SUM(B18:B29)</f>
        <v>1</v>
      </c>
      <c r="C30" s="132">
        <f t="shared" si="33"/>
        <v>0.99999999999999989</v>
      </c>
      <c r="D30" s="132"/>
      <c r="E30" s="132">
        <f t="shared" si="33"/>
        <v>1</v>
      </c>
      <c r="F30" s="132">
        <f t="shared" si="33"/>
        <v>0.99999999999999978</v>
      </c>
      <c r="G30" s="132">
        <f t="shared" si="33"/>
        <v>0.99999999999999989</v>
      </c>
      <c r="H30" s="132">
        <f t="shared" si="33"/>
        <v>1</v>
      </c>
      <c r="I30" s="132">
        <f t="shared" si="33"/>
        <v>1</v>
      </c>
      <c r="J30" s="132"/>
      <c r="K30" s="132">
        <f t="shared" si="33"/>
        <v>0.99999999999999989</v>
      </c>
      <c r="L30" s="132">
        <f t="shared" si="33"/>
        <v>1</v>
      </c>
      <c r="M30" s="132">
        <f t="shared" si="33"/>
        <v>0.99999999999999989</v>
      </c>
      <c r="N30" s="132">
        <f t="shared" si="33"/>
        <v>1.0000000000000002</v>
      </c>
      <c r="O30" s="132">
        <f t="shared" si="33"/>
        <v>1</v>
      </c>
      <c r="Q30" s="132">
        <f t="shared" si="33"/>
        <v>1</v>
      </c>
      <c r="R30" s="132">
        <f t="shared" si="33"/>
        <v>0.99999999999999989</v>
      </c>
      <c r="S30" s="132">
        <f t="shared" si="33"/>
        <v>0.99999999999999989</v>
      </c>
      <c r="T30" s="132">
        <f t="shared" si="33"/>
        <v>1.0000000000000002</v>
      </c>
      <c r="U30" s="132">
        <f t="shared" si="33"/>
        <v>1</v>
      </c>
      <c r="W30" s="132">
        <f t="shared" si="33"/>
        <v>0.99999999999999989</v>
      </c>
      <c r="X30" s="132">
        <f t="shared" si="33"/>
        <v>1</v>
      </c>
      <c r="Y30" s="132">
        <f t="shared" si="33"/>
        <v>1</v>
      </c>
      <c r="Z30" s="132">
        <f t="shared" si="33"/>
        <v>0.99999999999999989</v>
      </c>
      <c r="AA30" s="132">
        <f t="shared" si="33"/>
        <v>1.0000000000000002</v>
      </c>
      <c r="AE30" s="123" t="s">
        <v>111</v>
      </c>
      <c r="AF30" s="123"/>
      <c r="AJ30" s="156"/>
      <c r="AK30" s="140"/>
    </row>
    <row r="31" spans="1:38" s="12" customFormat="1">
      <c r="A31" s="123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Q31" s="132"/>
      <c r="R31" s="132"/>
      <c r="S31" s="132"/>
      <c r="T31" s="132"/>
      <c r="U31" s="132"/>
      <c r="W31" s="132"/>
      <c r="X31" s="132"/>
      <c r="Y31" s="132"/>
      <c r="Z31" s="132"/>
      <c r="AA31" s="132"/>
      <c r="AE31" s="12" t="s">
        <v>105</v>
      </c>
      <c r="AF31" s="12">
        <v>791.03</v>
      </c>
      <c r="AH31" s="12" t="s">
        <v>112</v>
      </c>
      <c r="AI31" s="12">
        <f>AVERAGE(AF31,AF34)</f>
        <v>798.16499999999996</v>
      </c>
      <c r="AJ31" s="156"/>
      <c r="AK31" s="140"/>
    </row>
    <row r="32" spans="1:38" s="12" customFormat="1">
      <c r="A32" s="123" t="s">
        <v>116</v>
      </c>
      <c r="B32" s="161">
        <f>SUM(B18:B21,B23:B25)</f>
        <v>0.17349502037904843</v>
      </c>
      <c r="C32" s="161">
        <f>SUM(C18:C21,C23:C25)</f>
        <v>0.18976920691109381</v>
      </c>
      <c r="D32" s="161"/>
      <c r="E32" s="161">
        <f t="shared" ref="E32:AA32" si="34">SUM(E18:E21,E23:E25)</f>
        <v>0.25994154723114404</v>
      </c>
      <c r="F32" s="161">
        <f t="shared" si="34"/>
        <v>0.28645397156812963</v>
      </c>
      <c r="G32" s="161">
        <f t="shared" si="34"/>
        <v>0.44338856606832144</v>
      </c>
      <c r="H32" s="161">
        <f t="shared" si="34"/>
        <v>0.53215190025174341</v>
      </c>
      <c r="I32" s="161">
        <f t="shared" si="34"/>
        <v>0.55716536006816775</v>
      </c>
      <c r="J32" s="161"/>
      <c r="K32" s="161">
        <f t="shared" si="34"/>
        <v>0.2599417068317072</v>
      </c>
      <c r="L32" s="161">
        <f t="shared" si="34"/>
        <v>0.32396493055413417</v>
      </c>
      <c r="M32" s="161">
        <f t="shared" si="34"/>
        <v>0.44348660921126015</v>
      </c>
      <c r="N32" s="161">
        <f t="shared" si="34"/>
        <v>0.53210278900261421</v>
      </c>
      <c r="O32" s="161">
        <f t="shared" si="34"/>
        <v>0.55707955110613794</v>
      </c>
      <c r="P32" s="161"/>
      <c r="Q32" s="161">
        <f t="shared" si="34"/>
        <v>0.26774810907229829</v>
      </c>
      <c r="R32" s="161">
        <f t="shared" si="34"/>
        <v>0.41678210179159608</v>
      </c>
      <c r="S32" s="161">
        <f t="shared" si="34"/>
        <v>0.56322843092580965</v>
      </c>
      <c r="T32" s="161">
        <f t="shared" si="34"/>
        <v>0.71008463471053263</v>
      </c>
      <c r="U32" s="161">
        <f t="shared" si="34"/>
        <v>0.86086287384146087</v>
      </c>
      <c r="V32" s="161"/>
      <c r="W32" s="161">
        <f t="shared" si="34"/>
        <v>0.2599417068317072</v>
      </c>
      <c r="X32" s="161">
        <f t="shared" si="34"/>
        <v>0.32396493055413417</v>
      </c>
      <c r="Y32" s="161">
        <f t="shared" si="34"/>
        <v>0.46874242735887017</v>
      </c>
      <c r="Z32" s="161">
        <f t="shared" si="34"/>
        <v>0.62829330200390354</v>
      </c>
      <c r="AA32" s="161">
        <f t="shared" si="34"/>
        <v>0.7751184334977933</v>
      </c>
      <c r="AE32" s="12" t="s">
        <v>106</v>
      </c>
      <c r="AF32" s="12">
        <v>349.9</v>
      </c>
      <c r="AH32" s="12" t="s">
        <v>113</v>
      </c>
      <c r="AI32" s="12">
        <f>AVERAGE(AF32,AF36)</f>
        <v>421.83</v>
      </c>
      <c r="AJ32" s="156"/>
      <c r="AK32" s="140"/>
    </row>
    <row r="33" spans="1:37" s="12" customFormat="1">
      <c r="A33" s="123" t="s">
        <v>117</v>
      </c>
      <c r="B33" s="161">
        <f>1-B32</f>
        <v>0.8265049796209516</v>
      </c>
      <c r="C33" s="161">
        <f>1-C32</f>
        <v>0.81023079308890622</v>
      </c>
      <c r="D33" s="161"/>
      <c r="E33" s="161">
        <f t="shared" ref="E33:AA33" si="35">1-E32</f>
        <v>0.74005845276885596</v>
      </c>
      <c r="F33" s="161">
        <f t="shared" si="35"/>
        <v>0.71354602843187043</v>
      </c>
      <c r="G33" s="161">
        <f t="shared" si="35"/>
        <v>0.55661143393167856</v>
      </c>
      <c r="H33" s="161">
        <f t="shared" si="35"/>
        <v>0.46784809974825659</v>
      </c>
      <c r="I33" s="161">
        <f t="shared" si="35"/>
        <v>0.44283463993183225</v>
      </c>
      <c r="J33" s="161"/>
      <c r="K33" s="161">
        <f t="shared" si="35"/>
        <v>0.74005829316829286</v>
      </c>
      <c r="L33" s="161">
        <f t="shared" si="35"/>
        <v>0.67603506944586589</v>
      </c>
      <c r="M33" s="161">
        <f t="shared" si="35"/>
        <v>0.55651339078873985</v>
      </c>
      <c r="N33" s="161">
        <f t="shared" si="35"/>
        <v>0.46789721099738579</v>
      </c>
      <c r="O33" s="161">
        <f t="shared" si="35"/>
        <v>0.44292044889386206</v>
      </c>
      <c r="P33" s="161"/>
      <c r="Q33" s="161">
        <f t="shared" si="35"/>
        <v>0.73225189092770171</v>
      </c>
      <c r="R33" s="161">
        <f t="shared" si="35"/>
        <v>0.58321789820840397</v>
      </c>
      <c r="S33" s="161">
        <f t="shared" si="35"/>
        <v>0.43677156907419035</v>
      </c>
      <c r="T33" s="161">
        <f t="shared" si="35"/>
        <v>0.28991536528946737</v>
      </c>
      <c r="U33" s="161">
        <f t="shared" si="35"/>
        <v>0.13913712615853913</v>
      </c>
      <c r="V33" s="161"/>
      <c r="W33" s="161">
        <f t="shared" si="35"/>
        <v>0.74005829316829286</v>
      </c>
      <c r="X33" s="161">
        <f t="shared" si="35"/>
        <v>0.67603506944586589</v>
      </c>
      <c r="Y33" s="161">
        <f t="shared" si="35"/>
        <v>0.53125757264112983</v>
      </c>
      <c r="Z33" s="161">
        <f t="shared" si="35"/>
        <v>0.37170669799609646</v>
      </c>
      <c r="AA33" s="161">
        <f t="shared" si="35"/>
        <v>0.2248815665022067</v>
      </c>
      <c r="AE33" s="12" t="s">
        <v>79</v>
      </c>
      <c r="AF33" s="12">
        <v>758.55</v>
      </c>
      <c r="AH33" s="12" t="s">
        <v>114</v>
      </c>
      <c r="AI33" s="12">
        <f>AF33</f>
        <v>758.55</v>
      </c>
      <c r="AJ33" s="156"/>
      <c r="AK33" s="140"/>
    </row>
    <row r="34" spans="1:37" s="12" customFormat="1">
      <c r="A34" s="123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Q34" s="132"/>
      <c r="R34" s="132"/>
      <c r="S34" s="132"/>
      <c r="T34" s="132"/>
      <c r="U34" s="132"/>
      <c r="W34" s="132"/>
      <c r="X34" s="132"/>
      <c r="Y34" s="132"/>
      <c r="Z34" s="132"/>
      <c r="AA34" s="132"/>
      <c r="AE34" s="12" t="s">
        <v>107</v>
      </c>
      <c r="AF34" s="12">
        <v>805.3</v>
      </c>
      <c r="AH34" s="12" t="s">
        <v>115</v>
      </c>
      <c r="AI34" s="12">
        <f>AF35</f>
        <v>702.38</v>
      </c>
      <c r="AJ34" s="156"/>
      <c r="AK34" s="140"/>
    </row>
    <row r="35" spans="1:37" s="12" customFormat="1">
      <c r="A35" s="123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W35" s="132"/>
      <c r="X35" s="132"/>
      <c r="Y35" s="132"/>
      <c r="Z35" s="132"/>
      <c r="AA35" s="132"/>
      <c r="AE35" s="12" t="s">
        <v>108</v>
      </c>
      <c r="AF35" s="12">
        <v>702.38</v>
      </c>
      <c r="AJ35" s="156"/>
      <c r="AK35" s="140"/>
    </row>
    <row r="36" spans="1:37" s="12" customFormat="1" ht="23">
      <c r="A36" s="164" t="s">
        <v>103</v>
      </c>
      <c r="B36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E36" s="12" t="s">
        <v>109</v>
      </c>
      <c r="AF36" s="12">
        <v>493.76</v>
      </c>
      <c r="AJ36" s="156"/>
      <c r="AK36" s="140"/>
    </row>
    <row r="37" spans="1:37" s="12" customFormat="1" ht="20">
      <c r="A37" s="162"/>
      <c r="C37" s="132"/>
      <c r="D37" s="132"/>
      <c r="E37" s="218" t="s">
        <v>88</v>
      </c>
      <c r="F37" s="218"/>
      <c r="G37" s="218"/>
      <c r="H37" s="218"/>
      <c r="I37" s="218"/>
      <c r="J37" s="159"/>
      <c r="K37" s="218" t="s">
        <v>86</v>
      </c>
      <c r="L37" s="218"/>
      <c r="M37" s="218"/>
      <c r="N37" s="218"/>
      <c r="O37" s="218"/>
      <c r="Q37" s="218" t="s">
        <v>87</v>
      </c>
      <c r="R37" s="218"/>
      <c r="S37" s="218"/>
      <c r="T37" s="218"/>
      <c r="U37" s="218"/>
      <c r="W37" s="218" t="s">
        <v>62</v>
      </c>
      <c r="X37" s="218"/>
      <c r="Y37" s="218"/>
      <c r="Z37" s="218"/>
      <c r="AA37" s="218"/>
      <c r="AJ37" s="156"/>
      <c r="AK37" s="140"/>
    </row>
    <row r="38" spans="1:37" s="12" customFormat="1" ht="20">
      <c r="A38" s="162"/>
      <c r="B38" s="123">
        <v>2013</v>
      </c>
      <c r="C38" s="123">
        <v>2017</v>
      </c>
      <c r="D38" s="132"/>
      <c r="E38" s="123">
        <v>2020</v>
      </c>
      <c r="F38" s="123">
        <v>2025</v>
      </c>
      <c r="G38" s="123">
        <v>2030</v>
      </c>
      <c r="H38" s="123">
        <v>2040</v>
      </c>
      <c r="I38" s="123">
        <v>2050</v>
      </c>
      <c r="J38" s="123"/>
      <c r="K38" s="123">
        <v>2020</v>
      </c>
      <c r="L38" s="123">
        <v>2025</v>
      </c>
      <c r="M38" s="123">
        <v>2030</v>
      </c>
      <c r="N38" s="123">
        <v>2040</v>
      </c>
      <c r="O38" s="123">
        <v>2050</v>
      </c>
      <c r="Q38" s="123">
        <v>2020</v>
      </c>
      <c r="R38" s="123">
        <v>2025</v>
      </c>
      <c r="S38" s="123">
        <v>2030</v>
      </c>
      <c r="T38" s="123">
        <v>2040</v>
      </c>
      <c r="U38" s="123">
        <v>2050</v>
      </c>
      <c r="W38" s="123">
        <v>2020</v>
      </c>
      <c r="X38" s="123">
        <v>2025</v>
      </c>
      <c r="Y38" s="123">
        <v>2030</v>
      </c>
      <c r="Z38" s="123">
        <v>2040</v>
      </c>
      <c r="AA38" s="123">
        <v>2050</v>
      </c>
      <c r="AJ38" s="156"/>
      <c r="AK38" s="140"/>
    </row>
    <row r="39" spans="1:37" s="12" customFormat="1">
      <c r="A39" s="123" t="s">
        <v>55</v>
      </c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J39" s="156"/>
      <c r="AK39" s="140"/>
    </row>
    <row r="40" spans="1:37" s="12" customFormat="1">
      <c r="A40" s="123" t="s">
        <v>56</v>
      </c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J40" s="156"/>
      <c r="AK40" s="140"/>
    </row>
    <row r="41" spans="1:37" s="12" customFormat="1">
      <c r="A41" s="123" t="s">
        <v>57</v>
      </c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J41" s="156"/>
      <c r="AK41" s="140"/>
    </row>
    <row r="42" spans="1:37" s="12" customFormat="1">
      <c r="A42" s="123" t="s">
        <v>58</v>
      </c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J42" s="156"/>
      <c r="AK42" s="140"/>
    </row>
    <row r="43" spans="1:37" s="12" customFormat="1">
      <c r="A43" s="123" t="s">
        <v>59</v>
      </c>
      <c r="B43" s="163">
        <f>B8*$AI$32</f>
        <v>871.37629422876614</v>
      </c>
      <c r="C43" s="163">
        <f>C8*$AI$32</f>
        <v>2751.3372114369199</v>
      </c>
      <c r="D43" s="163"/>
      <c r="E43" s="163">
        <f>E8*$AI$32</f>
        <v>5345.47106935797</v>
      </c>
      <c r="F43" s="163">
        <f>F8*$AI$32</f>
        <v>5345.4710207170156</v>
      </c>
      <c r="G43" s="163">
        <f>G8*$AI$32</f>
        <v>5344.4845035694925</v>
      </c>
      <c r="H43" s="163">
        <f>H8*$AI$32</f>
        <v>5267.2875838512737</v>
      </c>
      <c r="I43" s="163">
        <f>I8*$AI$32</f>
        <v>134.53187467776414</v>
      </c>
      <c r="J43" s="163"/>
      <c r="K43" s="163">
        <f>K8*$AI$32</f>
        <v>5345.47106935797</v>
      </c>
      <c r="L43" s="163">
        <f>L8*$AI$32</f>
        <v>5345.47106935797</v>
      </c>
      <c r="M43" s="163">
        <f>M8*$AI$32</f>
        <v>5344.4845035694925</v>
      </c>
      <c r="N43" s="163">
        <f>N8*$AI$32</f>
        <v>5268.1791452869602</v>
      </c>
      <c r="O43" s="163">
        <f>O8*$AI$32</f>
        <v>134.49951736949092</v>
      </c>
      <c r="P43" s="163"/>
      <c r="Q43" s="163">
        <f>Q8*$AI$32</f>
        <v>5345.47106935797</v>
      </c>
      <c r="R43" s="163">
        <f>R8*$AI$32</f>
        <v>5345.47106935797</v>
      </c>
      <c r="S43" s="163">
        <f>S8*$AI$32</f>
        <v>7433.3325124946432</v>
      </c>
      <c r="T43" s="163">
        <f>T8*$AI$32</f>
        <v>7143.3623665791047</v>
      </c>
      <c r="U43" s="163">
        <f>U8*$AI$32</f>
        <v>4136.9833539737174</v>
      </c>
      <c r="V43" s="163"/>
      <c r="W43" s="163">
        <f>W8*$AI$32</f>
        <v>5345.47106935797</v>
      </c>
      <c r="X43" s="163">
        <f>X8*$AI$32</f>
        <v>5345.47106935797</v>
      </c>
      <c r="Y43" s="163">
        <f>Y8*$AI$32</f>
        <v>5344.5807544787112</v>
      </c>
      <c r="Z43" s="163">
        <f>Z8*$AI$32</f>
        <v>5271.7277440144899</v>
      </c>
      <c r="AA43" s="163">
        <f>AA8*$AI$32</f>
        <v>0</v>
      </c>
      <c r="AJ43" s="156"/>
      <c r="AK43" s="140"/>
    </row>
    <row r="44" spans="1:37" s="12" customFormat="1">
      <c r="A44" s="123" t="s">
        <v>60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J44" s="156"/>
      <c r="AK44" s="140"/>
    </row>
    <row r="45" spans="1:37" s="12" customFormat="1">
      <c r="A45" s="123" t="s">
        <v>61</v>
      </c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J45" s="156"/>
      <c r="AK45" s="140"/>
    </row>
    <row r="46" spans="1:37" s="12" customFormat="1">
      <c r="A46" s="123" t="s">
        <v>62</v>
      </c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J46" s="156"/>
      <c r="AK46" s="140"/>
    </row>
    <row r="47" spans="1:37" s="12" customFormat="1">
      <c r="A47" s="123" t="s">
        <v>63</v>
      </c>
      <c r="B47" s="163">
        <f>B12*$AI$31</f>
        <v>26587.237138089931</v>
      </c>
      <c r="C47" s="163">
        <f t="shared" ref="C47:AA47" si="36">C12*$AI$31</f>
        <v>26200.447773806394</v>
      </c>
      <c r="D47" s="163"/>
      <c r="E47" s="163">
        <f t="shared" si="36"/>
        <v>19337.217683431394</v>
      </c>
      <c r="F47" s="163">
        <f t="shared" si="36"/>
        <v>30047.379400032754</v>
      </c>
      <c r="G47" s="163">
        <f t="shared" si="36"/>
        <v>21320.779858070655</v>
      </c>
      <c r="H47" s="163">
        <f t="shared" si="36"/>
        <v>16320.849862199111</v>
      </c>
      <c r="I47" s="163">
        <f t="shared" si="36"/>
        <v>548.37639234909352</v>
      </c>
      <c r="J47" s="163"/>
      <c r="K47" s="163">
        <f t="shared" si="36"/>
        <v>19337.217672695664</v>
      </c>
      <c r="L47" s="163">
        <f t="shared" si="36"/>
        <v>29268.259305658215</v>
      </c>
      <c r="M47" s="163">
        <f t="shared" si="36"/>
        <v>21333.940322176481</v>
      </c>
      <c r="N47" s="163">
        <f t="shared" si="36"/>
        <v>16320.448869876984</v>
      </c>
      <c r="O47" s="163">
        <f t="shared" si="36"/>
        <v>548.08523886705314</v>
      </c>
      <c r="P47" s="163"/>
      <c r="Q47" s="163">
        <f t="shared" si="36"/>
        <v>5384.8945987714078</v>
      </c>
      <c r="R47" s="163">
        <f t="shared" si="36"/>
        <v>3376.6500385577742</v>
      </c>
      <c r="S47" s="163">
        <f t="shared" si="36"/>
        <v>5620.4817203856737</v>
      </c>
      <c r="T47" s="163">
        <f t="shared" si="36"/>
        <v>6.3200457053049464</v>
      </c>
      <c r="U47" s="163">
        <f t="shared" si="36"/>
        <v>7.9816500000000001</v>
      </c>
      <c r="V47" s="163"/>
      <c r="W47" s="163">
        <f t="shared" si="36"/>
        <v>19337.217672695664</v>
      </c>
      <c r="X47" s="163">
        <f t="shared" si="36"/>
        <v>29268.259305658215</v>
      </c>
      <c r="Y47" s="163">
        <f t="shared" si="36"/>
        <v>21342.648027229945</v>
      </c>
      <c r="Z47" s="163">
        <f t="shared" si="36"/>
        <v>16281.358310939137</v>
      </c>
      <c r="AA47" s="163">
        <f t="shared" si="36"/>
        <v>554.73851690884533</v>
      </c>
      <c r="AJ47" s="156"/>
      <c r="AK47" s="140"/>
    </row>
    <row r="48" spans="1:37" s="12" customFormat="1">
      <c r="A48" s="123" t="s">
        <v>64</v>
      </c>
      <c r="B48" s="163">
        <f>B13*$AI$32</f>
        <v>59980.548595757871</v>
      </c>
      <c r="C48" s="163">
        <f>C13*$AI$32</f>
        <v>70689.608009232426</v>
      </c>
      <c r="D48" s="163"/>
      <c r="E48" s="163">
        <f>E13*$AI$32</f>
        <v>85902.283671155383</v>
      </c>
      <c r="F48" s="163">
        <f>F13*$AI$32</f>
        <v>90962.625531525773</v>
      </c>
      <c r="G48" s="163">
        <f>G13*$AI$32</f>
        <v>70179.439280119608</v>
      </c>
      <c r="H48" s="163">
        <f>H13*$AI$32</f>
        <v>52521.182350623712</v>
      </c>
      <c r="I48" s="163">
        <f>I13*$AI$32</f>
        <v>72054.03100925147</v>
      </c>
      <c r="J48" s="163"/>
      <c r="K48" s="163">
        <f>K13*$AI$32</f>
        <v>85902.283703337569</v>
      </c>
      <c r="L48" s="163">
        <f>L13*$AI$32</f>
        <v>86887.496904103959</v>
      </c>
      <c r="M48" s="163">
        <f>M13*$AI$32</f>
        <v>70200.196588360879</v>
      </c>
      <c r="N48" s="163">
        <f>N13*$AI$32</f>
        <v>52576.047237584775</v>
      </c>
      <c r="O48" s="163">
        <f>O13*$AI$32</f>
        <v>72050.837828639691</v>
      </c>
      <c r="P48" s="163"/>
      <c r="Q48" s="163">
        <f>Q13*$AI$32</f>
        <v>88070.370010361381</v>
      </c>
      <c r="R48" s="163">
        <f>R13*$AI$32</f>
        <v>85189.511527914234</v>
      </c>
      <c r="S48" s="163">
        <f>S13*$AI$32</f>
        <v>60732.984125687006</v>
      </c>
      <c r="T48" s="163">
        <f>T13*$AI$32</f>
        <v>41788.622732790784</v>
      </c>
      <c r="U48" s="163">
        <f>U13*$AI$32</f>
        <v>23601.379645720121</v>
      </c>
      <c r="V48" s="163"/>
      <c r="W48" s="163">
        <f>W13*$AI$32</f>
        <v>85902.283703337569</v>
      </c>
      <c r="X48" s="163">
        <f>X13*$AI$32</f>
        <v>86887.496904103959</v>
      </c>
      <c r="Y48" s="163">
        <f>Y13*$AI$32</f>
        <v>67515.021372884425</v>
      </c>
      <c r="Z48" s="163">
        <f>Z13*$AI$32</f>
        <v>45459.293266924513</v>
      </c>
      <c r="AA48" s="163">
        <f>AA13*$AI$32</f>
        <v>26865.509990014743</v>
      </c>
      <c r="AJ48" s="156"/>
      <c r="AK48" s="140"/>
    </row>
    <row r="49" spans="1:39" s="12" customFormat="1">
      <c r="A49" s="123" t="s">
        <v>65</v>
      </c>
      <c r="B49" s="163">
        <f>B14*$AI$33</f>
        <v>1567.4798097394655</v>
      </c>
      <c r="C49" s="163">
        <f>C14*$AI$33</f>
        <v>2859.0880207333134</v>
      </c>
      <c r="D49" s="163"/>
      <c r="E49" s="163">
        <f>E14*$AI$33</f>
        <v>588.4398042621018</v>
      </c>
      <c r="F49" s="163">
        <f>F14*$AI$33</f>
        <v>3099.9129673526104</v>
      </c>
      <c r="G49" s="163">
        <f>G14*$AI$33</f>
        <v>27009.242934391219</v>
      </c>
      <c r="H49" s="163">
        <f>H14*$AI$33</f>
        <v>52367.327582956517</v>
      </c>
      <c r="I49" s="163">
        <f>I14*$AI$33</f>
        <v>50002.761106567741</v>
      </c>
      <c r="J49" s="163"/>
      <c r="K49" s="163">
        <f>K14*$AI$33</f>
        <v>588.43980480850041</v>
      </c>
      <c r="L49" s="163">
        <f>L14*$AI$33</f>
        <v>850.8083434637856</v>
      </c>
      <c r="M49" s="163">
        <f>M14*$AI$33</f>
        <v>26914.921155033669</v>
      </c>
      <c r="N49" s="163">
        <f>N14*$AI$33</f>
        <v>52272.868329133191</v>
      </c>
      <c r="O49" s="163">
        <f>O14*$AI$33</f>
        <v>50035.449161961296</v>
      </c>
      <c r="P49" s="163"/>
      <c r="Q49" s="163">
        <f>Q14*$AI$33</f>
        <v>7234.4100886912565</v>
      </c>
      <c r="R49" s="163">
        <f>R14*$AI$33</f>
        <v>2006.1853918727666</v>
      </c>
      <c r="S49" s="163">
        <f>S14*$AI$33</f>
        <v>17038.547053343213</v>
      </c>
      <c r="T49" s="163">
        <f>T14*$AI$33</f>
        <v>19760.937163426872</v>
      </c>
      <c r="U49" s="163">
        <f>U14*$AI$33</f>
        <v>6999.858600816995</v>
      </c>
      <c r="V49" s="163"/>
      <c r="W49" s="163">
        <f>W14*$AI$33</f>
        <v>588.43980480850041</v>
      </c>
      <c r="X49" s="163">
        <f>X14*$AI$33</f>
        <v>850.8083434637856</v>
      </c>
      <c r="Y49" s="163">
        <f>Y14*$AI$33</f>
        <v>23472.78022830866</v>
      </c>
      <c r="Z49" s="163">
        <f>Z14*$AI$33</f>
        <v>32197.920021385948</v>
      </c>
      <c r="AA49" s="163">
        <f>AA14*$AI$33</f>
        <v>43534.984751565513</v>
      </c>
      <c r="AJ49" s="156"/>
      <c r="AK49" s="140"/>
    </row>
    <row r="50" spans="1:39" s="12" customFormat="1">
      <c r="A50" s="123" t="s">
        <v>66</v>
      </c>
      <c r="B50" s="163">
        <f>B15*$AI$34</f>
        <v>33491.666456568346</v>
      </c>
      <c r="C50" s="163">
        <f>C15*$AI$34</f>
        <v>28273.982746843889</v>
      </c>
      <c r="D50" s="163"/>
      <c r="E50" s="163">
        <f>E15*$AI$34</f>
        <v>18708.0116441955</v>
      </c>
      <c r="F50" s="163">
        <f>F15*$AI$34</f>
        <v>16661.935370619369</v>
      </c>
      <c r="G50" s="163">
        <f>G15*$AI$34</f>
        <v>10067.654778394281</v>
      </c>
      <c r="H50" s="163">
        <f>H15*$AI$34</f>
        <v>6337.2666951490537</v>
      </c>
      <c r="I50" s="163">
        <f>I15*$AI$34</f>
        <v>1504.0588130649755</v>
      </c>
      <c r="J50" s="163"/>
      <c r="K50" s="163">
        <f>K15*$AI$34</f>
        <v>18708.01165066555</v>
      </c>
      <c r="L50" s="163">
        <f>L15*$AI$34</f>
        <v>15425.165651610667</v>
      </c>
      <c r="M50" s="163">
        <f>M15*$AI$34</f>
        <v>10070.681145662402</v>
      </c>
      <c r="N50" s="163">
        <f>N15*$AI$34</f>
        <v>6342.0135495924806</v>
      </c>
      <c r="O50" s="163">
        <f>O15*$AI$34</f>
        <v>1504.0014235106939</v>
      </c>
      <c r="P50" s="163"/>
      <c r="Q50" s="163">
        <f>Q15*$AI$34</f>
        <v>18752.920859117039</v>
      </c>
      <c r="R50" s="163">
        <f>R15*$AI$34</f>
        <v>13285.062844277289</v>
      </c>
      <c r="S50" s="163">
        <f>S15*$AI$34</f>
        <v>7005.4088696022372</v>
      </c>
      <c r="T50" s="163">
        <f>T15*$AI$34</f>
        <v>3207.9415847985852</v>
      </c>
      <c r="U50" s="163">
        <f>U15*$AI$34</f>
        <v>637.49203587430031</v>
      </c>
      <c r="V50" s="163"/>
      <c r="W50" s="163">
        <f>W15*$AI$34</f>
        <v>18708.01165066555</v>
      </c>
      <c r="X50" s="163">
        <f>X15*$AI$34</f>
        <v>15425.165651610667</v>
      </c>
      <c r="Y50" s="163">
        <f>Y15*$AI$34</f>
        <v>9737.7957912881357</v>
      </c>
      <c r="Z50" s="163">
        <f>Z15*$AI$34</f>
        <v>3468.6859796946919</v>
      </c>
      <c r="AA50" s="163">
        <f>AA15*$AI$34</f>
        <v>691.53333158335784</v>
      </c>
      <c r="AJ50" s="156"/>
      <c r="AK50" s="140"/>
    </row>
    <row r="51" spans="1:39" s="12" customFormat="1">
      <c r="A51" s="123" t="s">
        <v>104</v>
      </c>
      <c r="B51" s="146">
        <f>SUM(B39:B50)</f>
        <v>122498.30829438438</v>
      </c>
      <c r="C51" s="146">
        <f t="shared" ref="C51:AA51" si="37">SUM(C39:C50)</f>
        <v>130774.46376205294</v>
      </c>
      <c r="D51" s="146"/>
      <c r="E51" s="146">
        <f t="shared" si="37"/>
        <v>129881.42387240235</v>
      </c>
      <c r="F51" s="146">
        <f t="shared" si="37"/>
        <v>146117.32429024752</v>
      </c>
      <c r="G51" s="146">
        <f t="shared" si="37"/>
        <v>133921.60135454527</v>
      </c>
      <c r="H51" s="146">
        <f t="shared" si="37"/>
        <v>132813.91407477966</v>
      </c>
      <c r="I51" s="146">
        <f t="shared" si="37"/>
        <v>124243.75919591103</v>
      </c>
      <c r="J51" s="146"/>
      <c r="K51" s="146">
        <f t="shared" si="37"/>
        <v>129881.42390086525</v>
      </c>
      <c r="L51" s="146">
        <f t="shared" si="37"/>
        <v>137777.20127419461</v>
      </c>
      <c r="M51" s="146">
        <f t="shared" si="37"/>
        <v>133864.22371480294</v>
      </c>
      <c r="N51" s="146">
        <f t="shared" si="37"/>
        <v>132779.5571314744</v>
      </c>
      <c r="O51" s="146">
        <f t="shared" si="37"/>
        <v>124272.87317034822</v>
      </c>
      <c r="P51" s="146"/>
      <c r="Q51" s="146">
        <f t="shared" si="37"/>
        <v>124788.06662629906</v>
      </c>
      <c r="R51" s="146">
        <f t="shared" si="37"/>
        <v>109202.88087198003</v>
      </c>
      <c r="S51" s="146">
        <f t="shared" si="37"/>
        <v>97830.754281512767</v>
      </c>
      <c r="T51" s="146">
        <f t="shared" si="37"/>
        <v>71907.183893300651</v>
      </c>
      <c r="U51" s="146">
        <f t="shared" si="37"/>
        <v>35383.69528638514</v>
      </c>
      <c r="V51" s="146"/>
      <c r="W51" s="146">
        <f t="shared" si="37"/>
        <v>129881.42390086525</v>
      </c>
      <c r="X51" s="146">
        <f t="shared" si="37"/>
        <v>137777.20127419461</v>
      </c>
      <c r="Y51" s="146">
        <f t="shared" si="37"/>
        <v>127412.82617418989</v>
      </c>
      <c r="Z51" s="146">
        <f t="shared" si="37"/>
        <v>102678.98532295878</v>
      </c>
      <c r="AA51" s="146">
        <f t="shared" si="37"/>
        <v>71646.766590072453</v>
      </c>
      <c r="AJ51" s="156"/>
      <c r="AK51" s="140"/>
    </row>
    <row r="52" spans="1:39" s="12" customFormat="1">
      <c r="A52" s="123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Q52" s="132"/>
      <c r="R52" s="132"/>
      <c r="S52" s="132"/>
      <c r="T52" s="132"/>
      <c r="U52" s="132"/>
      <c r="W52" s="132"/>
      <c r="X52" s="132"/>
      <c r="Y52" s="132"/>
      <c r="Z52" s="132"/>
      <c r="AA52" s="132"/>
      <c r="AJ52" s="156"/>
      <c r="AK52" s="140"/>
    </row>
    <row r="53" spans="1:39" s="12" customFormat="1">
      <c r="A53" s="123"/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Q53" s="132"/>
      <c r="R53" s="132"/>
      <c r="S53" s="132"/>
      <c r="T53" s="132"/>
      <c r="U53" s="132"/>
      <c r="W53" s="132"/>
      <c r="X53" s="132"/>
      <c r="Y53" s="132"/>
      <c r="Z53" s="132"/>
      <c r="AA53" s="132"/>
      <c r="AJ53" s="156"/>
      <c r="AK53" s="140"/>
    </row>
    <row r="54" spans="1:39" s="147" customFormat="1" ht="23">
      <c r="A54" s="164" t="s">
        <v>94</v>
      </c>
      <c r="B54" s="146">
        <v>2013</v>
      </c>
      <c r="C54" s="146">
        <v>2014</v>
      </c>
      <c r="D54" s="146">
        <v>2015</v>
      </c>
      <c r="E54" s="146">
        <v>2016</v>
      </c>
      <c r="F54" s="146">
        <v>2017</v>
      </c>
      <c r="G54" s="146">
        <v>2018</v>
      </c>
      <c r="H54" s="146">
        <v>2019</v>
      </c>
      <c r="I54" s="146">
        <v>2020</v>
      </c>
      <c r="J54" s="146">
        <v>2021</v>
      </c>
      <c r="K54" s="146">
        <v>2022</v>
      </c>
      <c r="L54" s="146">
        <v>2023</v>
      </c>
      <c r="M54" s="146">
        <v>2024</v>
      </c>
      <c r="N54" s="146">
        <v>2025</v>
      </c>
      <c r="O54" s="146">
        <v>2026</v>
      </c>
      <c r="P54" s="146">
        <v>2027</v>
      </c>
      <c r="Q54" s="146">
        <v>2028</v>
      </c>
      <c r="R54" s="146">
        <v>2029</v>
      </c>
      <c r="S54" s="146">
        <v>2030</v>
      </c>
      <c r="T54" s="146">
        <v>2031</v>
      </c>
      <c r="U54" s="146">
        <v>2032</v>
      </c>
      <c r="V54" s="146">
        <v>2033</v>
      </c>
      <c r="W54" s="146">
        <v>2034</v>
      </c>
      <c r="X54" s="146">
        <v>2035</v>
      </c>
      <c r="Y54" s="146">
        <v>2036</v>
      </c>
      <c r="Z54" s="146">
        <v>2037</v>
      </c>
      <c r="AA54" s="146">
        <v>2038</v>
      </c>
      <c r="AB54" s="146">
        <v>2039</v>
      </c>
      <c r="AC54" s="146">
        <v>2040</v>
      </c>
      <c r="AD54" s="146">
        <v>2041</v>
      </c>
      <c r="AE54" s="146">
        <v>2042</v>
      </c>
      <c r="AF54" s="146">
        <v>2043</v>
      </c>
      <c r="AG54" s="146">
        <v>2044</v>
      </c>
      <c r="AH54" s="146">
        <v>2045</v>
      </c>
      <c r="AI54" s="146">
        <v>2046</v>
      </c>
      <c r="AJ54" s="146">
        <v>2047</v>
      </c>
      <c r="AK54" s="146">
        <v>2048</v>
      </c>
      <c r="AL54" s="146">
        <v>2049</v>
      </c>
      <c r="AM54" s="146">
        <v>2050</v>
      </c>
    </row>
    <row r="55" spans="1:39" s="147" customFormat="1">
      <c r="A55" s="123" t="s">
        <v>55</v>
      </c>
      <c r="B55" s="145">
        <f t="shared" ref="B55:B66" si="38">B4</f>
        <v>26.01406571294622</v>
      </c>
      <c r="C55" s="150">
        <f>B55*($C4/$B4)^(1/($C$3-$B$3))</f>
        <v>26.950560612505079</v>
      </c>
      <c r="D55" s="150">
        <f t="shared" ref="D55:F55" si="39">C55*($C4/$B4)^(1/($C$3-$B$3))</f>
        <v>27.92076891567325</v>
      </c>
      <c r="E55" s="150">
        <f t="shared" si="39"/>
        <v>28.925904290120958</v>
      </c>
      <c r="F55" s="150">
        <f t="shared" si="39"/>
        <v>29.967224095019613</v>
      </c>
      <c r="G55" s="150">
        <f t="shared" ref="G55:N66" si="40">F55*($L4/$C4)^(1/($L$3-$C$3))</f>
        <v>30.675425676320955</v>
      </c>
      <c r="H55" s="150">
        <f t="shared" si="40"/>
        <v>31.400363858855943</v>
      </c>
      <c r="I55" s="150">
        <f t="shared" si="40"/>
        <v>32.142434170999906</v>
      </c>
      <c r="J55" s="150">
        <f t="shared" si="40"/>
        <v>32.902041488467773</v>
      </c>
      <c r="K55" s="150">
        <f t="shared" si="40"/>
        <v>33.679600255215469</v>
      </c>
      <c r="L55" s="150">
        <f t="shared" si="40"/>
        <v>34.4755347095617</v>
      </c>
      <c r="M55" s="150">
        <f t="shared" si="40"/>
        <v>35.29027911565364</v>
      </c>
      <c r="N55" s="150">
        <f t="shared" si="40"/>
        <v>36.124278000402704</v>
      </c>
      <c r="O55" s="150">
        <f t="shared" ref="O55:O66" si="41">N55*($M4/$L4)^(1/($M$3-$L$3))</f>
        <v>37.838204254498123</v>
      </c>
      <c r="P55" s="150">
        <f t="shared" ref="P55:S55" si="42">O55*($M4/$L4)^(1/($M$3-$L$3))</f>
        <v>39.633448208685557</v>
      </c>
      <c r="Q55" s="150">
        <f t="shared" si="42"/>
        <v>41.513868003496121</v>
      </c>
      <c r="R55" s="150">
        <f t="shared" si="42"/>
        <v>43.483504829994089</v>
      </c>
      <c r="S55" s="150">
        <f t="shared" si="42"/>
        <v>45.54659161465954</v>
      </c>
      <c r="T55" s="150">
        <f t="shared" ref="T55:T66" si="43">S55*($N4/$M4)^(1/($N$3-$M$3))</f>
        <v>45.546591604198191</v>
      </c>
      <c r="U55" s="150">
        <f t="shared" ref="U55:AC55" si="44">T55*($N4/$M4)^(1/($N$3-$M$3))</f>
        <v>45.546591593736842</v>
      </c>
      <c r="V55" s="150">
        <f t="shared" si="44"/>
        <v>45.546591583275493</v>
      </c>
      <c r="W55" s="150">
        <f t="shared" si="44"/>
        <v>45.546591572814144</v>
      </c>
      <c r="X55" s="150">
        <f t="shared" si="44"/>
        <v>45.546591562352795</v>
      </c>
      <c r="Y55" s="150">
        <f t="shared" si="44"/>
        <v>45.546591551891446</v>
      </c>
      <c r="Z55" s="150">
        <f t="shared" si="44"/>
        <v>45.546591541430097</v>
      </c>
      <c r="AA55" s="150">
        <f t="shared" si="44"/>
        <v>45.546591530968747</v>
      </c>
      <c r="AB55" s="150">
        <f t="shared" si="44"/>
        <v>45.546591520507398</v>
      </c>
      <c r="AC55" s="150">
        <f t="shared" si="44"/>
        <v>45.546591510046049</v>
      </c>
      <c r="AD55" s="150">
        <f t="shared" ref="AD55:AD66" si="45">AC55*($O4/$N4)^(1/($O$3-$N$3))</f>
        <v>45.558278009200905</v>
      </c>
      <c r="AE55" s="150">
        <f t="shared" ref="AE55:AM55" si="46">AD55*($O4/$N4)^(1/($O$3-$N$3))</f>
        <v>45.569967506917408</v>
      </c>
      <c r="AF55" s="150">
        <f t="shared" si="46"/>
        <v>45.581660003964942</v>
      </c>
      <c r="AG55" s="150">
        <f t="shared" si="46"/>
        <v>45.593355501113081</v>
      </c>
      <c r="AH55" s="150">
        <f t="shared" si="46"/>
        <v>45.605053999131606</v>
      </c>
      <c r="AI55" s="150">
        <f t="shared" si="46"/>
        <v>45.616755498790489</v>
      </c>
      <c r="AJ55" s="150">
        <f t="shared" si="46"/>
        <v>45.628460000859903</v>
      </c>
      <c r="AK55" s="150">
        <f t="shared" si="46"/>
        <v>45.64016750611021</v>
      </c>
      <c r="AL55" s="150">
        <f t="shared" si="46"/>
        <v>45.651878015311979</v>
      </c>
      <c r="AM55" s="150">
        <f t="shared" si="46"/>
        <v>45.66359152923598</v>
      </c>
    </row>
    <row r="56" spans="1:39" s="147" customFormat="1">
      <c r="A56" s="123" t="s">
        <v>56</v>
      </c>
      <c r="B56" s="145">
        <f t="shared" si="38"/>
        <v>3.8837086586348035</v>
      </c>
      <c r="C56" s="150">
        <f t="shared" ref="C56:F56" si="47">B56*($C5/$B5)^(1/($C$3-$B$3))</f>
        <v>4.9187519095445511</v>
      </c>
      <c r="D56" s="150">
        <f t="shared" si="47"/>
        <v>6.2296434862219696</v>
      </c>
      <c r="E56" s="150">
        <f t="shared" si="47"/>
        <v>7.8898994458578544</v>
      </c>
      <c r="F56" s="150">
        <f t="shared" si="47"/>
        <v>9.9926285353932069</v>
      </c>
      <c r="G56" s="150">
        <f t="shared" si="40"/>
        <v>11.729824154285687</v>
      </c>
      <c r="H56" s="150">
        <f t="shared" si="40"/>
        <v>13.769027258757182</v>
      </c>
      <c r="I56" s="150">
        <f t="shared" si="40"/>
        <v>16.16274115951942</v>
      </c>
      <c r="J56" s="150">
        <f t="shared" si="40"/>
        <v>18.972596747782358</v>
      </c>
      <c r="K56" s="150">
        <f t="shared" si="40"/>
        <v>22.270939304250088</v>
      </c>
      <c r="L56" s="150">
        <f t="shared" si="40"/>
        <v>26.142691171231821</v>
      </c>
      <c r="M56" s="150">
        <f t="shared" si="40"/>
        <v>30.687538246039647</v>
      </c>
      <c r="N56" s="150">
        <f t="shared" si="40"/>
        <v>36.022496591263248</v>
      </c>
      <c r="O56" s="150">
        <f t="shared" si="41"/>
        <v>41.937690657574613</v>
      </c>
      <c r="P56" s="150">
        <f t="shared" ref="P56:S66" si="48">O56*($M5/$L5)^(1/($M$3-$L$3))</f>
        <v>48.824208872768303</v>
      </c>
      <c r="Q56" s="150">
        <f t="shared" si="48"/>
        <v>56.841550754801858</v>
      </c>
      <c r="R56" s="150">
        <f t="shared" si="48"/>
        <v>66.175406971372027</v>
      </c>
      <c r="S56" s="150">
        <f t="shared" si="48"/>
        <v>77.041960144916857</v>
      </c>
      <c r="T56" s="150">
        <f t="shared" si="43"/>
        <v>78.976000693227974</v>
      </c>
      <c r="U56" s="150">
        <f t="shared" ref="U56:AC56" si="49">T56*($N5/$M5)^(1/($N$3-$M$3))</f>
        <v>80.958592872825164</v>
      </c>
      <c r="V56" s="150">
        <f t="shared" si="49"/>
        <v>82.990955510740037</v>
      </c>
      <c r="W56" s="150">
        <f t="shared" si="49"/>
        <v>85.074338031108653</v>
      </c>
      <c r="X56" s="150">
        <f t="shared" si="49"/>
        <v>87.21002122327296</v>
      </c>
      <c r="Y56" s="150">
        <f t="shared" si="49"/>
        <v>89.399318029164419</v>
      </c>
      <c r="Z56" s="150">
        <f t="shared" si="49"/>
        <v>91.643574350453946</v>
      </c>
      <c r="AA56" s="150">
        <f t="shared" si="49"/>
        <v>93.944169875964306</v>
      </c>
      <c r="AB56" s="150">
        <f t="shared" si="49"/>
        <v>96.302518929853619</v>
      </c>
      <c r="AC56" s="150">
        <f t="shared" si="49"/>
        <v>98.720071341091497</v>
      </c>
      <c r="AD56" s="150">
        <f t="shared" si="45"/>
        <v>100.82178667417307</v>
      </c>
      <c r="AE56" s="150">
        <f t="shared" ref="AE56:AM56" si="50">AD56*($O5/$N5)^(1/($O$3-$N$3))</f>
        <v>102.9682467818613</v>
      </c>
      <c r="AF56" s="150">
        <f t="shared" si="50"/>
        <v>105.16040426455029</v>
      </c>
      <c r="AG56" s="150">
        <f t="shared" si="50"/>
        <v>107.39923200315896</v>
      </c>
      <c r="AH56" s="150">
        <f t="shared" si="50"/>
        <v>109.68572359089619</v>
      </c>
      <c r="AI56" s="150">
        <f t="shared" si="50"/>
        <v>112.02089377421815</v>
      </c>
      <c r="AJ56" s="150">
        <f t="shared" si="50"/>
        <v>114.40577890317347</v>
      </c>
      <c r="AK56" s="150">
        <f t="shared" si="50"/>
        <v>116.841437391336</v>
      </c>
      <c r="AL56" s="150">
        <f t="shared" si="50"/>
        <v>119.32895018552952</v>
      </c>
      <c r="AM56" s="150">
        <f t="shared" si="50"/>
        <v>121.86942124555259</v>
      </c>
    </row>
    <row r="57" spans="1:39" s="147" customFormat="1">
      <c r="A57" s="123" t="s">
        <v>57</v>
      </c>
      <c r="B57" s="145">
        <f t="shared" si="38"/>
        <v>5.6333530895653174</v>
      </c>
      <c r="C57" s="150">
        <f t="shared" ref="C57:F57" si="51">B57*($C6/$B6)^(1/($C$3-$B$3))</f>
        <v>5.6460935606731928</v>
      </c>
      <c r="D57" s="150">
        <f t="shared" si="51"/>
        <v>5.6588628458109138</v>
      </c>
      <c r="E57" s="150">
        <f t="shared" si="51"/>
        <v>5.6716610101446978</v>
      </c>
      <c r="F57" s="150">
        <f t="shared" si="51"/>
        <v>5.6844881189881429</v>
      </c>
      <c r="G57" s="150">
        <f t="shared" si="40"/>
        <v>6.3759565058764567</v>
      </c>
      <c r="H57" s="150">
        <f t="shared" si="40"/>
        <v>7.1515359894999042</v>
      </c>
      <c r="I57" s="150">
        <f t="shared" si="40"/>
        <v>8.0214579509716888</v>
      </c>
      <c r="J57" s="150">
        <f t="shared" si="40"/>
        <v>8.9971983296565057</v>
      </c>
      <c r="K57" s="150">
        <f t="shared" si="40"/>
        <v>10.09162901282402</v>
      </c>
      <c r="L57" s="150">
        <f t="shared" si="40"/>
        <v>11.319187640532938</v>
      </c>
      <c r="M57" s="150">
        <f t="shared" si="40"/>
        <v>12.696068065797801</v>
      </c>
      <c r="N57" s="150">
        <f t="shared" si="40"/>
        <v>14.240433982573457</v>
      </c>
      <c r="O57" s="150">
        <f t="shared" si="41"/>
        <v>13.790929737247419</v>
      </c>
      <c r="P57" s="150">
        <f t="shared" si="48"/>
        <v>13.355614249568331</v>
      </c>
      <c r="Q57" s="150">
        <f t="shared" si="48"/>
        <v>12.934039646472353</v>
      </c>
      <c r="R57" s="150">
        <f t="shared" si="48"/>
        <v>12.525772192164478</v>
      </c>
      <c r="S57" s="150">
        <f t="shared" si="48"/>
        <v>12.130391841870738</v>
      </c>
      <c r="T57" s="150">
        <f t="shared" si="43"/>
        <v>11.687787981223888</v>
      </c>
      <c r="U57" s="150">
        <f t="shared" ref="U57:AC57" si="52">T57*($N6/$M6)^(1/($N$3-$M$3))</f>
        <v>11.261333489864789</v>
      </c>
      <c r="V57" s="150">
        <f t="shared" si="52"/>
        <v>10.850439122756105</v>
      </c>
      <c r="W57" s="150">
        <f t="shared" si="52"/>
        <v>10.454537134753643</v>
      </c>
      <c r="X57" s="150">
        <f t="shared" si="52"/>
        <v>10.073080496135757</v>
      </c>
      <c r="Y57" s="150">
        <f t="shared" si="52"/>
        <v>9.7055421367558825</v>
      </c>
      <c r="Z57" s="150">
        <f t="shared" si="52"/>
        <v>9.3514142177738062</v>
      </c>
      <c r="AA57" s="150">
        <f t="shared" si="52"/>
        <v>9.0102074299594204</v>
      </c>
      <c r="AB57" s="150">
        <f t="shared" si="52"/>
        <v>8.6814503175993991</v>
      </c>
      <c r="AC57" s="150">
        <f t="shared" si="52"/>
        <v>8.3646886270726117</v>
      </c>
      <c r="AD57" s="150">
        <f t="shared" si="45"/>
        <v>8.3019998455393349</v>
      </c>
      <c r="AE57" s="150">
        <f t="shared" ref="AE57:AM57" si="53">AD57*($O6/$N6)^(1/($O$3-$N$3))</f>
        <v>8.2397808822509848</v>
      </c>
      <c r="AF57" s="150">
        <f t="shared" si="53"/>
        <v>8.178028216175921</v>
      </c>
      <c r="AG57" s="150">
        <f t="shared" si="53"/>
        <v>8.1167383526707155</v>
      </c>
      <c r="AH57" s="150">
        <f t="shared" si="53"/>
        <v>8.0559078232823893</v>
      </c>
      <c r="AI57" s="150">
        <f t="shared" si="53"/>
        <v>7.9955331855521257</v>
      </c>
      <c r="AJ57" s="150">
        <f t="shared" si="53"/>
        <v>7.9356110228204617</v>
      </c>
      <c r="AK57" s="150">
        <f t="shared" si="53"/>
        <v>7.8761379440339345</v>
      </c>
      <c r="AL57" s="150">
        <f t="shared" si="53"/>
        <v>7.8171105835531787</v>
      </c>
      <c r="AM57" s="150">
        <f t="shared" si="53"/>
        <v>7.7585256009624599</v>
      </c>
    </row>
    <row r="58" spans="1:39" s="147" customFormat="1">
      <c r="A58" s="123" t="s">
        <v>58</v>
      </c>
      <c r="B58" s="145">
        <f t="shared" si="38"/>
        <v>1.8090923240062527E-2</v>
      </c>
      <c r="C58" s="150">
        <f t="shared" ref="C58:F58" si="54">B58*($C7/$B7)^(1/($C$3-$B$3))</f>
        <v>3.7198787698379837E-2</v>
      </c>
      <c r="D58" s="150">
        <f t="shared" si="54"/>
        <v>7.6488622933560818E-2</v>
      </c>
      <c r="E58" s="150">
        <f t="shared" si="54"/>
        <v>0.15727688455092478</v>
      </c>
      <c r="F58" s="150">
        <f t="shared" si="54"/>
        <v>0.3233947411438039</v>
      </c>
      <c r="G58" s="150">
        <f t="shared" si="40"/>
        <v>0.57136957548388678</v>
      </c>
      <c r="H58" s="150">
        <f t="shared" si="40"/>
        <v>1.009488251521903</v>
      </c>
      <c r="I58" s="150">
        <f t="shared" si="40"/>
        <v>1.7835505663697833</v>
      </c>
      <c r="J58" s="150">
        <f t="shared" si="40"/>
        <v>3.1511536840594472</v>
      </c>
      <c r="K58" s="150">
        <f t="shared" si="40"/>
        <v>5.5674168861790987</v>
      </c>
      <c r="L58" s="150">
        <f t="shared" si="40"/>
        <v>9.8364389338769627</v>
      </c>
      <c r="M58" s="150">
        <f t="shared" si="40"/>
        <v>17.378890943137829</v>
      </c>
      <c r="N58" s="150">
        <f t="shared" si="40"/>
        <v>30.704795957538337</v>
      </c>
      <c r="O58" s="150">
        <f t="shared" si="41"/>
        <v>34.213622930906745</v>
      </c>
      <c r="P58" s="150">
        <f t="shared" si="48"/>
        <v>38.123425268060785</v>
      </c>
      <c r="Q58" s="150">
        <f t="shared" si="48"/>
        <v>42.480024904246442</v>
      </c>
      <c r="R58" s="150">
        <f t="shared" si="48"/>
        <v>47.334480130703888</v>
      </c>
      <c r="S58" s="150">
        <f t="shared" si="48"/>
        <v>52.743683985458965</v>
      </c>
      <c r="T58" s="150">
        <f t="shared" si="43"/>
        <v>56.317225279733222</v>
      </c>
      <c r="U58" s="150">
        <f t="shared" ref="U58:AC58" si="55">T58*($N7/$M7)^(1/($N$3-$M$3))</f>
        <v>60.132884613873713</v>
      </c>
      <c r="V58" s="150">
        <f t="shared" si="55"/>
        <v>64.207066204426809</v>
      </c>
      <c r="W58" s="150">
        <f t="shared" si="55"/>
        <v>68.55728570234767</v>
      </c>
      <c r="X58" s="150">
        <f t="shared" si="55"/>
        <v>73.202245495983618</v>
      </c>
      <c r="Y58" s="150">
        <f t="shared" si="55"/>
        <v>78.161915116058282</v>
      </c>
      <c r="Z58" s="150">
        <f t="shared" si="55"/>
        <v>83.457617088332313</v>
      </c>
      <c r="AA58" s="150">
        <f t="shared" si="55"/>
        <v>89.112118603037018</v>
      </c>
      <c r="AB58" s="150">
        <f t="shared" si="55"/>
        <v>95.149729395184394</v>
      </c>
      <c r="AC58" s="150">
        <f t="shared" si="55"/>
        <v>101.59640625655899</v>
      </c>
      <c r="AD58" s="150">
        <f t="shared" si="45"/>
        <v>102.76674481400464</v>
      </c>
      <c r="AE58" s="150">
        <f t="shared" ref="AE58:AM58" si="56">AD58*($O7/$N7)^(1/($O$3-$N$3))</f>
        <v>103.95056507212763</v>
      </c>
      <c r="AF58" s="150">
        <f t="shared" si="56"/>
        <v>105.14802233321377</v>
      </c>
      <c r="AG58" s="150">
        <f t="shared" si="56"/>
        <v>106.35927368855167</v>
      </c>
      <c r="AH58" s="150">
        <f t="shared" si="56"/>
        <v>107.58447803904109</v>
      </c>
      <c r="AI58" s="150">
        <f t="shared" si="56"/>
        <v>108.82379611603878</v>
      </c>
      <c r="AJ58" s="150">
        <f t="shared" si="56"/>
        <v>110.07739050244437</v>
      </c>
      <c r="AK58" s="150">
        <f t="shared" si="56"/>
        <v>111.34542565402923</v>
      </c>
      <c r="AL58" s="150">
        <f t="shared" si="56"/>
        <v>112.62806792101095</v>
      </c>
      <c r="AM58" s="150">
        <f t="shared" si="56"/>
        <v>113.92548556987643</v>
      </c>
    </row>
    <row r="59" spans="1:39" s="147" customFormat="1">
      <c r="A59" s="123" t="s">
        <v>59</v>
      </c>
      <c r="B59" s="145">
        <f t="shared" si="38"/>
        <v>2.065704891138056</v>
      </c>
      <c r="C59" s="150">
        <f t="shared" ref="C59:F59" si="57">B59*($C8/$B8)^(1/($C$3-$B$3))</f>
        <v>2.7536123330079558</v>
      </c>
      <c r="D59" s="150">
        <f t="shared" si="57"/>
        <v>3.6706021818615953</v>
      </c>
      <c r="E59" s="150">
        <f t="shared" si="57"/>
        <v>4.8929619525524464</v>
      </c>
      <c r="F59" s="150">
        <f t="shared" si="57"/>
        <v>6.5223839258396037</v>
      </c>
      <c r="G59" s="150">
        <f t="shared" si="40"/>
        <v>7.0869868870732171</v>
      </c>
      <c r="H59" s="150">
        <f t="shared" si="40"/>
        <v>7.7004640800997297</v>
      </c>
      <c r="I59" s="150">
        <f t="shared" si="40"/>
        <v>8.3670462488176973</v>
      </c>
      <c r="J59" s="150">
        <f t="shared" si="40"/>
        <v>9.0913303667988323</v>
      </c>
      <c r="K59" s="150">
        <f t="shared" si="40"/>
        <v>9.8783113395551911</v>
      </c>
      <c r="L59" s="150">
        <f t="shared" si="40"/>
        <v>10.733416451078121</v>
      </c>
      <c r="M59" s="150">
        <f t="shared" si="40"/>
        <v>11.662542792203798</v>
      </c>
      <c r="N59" s="150">
        <f t="shared" si="40"/>
        <v>12.672097928923899</v>
      </c>
      <c r="O59" s="150">
        <f t="shared" si="41"/>
        <v>12.67163013923175</v>
      </c>
      <c r="P59" s="150">
        <f t="shared" si="48"/>
        <v>12.671162366808028</v>
      </c>
      <c r="Q59" s="150">
        <f t="shared" si="48"/>
        <v>12.670694611652095</v>
      </c>
      <c r="R59" s="150">
        <f t="shared" si="48"/>
        <v>12.670226873763315</v>
      </c>
      <c r="S59" s="150">
        <f t="shared" si="48"/>
        <v>12.669759153141049</v>
      </c>
      <c r="T59" s="150">
        <f t="shared" si="43"/>
        <v>12.651552746118057</v>
      </c>
      <c r="U59" s="150">
        <f t="shared" ref="U59:AC59" si="58">T59*($N8/$M8)^(1/($N$3-$M$3))</f>
        <v>12.633372501648958</v>
      </c>
      <c r="V59" s="150">
        <f t="shared" si="58"/>
        <v>12.615218382138243</v>
      </c>
      <c r="W59" s="150">
        <f t="shared" si="58"/>
        <v>12.59709035004442</v>
      </c>
      <c r="X59" s="150">
        <f t="shared" si="58"/>
        <v>12.578988367879948</v>
      </c>
      <c r="Y59" s="150">
        <f t="shared" si="58"/>
        <v>12.560912398211153</v>
      </c>
      <c r="Z59" s="150">
        <f t="shared" si="58"/>
        <v>12.542862403658155</v>
      </c>
      <c r="AA59" s="150">
        <f t="shared" si="58"/>
        <v>12.524838346894789</v>
      </c>
      <c r="AB59" s="150">
        <f t="shared" si="58"/>
        <v>12.506840190648527</v>
      </c>
      <c r="AC59" s="150">
        <f t="shared" si="58"/>
        <v>12.488867897700398</v>
      </c>
      <c r="AD59" s="150">
        <f t="shared" si="45"/>
        <v>8.6542431093346792</v>
      </c>
      <c r="AE59" s="150">
        <f t="shared" ref="AE59:AM59" si="59">AD59*($O8/$N8)^(1/($O$3-$N$3))</f>
        <v>5.9970146540870619</v>
      </c>
      <c r="AF59" s="150">
        <f t="shared" si="59"/>
        <v>4.1556707278702527</v>
      </c>
      <c r="AG59" s="150">
        <f t="shared" si="59"/>
        <v>2.8796993495268794</v>
      </c>
      <c r="AH59" s="150">
        <f t="shared" si="59"/>
        <v>1.9955065948921937</v>
      </c>
      <c r="AI59" s="150">
        <f t="shared" si="59"/>
        <v>1.3827994130402774</v>
      </c>
      <c r="AJ59" s="150">
        <f t="shared" si="59"/>
        <v>0.95821994354663509</v>
      </c>
      <c r="AK59" s="150">
        <f t="shared" si="59"/>
        <v>0.66400480905018444</v>
      </c>
      <c r="AL59" s="150">
        <f t="shared" si="59"/>
        <v>0.46012649748227019</v>
      </c>
      <c r="AM59" s="150">
        <f t="shared" si="59"/>
        <v>0.31884768122108648</v>
      </c>
    </row>
    <row r="60" spans="1:39" s="147" customFormat="1">
      <c r="A60" s="123" t="s">
        <v>60</v>
      </c>
      <c r="B60" s="145">
        <f t="shared" si="38"/>
        <v>1.2157254151819952</v>
      </c>
      <c r="C60" s="150">
        <f t="shared" ref="C60:F60" si="60">B60*($C9/$B9)^(1/($C$3-$B$3))</f>
        <v>1.3358995019121904</v>
      </c>
      <c r="D60" s="150">
        <f t="shared" si="60"/>
        <v>1.4679527604858686</v>
      </c>
      <c r="E60" s="150">
        <f t="shared" si="60"/>
        <v>1.6130594434189138</v>
      </c>
      <c r="F60" s="150">
        <f t="shared" si="60"/>
        <v>1.7725098777304857</v>
      </c>
      <c r="G60" s="150">
        <f t="shared" si="40"/>
        <v>1.8387217241617149</v>
      </c>
      <c r="H60" s="150">
        <f t="shared" si="40"/>
        <v>1.9074069044022008</v>
      </c>
      <c r="I60" s="150">
        <f t="shared" si="40"/>
        <v>1.9786578094735168</v>
      </c>
      <c r="J60" s="150">
        <f t="shared" si="40"/>
        <v>2.0525702816502913</v>
      </c>
      <c r="K60" s="150">
        <f t="shared" si="40"/>
        <v>2.1292437433812608</v>
      </c>
      <c r="L60" s="150">
        <f t="shared" si="40"/>
        <v>2.208781331026147</v>
      </c>
      <c r="M60" s="150">
        <f t="shared" si="40"/>
        <v>2.2912900335882584</v>
      </c>
      <c r="N60" s="150">
        <f t="shared" si="40"/>
        <v>2.3768808366294247</v>
      </c>
      <c r="O60" s="150">
        <f t="shared" si="41"/>
        <v>2.3633481757385981</v>
      </c>
      <c r="P60" s="150">
        <f t="shared" si="48"/>
        <v>2.349892562425405</v>
      </c>
      <c r="Q60" s="150">
        <f t="shared" si="48"/>
        <v>2.3365135580230332</v>
      </c>
      <c r="R60" s="150">
        <f t="shared" si="48"/>
        <v>2.3232107263621988</v>
      </c>
      <c r="S60" s="150">
        <f t="shared" si="48"/>
        <v>2.3099836337569282</v>
      </c>
      <c r="T60" s="150">
        <f t="shared" si="43"/>
        <v>2.1069739630988842</v>
      </c>
      <c r="U60" s="150">
        <f t="shared" ref="U60:AC60" si="61">T60*($N9/$M9)^(1/($N$3-$M$3))</f>
        <v>1.9218055125163516</v>
      </c>
      <c r="V60" s="150">
        <f t="shared" si="61"/>
        <v>1.752910331414903</v>
      </c>
      <c r="W60" s="150">
        <f t="shared" si="61"/>
        <v>1.598858266338208</v>
      </c>
      <c r="X60" s="150">
        <f t="shared" si="61"/>
        <v>1.4583448508598862</v>
      </c>
      <c r="Y60" s="150">
        <f t="shared" si="61"/>
        <v>1.3301802597552232</v>
      </c>
      <c r="Z60" s="150">
        <f t="shared" si="61"/>
        <v>1.2132792339200096</v>
      </c>
      <c r="AA60" s="150">
        <f t="shared" si="61"/>
        <v>1.1066518907237488</v>
      </c>
      <c r="AB60" s="150">
        <f t="shared" si="61"/>
        <v>1.0093953419820834</v>
      </c>
      <c r="AC60" s="150">
        <f t="shared" si="61"/>
        <v>0.92068604857195124</v>
      </c>
      <c r="AD60" s="150">
        <f t="shared" si="45"/>
        <v>0.76588447884740796</v>
      </c>
      <c r="AE60" s="150">
        <f t="shared" ref="AE60:AM60" si="62">AD60*($O9/$N9)^(1/($O$3-$N$3))</f>
        <v>0.63711081084501164</v>
      </c>
      <c r="AF60" s="150">
        <f t="shared" si="62"/>
        <v>0.52998878617627698</v>
      </c>
      <c r="AG60" s="150">
        <f t="shared" si="62"/>
        <v>0.4408779582629534</v>
      </c>
      <c r="AH60" s="150">
        <f t="shared" si="62"/>
        <v>0.36674997500317091</v>
      </c>
      <c r="AI60" s="150">
        <f t="shared" si="62"/>
        <v>0.30508566292307854</v>
      </c>
      <c r="AJ60" s="150">
        <f t="shared" si="62"/>
        <v>0.25378941531055199</v>
      </c>
      <c r="AK60" s="150">
        <f t="shared" si="62"/>
        <v>0.21111797488796233</v>
      </c>
      <c r="AL60" s="150">
        <f t="shared" si="62"/>
        <v>0.17562119076658411</v>
      </c>
      <c r="AM60" s="150">
        <f t="shared" si="62"/>
        <v>0.14609273636051512</v>
      </c>
    </row>
    <row r="61" spans="1:39" s="147" customFormat="1">
      <c r="A61" s="123" t="s">
        <v>61</v>
      </c>
      <c r="B61" s="145">
        <f t="shared" si="38"/>
        <v>5.3244046849327154E-4</v>
      </c>
      <c r="C61" s="150">
        <f t="shared" ref="C61:F61" si="63">B61*($C10/$B10)^(1/($C$3-$B$3))</f>
        <v>3.3109081092025255E-3</v>
      </c>
      <c r="D61" s="150">
        <f t="shared" si="63"/>
        <v>2.0588428484041067E-2</v>
      </c>
      <c r="E61" s="150">
        <f t="shared" si="63"/>
        <v>0.12802632192186428</v>
      </c>
      <c r="F61" s="150">
        <f t="shared" si="63"/>
        <v>0.79611414331822172</v>
      </c>
      <c r="G61" s="150">
        <f t="shared" si="40"/>
        <v>0.91359463488288961</v>
      </c>
      <c r="H61" s="150">
        <f t="shared" si="40"/>
        <v>1.0484114167447633</v>
      </c>
      <c r="I61" s="150">
        <f t="shared" si="40"/>
        <v>1.2031227601305474</v>
      </c>
      <c r="J61" s="150">
        <f t="shared" si="40"/>
        <v>1.3806644536917922</v>
      </c>
      <c r="K61" s="150">
        <f t="shared" si="40"/>
        <v>1.5844055127684686</v>
      </c>
      <c r="L61" s="150">
        <f t="shared" si="40"/>
        <v>1.818212109523536</v>
      </c>
      <c r="M61" s="150">
        <f t="shared" si="40"/>
        <v>2.0865209370810374</v>
      </c>
      <c r="N61" s="150">
        <f t="shared" si="40"/>
        <v>2.3944233998190603</v>
      </c>
      <c r="O61" s="150">
        <f t="shared" si="41"/>
        <v>2.3943790052649931</v>
      </c>
      <c r="P61" s="150">
        <f t="shared" si="48"/>
        <v>2.3943346115340369</v>
      </c>
      <c r="Q61" s="150">
        <f t="shared" si="48"/>
        <v>2.3942902186261765</v>
      </c>
      <c r="R61" s="150">
        <f t="shared" si="48"/>
        <v>2.3942458265413968</v>
      </c>
      <c r="S61" s="150">
        <f t="shared" si="48"/>
        <v>2.3942014352796823</v>
      </c>
      <c r="T61" s="150">
        <f t="shared" si="43"/>
        <v>2.2217946392446843</v>
      </c>
      <c r="U61" s="150">
        <f t="shared" ref="U61:AC61" si="64">T61*($N10/$M10)^(1/($N$3-$M$3))</f>
        <v>2.0618028818447214</v>
      </c>
      <c r="V61" s="150">
        <f t="shared" si="64"/>
        <v>1.9133321543292443</v>
      </c>
      <c r="W61" s="150">
        <f t="shared" si="64"/>
        <v>1.7755528256487774</v>
      </c>
      <c r="X61" s="150">
        <f t="shared" si="64"/>
        <v>1.647695006607234</v>
      </c>
      <c r="Y61" s="150">
        <f t="shared" si="64"/>
        <v>1.5290442478423043</v>
      </c>
      <c r="Z61" s="150">
        <f t="shared" si="64"/>
        <v>1.4189375475949042</v>
      </c>
      <c r="AA61" s="150">
        <f t="shared" si="64"/>
        <v>1.3167596469597316</v>
      </c>
      <c r="AB61" s="150">
        <f t="shared" si="64"/>
        <v>1.2219395919153728</v>
      </c>
      <c r="AC61" s="150">
        <f t="shared" si="64"/>
        <v>1.1339475429231241</v>
      </c>
      <c r="AD61" s="150">
        <f t="shared" si="45"/>
        <v>1.1016219664598252</v>
      </c>
      <c r="AE61" s="150">
        <f t="shared" ref="AE61:AM61" si="65">AD61*($O10/$N10)^(1/($O$3-$N$3))</f>
        <v>1.0702178990206483</v>
      </c>
      <c r="AF61" s="150">
        <f t="shared" si="65"/>
        <v>1.0397090710390628</v>
      </c>
      <c r="AG61" s="150">
        <f t="shared" si="65"/>
        <v>1.0100699618181725</v>
      </c>
      <c r="AH61" s="150">
        <f t="shared" si="65"/>
        <v>0.98127577818260003</v>
      </c>
      <c r="AI61" s="150">
        <f t="shared" si="65"/>
        <v>0.95330243373894508</v>
      </c>
      <c r="AJ61" s="150">
        <f t="shared" si="65"/>
        <v>0.92612652872746748</v>
      </c>
      <c r="AK61" s="150">
        <f t="shared" si="65"/>
        <v>0.89972533044814029</v>
      </c>
      <c r="AL61" s="150">
        <f t="shared" si="65"/>
        <v>0.87407675424469944</v>
      </c>
      <c r="AM61" s="150">
        <f t="shared" si="65"/>
        <v>0.84915934503078427</v>
      </c>
    </row>
    <row r="62" spans="1:39" s="147" customFormat="1">
      <c r="A62" s="123" t="s">
        <v>62</v>
      </c>
      <c r="B62" s="145">
        <f t="shared" si="38"/>
        <v>10.951553194894315</v>
      </c>
      <c r="C62" s="150">
        <f t="shared" ref="C62:F62" si="66">B62*($C11/$B11)^(1/($C$3-$B$3))</f>
        <v>10.769234322189195</v>
      </c>
      <c r="D62" s="150">
        <f t="shared" si="66"/>
        <v>10.58995065104434</v>
      </c>
      <c r="E62" s="150">
        <f t="shared" si="66"/>
        <v>10.413651652140569</v>
      </c>
      <c r="F62" s="150">
        <f t="shared" si="66"/>
        <v>10.240287637358882</v>
      </c>
      <c r="G62" s="150">
        <f t="shared" si="40"/>
        <v>10.395577874352599</v>
      </c>
      <c r="H62" s="150">
        <f t="shared" si="40"/>
        <v>10.553223031301647</v>
      </c>
      <c r="I62" s="150">
        <f t="shared" si="40"/>
        <v>10.713258819710521</v>
      </c>
      <c r="J62" s="150">
        <f t="shared" si="40"/>
        <v>10.875721492635687</v>
      </c>
      <c r="K62" s="150">
        <f t="shared" si="40"/>
        <v>11.040647852898028</v>
      </c>
      <c r="L62" s="150">
        <f t="shared" si="40"/>
        <v>11.208075261419815</v>
      </c>
      <c r="M62" s="150">
        <f t="shared" si="40"/>
        <v>11.378041645688118</v>
      </c>
      <c r="N62" s="150">
        <f t="shared" si="40"/>
        <v>11.550585508346549</v>
      </c>
      <c r="O62" s="150">
        <f t="shared" si="41"/>
        <v>11.550585508346549</v>
      </c>
      <c r="P62" s="150">
        <f t="shared" si="48"/>
        <v>11.550585508346549</v>
      </c>
      <c r="Q62" s="150">
        <f t="shared" si="48"/>
        <v>11.550585508346549</v>
      </c>
      <c r="R62" s="150">
        <f t="shared" si="48"/>
        <v>11.550585508346549</v>
      </c>
      <c r="S62" s="150">
        <f t="shared" si="48"/>
        <v>11.550585508346549</v>
      </c>
      <c r="T62" s="150">
        <f t="shared" si="43"/>
        <v>11.550585508346549</v>
      </c>
      <c r="U62" s="150">
        <f t="shared" ref="U62:AC62" si="67">T62*($N11/$M11)^(1/($N$3-$M$3))</f>
        <v>11.550585508346549</v>
      </c>
      <c r="V62" s="150">
        <f t="shared" si="67"/>
        <v>11.550585508346549</v>
      </c>
      <c r="W62" s="150">
        <f t="shared" si="67"/>
        <v>11.550585508346549</v>
      </c>
      <c r="X62" s="150">
        <f t="shared" si="67"/>
        <v>11.550585508346549</v>
      </c>
      <c r="Y62" s="150">
        <f t="shared" si="67"/>
        <v>11.550585508346549</v>
      </c>
      <c r="Z62" s="150">
        <f t="shared" si="67"/>
        <v>11.550585508346549</v>
      </c>
      <c r="AA62" s="150">
        <f t="shared" si="67"/>
        <v>11.550585508346549</v>
      </c>
      <c r="AB62" s="150">
        <f t="shared" si="67"/>
        <v>11.550585508346549</v>
      </c>
      <c r="AC62" s="150">
        <f t="shared" si="67"/>
        <v>11.550585508346549</v>
      </c>
      <c r="AD62" s="150">
        <f t="shared" si="45"/>
        <v>11.549307172939226</v>
      </c>
      <c r="AE62" s="150">
        <f t="shared" ref="AE62:AM62" si="68">AD62*($O11/$N11)^(1/($O$3-$N$3))</f>
        <v>11.548028979008837</v>
      </c>
      <c r="AF62" s="150">
        <f t="shared" si="68"/>
        <v>11.546750926539723</v>
      </c>
      <c r="AG62" s="150">
        <f t="shared" si="68"/>
        <v>11.545473015516228</v>
      </c>
      <c r="AH62" s="150">
        <f t="shared" si="68"/>
        <v>11.544195245922698</v>
      </c>
      <c r="AI62" s="150">
        <f t="shared" si="68"/>
        <v>11.54291761774348</v>
      </c>
      <c r="AJ62" s="150">
        <f t="shared" si="68"/>
        <v>11.541640130962927</v>
      </c>
      <c r="AK62" s="150">
        <f t="shared" si="68"/>
        <v>11.540362785565385</v>
      </c>
      <c r="AL62" s="150">
        <f t="shared" si="68"/>
        <v>11.539085581535209</v>
      </c>
      <c r="AM62" s="150">
        <f t="shared" si="68"/>
        <v>11.537808518856755</v>
      </c>
    </row>
    <row r="63" spans="1:39" s="147" customFormat="1">
      <c r="A63" s="123" t="s">
        <v>63</v>
      </c>
      <c r="B63" s="145">
        <f t="shared" si="38"/>
        <v>33.310452272512492</v>
      </c>
      <c r="C63" s="150">
        <f t="shared" ref="C63:F63" si="69">B63*($C12/$B12)^(1/($C$3-$B$3))</f>
        <v>33.188636115381257</v>
      </c>
      <c r="D63" s="150">
        <f t="shared" si="69"/>
        <v>33.067265439326555</v>
      </c>
      <c r="E63" s="150">
        <f t="shared" si="69"/>
        <v>32.946338615226324</v>
      </c>
      <c r="F63" s="150">
        <f t="shared" si="69"/>
        <v>32.825854019916186</v>
      </c>
      <c r="G63" s="150">
        <f t="shared" si="40"/>
        <v>33.283351870526339</v>
      </c>
      <c r="H63" s="150">
        <f t="shared" si="40"/>
        <v>33.747225923357639</v>
      </c>
      <c r="I63" s="150">
        <f t="shared" si="40"/>
        <v>34.217565044302489</v>
      </c>
      <c r="J63" s="150">
        <f t="shared" si="40"/>
        <v>34.694459337787848</v>
      </c>
      <c r="K63" s="150">
        <f t="shared" si="40"/>
        <v>35.178000164036845</v>
      </c>
      <c r="L63" s="150">
        <f t="shared" si="40"/>
        <v>35.668280156570958</v>
      </c>
      <c r="M63" s="150">
        <f t="shared" si="40"/>
        <v>36.165393239956124</v>
      </c>
      <c r="N63" s="150">
        <f t="shared" si="40"/>
        <v>36.669434647796187</v>
      </c>
      <c r="O63" s="150">
        <f t="shared" si="41"/>
        <v>34.42223384538601</v>
      </c>
      <c r="P63" s="150">
        <f t="shared" si="48"/>
        <v>32.312747504484619</v>
      </c>
      <c r="Q63" s="150">
        <f t="shared" si="48"/>
        <v>30.33253611541922</v>
      </c>
      <c r="R63" s="150">
        <f t="shared" si="48"/>
        <v>28.473677364189403</v>
      </c>
      <c r="S63" s="150">
        <f t="shared" si="48"/>
        <v>26.728734437336275</v>
      </c>
      <c r="T63" s="150">
        <f t="shared" si="43"/>
        <v>26.022229240542639</v>
      </c>
      <c r="U63" s="150">
        <f t="shared" ref="U63:AC63" si="70">T63*($N12/$M12)^(1/($N$3-$M$3))</f>
        <v>25.334398687483695</v>
      </c>
      <c r="V63" s="150">
        <f t="shared" si="70"/>
        <v>24.664749162089521</v>
      </c>
      <c r="W63" s="150">
        <f t="shared" si="70"/>
        <v>24.012800095758628</v>
      </c>
      <c r="X63" s="150">
        <f t="shared" si="70"/>
        <v>23.378083622481753</v>
      </c>
      <c r="Y63" s="150">
        <f t="shared" si="70"/>
        <v>22.760144243081584</v>
      </c>
      <c r="Z63" s="150">
        <f t="shared" si="70"/>
        <v>22.15853849832742</v>
      </c>
      <c r="AA63" s="150">
        <f t="shared" si="70"/>
        <v>21.572834650690243</v>
      </c>
      <c r="AB63" s="150">
        <f t="shared" si="70"/>
        <v>21.002612374509724</v>
      </c>
      <c r="AC63" s="150">
        <f t="shared" si="70"/>
        <v>20.447462454350905</v>
      </c>
      <c r="AD63" s="150">
        <f t="shared" si="45"/>
        <v>14.563005719010146</v>
      </c>
      <c r="AE63" s="150">
        <f t="shared" ref="AE63:AM63" si="71">AD63*($O12/$N12)^(1/($O$3-$N$3))</f>
        <v>10.372002689595091</v>
      </c>
      <c r="AF63" s="150">
        <f t="shared" si="71"/>
        <v>7.3871041369253785</v>
      </c>
      <c r="AG63" s="150">
        <f t="shared" si="71"/>
        <v>5.2612122425038006</v>
      </c>
      <c r="AH63" s="150">
        <f t="shared" si="71"/>
        <v>3.747118457733404</v>
      </c>
      <c r="AI63" s="150">
        <f t="shared" si="71"/>
        <v>2.6687569497489667</v>
      </c>
      <c r="AJ63" s="150">
        <f t="shared" si="71"/>
        <v>1.9007308514985133</v>
      </c>
      <c r="AK63" s="150">
        <f t="shared" si="71"/>
        <v>1.3537305336771468</v>
      </c>
      <c r="AL63" s="150">
        <f t="shared" si="71"/>
        <v>0.96414826768609763</v>
      </c>
      <c r="AM63" s="150">
        <f t="shared" si="71"/>
        <v>0.68668162456015069</v>
      </c>
    </row>
    <row r="64" spans="1:39" s="147" customFormat="1">
      <c r="A64" s="123" t="s">
        <v>64</v>
      </c>
      <c r="B64" s="145">
        <f t="shared" si="38"/>
        <v>142.19128226005233</v>
      </c>
      <c r="C64" s="150">
        <f t="shared" ref="C64:F64" si="72">B64*($C13/$B13)^(1/($C$3-$B$3))</f>
        <v>148.1525925179601</v>
      </c>
      <c r="D64" s="150">
        <f t="shared" si="72"/>
        <v>154.36382822436366</v>
      </c>
      <c r="E64" s="150">
        <f t="shared" si="72"/>
        <v>160.83546739954772</v>
      </c>
      <c r="F64" s="150">
        <f t="shared" si="72"/>
        <v>167.5784273504313</v>
      </c>
      <c r="G64" s="150">
        <f t="shared" si="40"/>
        <v>171.95639214887822</v>
      </c>
      <c r="H64" s="150">
        <f t="shared" si="40"/>
        <v>176.4487307129672</v>
      </c>
      <c r="I64" s="150">
        <f t="shared" si="40"/>
        <v>181.05843104257247</v>
      </c>
      <c r="J64" s="150">
        <f t="shared" si="40"/>
        <v>185.78855919867951</v>
      </c>
      <c r="K64" s="150">
        <f t="shared" si="40"/>
        <v>190.64226134272161</v>
      </c>
      <c r="L64" s="150">
        <f t="shared" si="40"/>
        <v>195.62276582919367</v>
      </c>
      <c r="M64" s="150">
        <f t="shared" si="40"/>
        <v>200.73338535293533</v>
      </c>
      <c r="N64" s="150">
        <f t="shared" si="40"/>
        <v>205.9775191525116</v>
      </c>
      <c r="O64" s="150">
        <f t="shared" si="41"/>
        <v>197.37676723621453</v>
      </c>
      <c r="P64" s="150">
        <f t="shared" si="48"/>
        <v>189.13514642233119</v>
      </c>
      <c r="Q64" s="150">
        <f t="shared" si="48"/>
        <v>181.23766091165984</v>
      </c>
      <c r="R64" s="150">
        <f t="shared" si="48"/>
        <v>173.66994106628687</v>
      </c>
      <c r="S64" s="150">
        <f t="shared" si="48"/>
        <v>166.41821726373396</v>
      </c>
      <c r="T64" s="150">
        <f t="shared" si="43"/>
        <v>161.67610047681288</v>
      </c>
      <c r="U64" s="150">
        <f t="shared" ref="U64:AC64" si="73">T64*($N13/$M13)^(1/($N$3-$M$3))</f>
        <v>157.06911115364272</v>
      </c>
      <c r="V64" s="150">
        <f t="shared" si="73"/>
        <v>152.59339881303961</v>
      </c>
      <c r="W64" s="150">
        <f t="shared" si="73"/>
        <v>148.24522269396789</v>
      </c>
      <c r="X64" s="150">
        <f t="shared" si="73"/>
        <v>144.02094862904485</v>
      </c>
      <c r="Y64" s="150">
        <f t="shared" si="73"/>
        <v>139.91704600713564</v>
      </c>
      <c r="Z64" s="150">
        <f t="shared" si="73"/>
        <v>135.93008482249951</v>
      </c>
      <c r="AA64" s="150">
        <f t="shared" si="73"/>
        <v>132.05673280802114</v>
      </c>
      <c r="AB64" s="150">
        <f t="shared" si="73"/>
        <v>128.29375265013107</v>
      </c>
      <c r="AC64" s="150">
        <f t="shared" si="73"/>
        <v>124.63799928308747</v>
      </c>
      <c r="AD64" s="150">
        <f t="shared" si="45"/>
        <v>128.6280184684968</v>
      </c>
      <c r="AE64" s="150">
        <f t="shared" ref="AE64:AM64" si="74">AD64*($O13/$N13)^(1/($O$3-$N$3))</f>
        <v>132.74576959112838</v>
      </c>
      <c r="AF64" s="150">
        <f t="shared" si="74"/>
        <v>136.99534171597875</v>
      </c>
      <c r="AG64" s="150">
        <f t="shared" si="74"/>
        <v>141.38095481072162</v>
      </c>
      <c r="AH64" s="150">
        <f t="shared" si="74"/>
        <v>145.90696393627741</v>
      </c>
      <c r="AI64" s="150">
        <f t="shared" si="74"/>
        <v>150.57786357153472</v>
      </c>
      <c r="AJ64" s="150">
        <f t="shared" si="74"/>
        <v>155.39829207651874</v>
      </c>
      <c r="AK64" s="150">
        <f t="shared" si="74"/>
        <v>160.37303629843828</v>
      </c>
      <c r="AL64" s="150">
        <f t="shared" si="74"/>
        <v>165.50703632518568</v>
      </c>
      <c r="AM64" s="150">
        <f t="shared" si="74"/>
        <v>170.80539039100978</v>
      </c>
    </row>
    <row r="65" spans="1:39" s="147" customFormat="1">
      <c r="A65" s="123" t="s">
        <v>65</v>
      </c>
      <c r="B65" s="145">
        <f t="shared" si="38"/>
        <v>2.0664159379598783</v>
      </c>
      <c r="C65" s="150">
        <f t="shared" ref="C65:F65" si="75">B65*($C14/$B14)^(1/($C$3-$B$3))</f>
        <v>2.4014532441215315</v>
      </c>
      <c r="D65" s="150">
        <f t="shared" si="75"/>
        <v>2.7908116549833735</v>
      </c>
      <c r="E65" s="150">
        <f t="shared" si="75"/>
        <v>3.2432984954658868</v>
      </c>
      <c r="F65" s="150">
        <f t="shared" si="75"/>
        <v>3.7691490616746592</v>
      </c>
      <c r="G65" s="150">
        <f t="shared" si="40"/>
        <v>3.2392453200055669</v>
      </c>
      <c r="H65" s="150">
        <f t="shared" si="40"/>
        <v>2.7838406153446167</v>
      </c>
      <c r="I65" s="150">
        <f t="shared" si="40"/>
        <v>2.3924611463601577</v>
      </c>
      <c r="J65" s="150">
        <f t="shared" si="40"/>
        <v>2.0561056208795887</v>
      </c>
      <c r="K65" s="150">
        <f t="shared" si="40"/>
        <v>1.7670382361880275</v>
      </c>
      <c r="L65" s="150">
        <f t="shared" si="40"/>
        <v>1.5186107641759872</v>
      </c>
      <c r="M65" s="150">
        <f t="shared" si="40"/>
        <v>1.3051096494924852</v>
      </c>
      <c r="N65" s="150">
        <f t="shared" si="40"/>
        <v>1.1216246041312836</v>
      </c>
      <c r="O65" s="150">
        <f t="shared" si="41"/>
        <v>2.2381016212562166</v>
      </c>
      <c r="P65" s="150">
        <f t="shared" si="48"/>
        <v>4.4659316928495283</v>
      </c>
      <c r="Q65" s="150">
        <f t="shared" si="48"/>
        <v>8.911367426651184</v>
      </c>
      <c r="R65" s="150">
        <f t="shared" si="48"/>
        <v>17.781836999416775</v>
      </c>
      <c r="S65" s="150">
        <f t="shared" si="48"/>
        <v>35.482065987784132</v>
      </c>
      <c r="T65" s="150">
        <f t="shared" si="43"/>
        <v>37.917283978301924</v>
      </c>
      <c r="U65" s="150">
        <f t="shared" ref="U65:AC65" si="76">T65*($N14/$M14)^(1/($N$3-$M$3))</f>
        <v>40.519636731022771</v>
      </c>
      <c r="V65" s="150">
        <f t="shared" si="76"/>
        <v>43.300595099416654</v>
      </c>
      <c r="W65" s="150">
        <f t="shared" si="76"/>
        <v>46.272417208719119</v>
      </c>
      <c r="X65" s="150">
        <f t="shared" si="76"/>
        <v>49.448202488251965</v>
      </c>
      <c r="Y65" s="150">
        <f t="shared" si="76"/>
        <v>52.841949412109649</v>
      </c>
      <c r="Z65" s="150">
        <f t="shared" si="76"/>
        <v>56.468617202725433</v>
      </c>
      <c r="AA65" s="150">
        <f t="shared" si="76"/>
        <v>60.344191769298952</v>
      </c>
      <c r="AB65" s="150">
        <f t="shared" si="76"/>
        <v>64.48575617173384</v>
      </c>
      <c r="AC65" s="150">
        <f t="shared" si="76"/>
        <v>68.911565920681809</v>
      </c>
      <c r="AD65" s="150">
        <f t="shared" si="45"/>
        <v>68.610765667867426</v>
      </c>
      <c r="AE65" s="150">
        <f t="shared" ref="AE65:AM65" si="77">AD65*($O14/$N14)^(1/($O$3-$N$3))</f>
        <v>68.31127841368955</v>
      </c>
      <c r="AF65" s="150">
        <f t="shared" si="77"/>
        <v>68.013098426884966</v>
      </c>
      <c r="AG65" s="150">
        <f t="shared" si="77"/>
        <v>67.71622000120756</v>
      </c>
      <c r="AH65" s="150">
        <f t="shared" si="77"/>
        <v>67.420637455319067</v>
      </c>
      <c r="AI65" s="150">
        <f t="shared" si="77"/>
        <v>67.12634513268037</v>
      </c>
      <c r="AJ65" s="150">
        <f t="shared" si="77"/>
        <v>66.833337401443259</v>
      </c>
      <c r="AK65" s="150">
        <f t="shared" si="77"/>
        <v>66.541608654342625</v>
      </c>
      <c r="AL65" s="150">
        <f t="shared" si="77"/>
        <v>66.251153308589195</v>
      </c>
      <c r="AM65" s="150">
        <f t="shared" si="77"/>
        <v>65.961965805762659</v>
      </c>
    </row>
    <row r="66" spans="1:39" s="147" customFormat="1">
      <c r="A66" s="123" t="s">
        <v>66</v>
      </c>
      <c r="B66" s="145">
        <f t="shared" si="38"/>
        <v>47.683115203406061</v>
      </c>
      <c r="C66" s="150">
        <f t="shared" ref="C66:F66" si="78">B66*($C15/$B15)^(1/($C$3-$B$3))</f>
        <v>45.706417099478877</v>
      </c>
      <c r="D66" s="150">
        <f t="shared" si="78"/>
        <v>43.811662790066826</v>
      </c>
      <c r="E66" s="150">
        <f t="shared" si="78"/>
        <v>41.995455304511516</v>
      </c>
      <c r="F66" s="150">
        <f t="shared" si="78"/>
        <v>40.254538493185876</v>
      </c>
      <c r="G66" s="150">
        <f t="shared" si="40"/>
        <v>37.318158758977184</v>
      </c>
      <c r="H66" s="150">
        <f t="shared" si="40"/>
        <v>34.595974150739963</v>
      </c>
      <c r="I66" s="150">
        <f t="shared" si="40"/>
        <v>32.072360138902837</v>
      </c>
      <c r="J66" s="150">
        <f t="shared" si="40"/>
        <v>29.732831930026244</v>
      </c>
      <c r="K66" s="150">
        <f t="shared" si="40"/>
        <v>27.563961328398523</v>
      </c>
      <c r="L66" s="150">
        <f t="shared" si="40"/>
        <v>25.553299662188575</v>
      </c>
      <c r="M66" s="150">
        <f t="shared" si="40"/>
        <v>23.68930633177407</v>
      </c>
      <c r="N66" s="150">
        <f t="shared" si="40"/>
        <v>21.961282570133925</v>
      </c>
      <c r="O66" s="150">
        <f t="shared" si="41"/>
        <v>20.166173612312736</v>
      </c>
      <c r="P66" s="150">
        <f t="shared" si="48"/>
        <v>18.517796347422461</v>
      </c>
      <c r="Q66" s="150">
        <f t="shared" si="48"/>
        <v>17.004156968838398</v>
      </c>
      <c r="R66" s="150">
        <f t="shared" si="48"/>
        <v>15.614242040259924</v>
      </c>
      <c r="S66" s="150">
        <f t="shared" si="48"/>
        <v>14.33793836052052</v>
      </c>
      <c r="T66" s="150">
        <f t="shared" si="43"/>
        <v>13.690002926919089</v>
      </c>
      <c r="U66" s="150">
        <f t="shared" ref="U66:AC66" si="79">T66*($N15/$M15)^(1/($N$3-$M$3))</f>
        <v>13.071347876282077</v>
      </c>
      <c r="V66" s="150">
        <f t="shared" si="79"/>
        <v>12.480650019936537</v>
      </c>
      <c r="W66" s="150">
        <f t="shared" si="79"/>
        <v>11.916645964474709</v>
      </c>
      <c r="X66" s="150">
        <f t="shared" si="79"/>
        <v>11.378129409589313</v>
      </c>
      <c r="Y66" s="150">
        <f t="shared" si="79"/>
        <v>10.863948568020414</v>
      </c>
      <c r="Z66" s="150">
        <f t="shared" si="79"/>
        <v>10.373003702095602</v>
      </c>
      <c r="AA66" s="150">
        <f t="shared" si="79"/>
        <v>9.9042447715946231</v>
      </c>
      <c r="AB66" s="150">
        <f t="shared" si="79"/>
        <v>9.4566691879076465</v>
      </c>
      <c r="AC66" s="150">
        <f t="shared" si="79"/>
        <v>9.0293196696837601</v>
      </c>
      <c r="AD66" s="150">
        <f t="shared" si="45"/>
        <v>7.8191066539908389</v>
      </c>
      <c r="AE66" s="150">
        <f t="shared" ref="AE66:AM66" si="80">AD66*($O15/$N15)^(1/($O$3-$N$3))</f>
        <v>6.7711002714587805</v>
      </c>
      <c r="AF66" s="150">
        <f t="shared" si="80"/>
        <v>5.8635597281114782</v>
      </c>
      <c r="AG66" s="150">
        <f t="shared" si="80"/>
        <v>5.0776581806140584</v>
      </c>
      <c r="AH66" s="150">
        <f t="shared" si="80"/>
        <v>4.397092175176132</v>
      </c>
      <c r="AI66" s="150">
        <f t="shared" si="80"/>
        <v>3.8077434339341436</v>
      </c>
      <c r="AJ66" s="150">
        <f t="shared" si="80"/>
        <v>3.2973859726030894</v>
      </c>
      <c r="AK66" s="150">
        <f t="shared" si="80"/>
        <v>2.8554324735807999</v>
      </c>
      <c r="AL66" s="150">
        <f t="shared" si="80"/>
        <v>2.4727146530386519</v>
      </c>
      <c r="AM66" s="150">
        <f t="shared" si="80"/>
        <v>2.1412930657346343</v>
      </c>
    </row>
    <row r="67" spans="1:39" s="147" customFormat="1">
      <c r="A67" s="123"/>
      <c r="B67" s="149">
        <f>SUM(B55:B66)</f>
        <v>275.03399999999999</v>
      </c>
      <c r="C67" s="149">
        <f t="shared" ref="C67:G67" si="81">SUM(C55:C66)</f>
        <v>281.86376091258154</v>
      </c>
      <c r="D67" s="149">
        <f t="shared" si="81"/>
        <v>289.66842600125597</v>
      </c>
      <c r="E67" s="149">
        <f t="shared" si="81"/>
        <v>298.71300081545962</v>
      </c>
      <c r="F67" s="149">
        <f t="shared" si="81"/>
        <v>309.72699999999998</v>
      </c>
      <c r="G67" s="149">
        <f t="shared" si="81"/>
        <v>315.3846051308247</v>
      </c>
      <c r="H67" s="149">
        <f t="shared" ref="H67" si="82">SUM(H55:H66)</f>
        <v>322.11569219359268</v>
      </c>
      <c r="I67" s="149">
        <f t="shared" ref="I67" si="83">SUM(I55:I66)</f>
        <v>330.11308685813106</v>
      </c>
      <c r="J67" s="149">
        <f t="shared" ref="J67" si="84">SUM(J55:J66)</f>
        <v>339.69523293211586</v>
      </c>
      <c r="K67" s="149">
        <f t="shared" ref="K67" si="85">SUM(K55:K66)</f>
        <v>351.39345497841663</v>
      </c>
      <c r="L67" s="149">
        <f t="shared" ref="L67" si="86">SUM(L55:L66)</f>
        <v>366.10529402038026</v>
      </c>
      <c r="M67" s="149">
        <f t="shared" ref="M67" si="87">SUM(M55:M66)</f>
        <v>385.36436635334809</v>
      </c>
      <c r="N67" s="149">
        <f t="shared" ref="N67:O67" si="88">SUM(N55:N66)</f>
        <v>411.81585318006967</v>
      </c>
      <c r="O67" s="149">
        <f t="shared" si="88"/>
        <v>410.96366672397824</v>
      </c>
      <c r="P67" s="149">
        <f t="shared" ref="P67" si="89">SUM(P55:P66)</f>
        <v>413.33429361528488</v>
      </c>
      <c r="Q67" s="149">
        <f t="shared" ref="Q67" si="90">SUM(Q55:Q66)</f>
        <v>420.2072886282333</v>
      </c>
      <c r="R67" s="149">
        <f t="shared" ref="R67" si="91">SUM(R55:R66)</f>
        <v>433.99713052940092</v>
      </c>
      <c r="S67" s="149">
        <f t="shared" ref="S67:T67" si="92">SUM(S55:S66)</f>
        <v>459.35411336680522</v>
      </c>
      <c r="T67" s="149">
        <f t="shared" si="92"/>
        <v>460.36412903776795</v>
      </c>
      <c r="U67" s="149">
        <f t="shared" ref="U67" si="93">SUM(U55:U66)</f>
        <v>462.06146342308836</v>
      </c>
      <c r="V67" s="149">
        <f t="shared" ref="V67" si="94">SUM(V55:V66)</f>
        <v>464.46649189190975</v>
      </c>
      <c r="W67" s="149">
        <f t="shared" ref="W67" si="95">SUM(W55:W66)</f>
        <v>467.60192535432242</v>
      </c>
      <c r="X67" s="149">
        <f t="shared" ref="X67" si="96">SUM(X55:X66)</f>
        <v>471.49291666080666</v>
      </c>
      <c r="Y67" s="149">
        <f t="shared" ref="Y67" si="97">SUM(Y55:Y66)</f>
        <v>476.16717747837259</v>
      </c>
      <c r="Z67" s="149">
        <f t="shared" ref="Z67" si="98">SUM(Z55:Z66)</f>
        <v>481.65510611715774</v>
      </c>
      <c r="AA67" s="149">
        <f t="shared" ref="AA67" si="99">SUM(AA55:AA66)</f>
        <v>487.98992683245928</v>
      </c>
      <c r="AB67" s="149">
        <f t="shared" ref="AB67" si="100">SUM(AB55:AB66)</f>
        <v>495.20784118031969</v>
      </c>
      <c r="AC67" s="149">
        <f t="shared" ref="AC67:AD67" si="101">SUM(AC55:AC66)</f>
        <v>503.34819206011514</v>
      </c>
      <c r="AD67" s="149">
        <f t="shared" si="101"/>
        <v>499.14076257986437</v>
      </c>
      <c r="AE67" s="149">
        <f t="shared" ref="AE67" si="102">SUM(AE55:AE66)</f>
        <v>498.1810835519907</v>
      </c>
      <c r="AF67" s="149">
        <f t="shared" ref="AF67" si="103">SUM(AF55:AF66)</f>
        <v>499.59933833743082</v>
      </c>
      <c r="AG67" s="149">
        <f t="shared" ref="AG67" si="104">SUM(AG55:AG66)</f>
        <v>502.78076506566561</v>
      </c>
      <c r="AH67" s="149">
        <f t="shared" ref="AH67" si="105">SUM(AH55:AH66)</f>
        <v>507.29070307085794</v>
      </c>
      <c r="AI67" s="149">
        <f t="shared" ref="AI67" si="106">SUM(AI55:AI66)</f>
        <v>512.82179278994352</v>
      </c>
      <c r="AJ67" s="149">
        <f t="shared" ref="AJ67" si="107">SUM(AJ55:AJ66)</f>
        <v>519.15676274990949</v>
      </c>
      <c r="AK67" s="149">
        <f t="shared" ref="AK67" si="108">SUM(AK55:AK66)</f>
        <v>526.14218735549991</v>
      </c>
      <c r="AL67" s="149">
        <f t="shared" ref="AL67" si="109">SUM(AL55:AL66)</f>
        <v>533.66996928393417</v>
      </c>
      <c r="AM67" s="149">
        <f t="shared" ref="AM67" si="110">SUM(AM55:AM66)</f>
        <v>541.66426311416387</v>
      </c>
    </row>
    <row r="68" spans="1:39" s="147" customFormat="1">
      <c r="A68" s="123"/>
      <c r="B68" s="148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</row>
    <row r="69" spans="1:39" s="147" customFormat="1">
      <c r="A69" s="123" t="s">
        <v>55</v>
      </c>
      <c r="B69" s="151">
        <f>B55/B$67</f>
        <v>9.4584908458395039E-2</v>
      </c>
      <c r="C69" s="151">
        <f t="shared" ref="C69:AM76" si="111">C55/C$67</f>
        <v>9.5615557407053978E-2</v>
      </c>
      <c r="D69" s="151">
        <f t="shared" si="111"/>
        <v>9.6388720376283571E-2</v>
      </c>
      <c r="E69" s="151">
        <f t="shared" si="111"/>
        <v>9.6835103296996919E-2</v>
      </c>
      <c r="F69" s="151">
        <f t="shared" si="111"/>
        <v>9.6753670474384268E-2</v>
      </c>
      <c r="G69" s="151">
        <f t="shared" si="111"/>
        <v>9.7263547989593468E-2</v>
      </c>
      <c r="H69" s="151">
        <f t="shared" si="111"/>
        <v>9.7481633524343206E-2</v>
      </c>
      <c r="I69" s="151">
        <f t="shared" si="111"/>
        <v>9.7367948895686743E-2</v>
      </c>
      <c r="J69" s="151">
        <f t="shared" si="111"/>
        <v>9.6857530806276765E-2</v>
      </c>
      <c r="K69" s="151">
        <f t="shared" si="111"/>
        <v>9.5845838270619307E-2</v>
      </c>
      <c r="L69" s="151">
        <f t="shared" si="111"/>
        <v>9.4168358864656368E-2</v>
      </c>
      <c r="M69" s="151">
        <f t="shared" si="111"/>
        <v>9.1576394178841378E-2</v>
      </c>
      <c r="N69" s="151">
        <f t="shared" si="111"/>
        <v>8.7719493364445789E-2</v>
      </c>
      <c r="O69" s="151">
        <f t="shared" si="111"/>
        <v>9.207189666212505E-2</v>
      </c>
      <c r="P69" s="151">
        <f t="shared" si="111"/>
        <v>9.5887151927381079E-2</v>
      </c>
      <c r="Q69" s="151">
        <f t="shared" si="111"/>
        <v>9.8793783751391237E-2</v>
      </c>
      <c r="R69" s="151">
        <f t="shared" si="111"/>
        <v>0.10019306988724047</v>
      </c>
      <c r="S69" s="151">
        <f t="shared" si="111"/>
        <v>9.9153551234860721E-2</v>
      </c>
      <c r="T69" s="151">
        <f t="shared" si="111"/>
        <v>9.8936013323621882E-2</v>
      </c>
      <c r="U69" s="151">
        <f t="shared" si="111"/>
        <v>9.8572582219504268E-2</v>
      </c>
      <c r="V69" s="151">
        <f t="shared" si="111"/>
        <v>9.8062168915029196E-2</v>
      </c>
      <c r="W69" s="151">
        <f t="shared" si="111"/>
        <v>9.7404627960634468E-2</v>
      </c>
      <c r="X69" s="151">
        <f t="shared" si="111"/>
        <v>9.6600797070126809E-2</v>
      </c>
      <c r="Y69" s="151">
        <f t="shared" si="111"/>
        <v>9.5652522278186977E-2</v>
      </c>
      <c r="Z69" s="151">
        <f t="shared" si="111"/>
        <v>9.4562667275765053E-2</v>
      </c>
      <c r="AA69" s="151">
        <f t="shared" si="111"/>
        <v>9.3335105965427392E-2</v>
      </c>
      <c r="AB69" s="151">
        <f t="shared" si="111"/>
        <v>9.1974697759122412E-2</v>
      </c>
      <c r="AC69" s="151">
        <f t="shared" si="111"/>
        <v>9.0487245665136704E-2</v>
      </c>
      <c r="AD69" s="151">
        <f t="shared" si="111"/>
        <v>9.1273407072040943E-2</v>
      </c>
      <c r="AE69" s="151">
        <f t="shared" si="111"/>
        <v>9.1472697401529662E-2</v>
      </c>
      <c r="AF69" s="151">
        <f t="shared" si="111"/>
        <v>9.1236429887300921E-2</v>
      </c>
      <c r="AG69" s="151">
        <f t="shared" si="111"/>
        <v>9.0682378223356189E-2</v>
      </c>
      <c r="AH69" s="151">
        <f t="shared" si="111"/>
        <v>8.9899250514672902E-2</v>
      </c>
      <c r="AI69" s="151">
        <f t="shared" si="111"/>
        <v>8.8952451202625724E-2</v>
      </c>
      <c r="AJ69" s="151">
        <f t="shared" si="111"/>
        <v>8.7889561062773347E-2</v>
      </c>
      <c r="AK69" s="151">
        <f t="shared" si="111"/>
        <v>8.6744930558614181E-2</v>
      </c>
      <c r="AL69" s="151">
        <f t="shared" si="111"/>
        <v>8.5543277011758026E-2</v>
      </c>
      <c r="AM69" s="151">
        <f t="shared" si="111"/>
        <v>8.4302389208223791E-2</v>
      </c>
    </row>
    <row r="70" spans="1:39">
      <c r="A70" s="123" t="s">
        <v>56</v>
      </c>
      <c r="B70" s="151">
        <f t="shared" ref="B70:Q80" si="112">B56/B$67</f>
        <v>1.4120831092282422E-2</v>
      </c>
      <c r="C70" s="151">
        <f t="shared" si="112"/>
        <v>1.7450813448381092E-2</v>
      </c>
      <c r="D70" s="151">
        <f t="shared" si="112"/>
        <v>2.1506118468689987E-2</v>
      </c>
      <c r="E70" s="151">
        <f t="shared" si="112"/>
        <v>2.6412976416557495E-2</v>
      </c>
      <c r="F70" s="151">
        <f t="shared" si="112"/>
        <v>3.2262697586562382E-2</v>
      </c>
      <c r="G70" s="151">
        <f t="shared" si="112"/>
        <v>3.7192126576438438E-2</v>
      </c>
      <c r="H70" s="151">
        <f t="shared" si="112"/>
        <v>4.2745596046534572E-2</v>
      </c>
      <c r="I70" s="151">
        <f t="shared" si="112"/>
        <v>4.8961225116365949E-2</v>
      </c>
      <c r="J70" s="151">
        <f t="shared" si="112"/>
        <v>5.5851819244027517E-2</v>
      </c>
      <c r="K70" s="151">
        <f t="shared" si="112"/>
        <v>6.3378924646214654E-2</v>
      </c>
      <c r="L70" s="151">
        <f t="shared" si="112"/>
        <v>7.1407574810367302E-2</v>
      </c>
      <c r="M70" s="151">
        <f t="shared" si="112"/>
        <v>7.9632526837994266E-2</v>
      </c>
      <c r="N70" s="151">
        <f t="shared" si="112"/>
        <v>8.7472340642292201E-2</v>
      </c>
      <c r="O70" s="151">
        <f t="shared" si="112"/>
        <v>0.10204719797222819</v>
      </c>
      <c r="P70" s="151">
        <f t="shared" si="112"/>
        <v>0.11812281155217171</v>
      </c>
      <c r="Q70" s="151">
        <f t="shared" si="112"/>
        <v>0.135270263731886</v>
      </c>
      <c r="R70" s="151">
        <f t="shared" si="111"/>
        <v>0.15247890438964321</v>
      </c>
      <c r="S70" s="151">
        <f t="shared" si="111"/>
        <v>0.16771801515010493</v>
      </c>
      <c r="T70" s="151">
        <f t="shared" si="111"/>
        <v>0.1715511607264015</v>
      </c>
      <c r="U70" s="151">
        <f t="shared" si="111"/>
        <v>0.17521173973925439</v>
      </c>
      <c r="V70" s="151">
        <f t="shared" si="111"/>
        <v>0.17868017813877868</v>
      </c>
      <c r="W70" s="151">
        <f t="shared" si="111"/>
        <v>0.18193752723888831</v>
      </c>
      <c r="X70" s="151">
        <f t="shared" si="111"/>
        <v>0.18496570816144858</v>
      </c>
      <c r="Y70" s="151">
        <f t="shared" si="111"/>
        <v>0.18774775385106193</v>
      </c>
      <c r="Z70" s="151">
        <f t="shared" si="111"/>
        <v>0.19026804281020654</v>
      </c>
      <c r="AA70" s="151">
        <f t="shared" si="111"/>
        <v>0.19251251862052882</v>
      </c>
      <c r="AB70" s="151">
        <f t="shared" si="111"/>
        <v>0.1944688894673359</v>
      </c>
      <c r="AC70" s="151">
        <f t="shared" si="111"/>
        <v>0.196126802277858</v>
      </c>
      <c r="AD70" s="151">
        <f t="shared" si="111"/>
        <v>0.20199068926581851</v>
      </c>
      <c r="AE70" s="151">
        <f t="shared" si="111"/>
        <v>0.20668839139315778</v>
      </c>
      <c r="AF70" s="151">
        <f t="shared" si="111"/>
        <v>0.21048947865804549</v>
      </c>
      <c r="AG70" s="151">
        <f t="shared" si="111"/>
        <v>0.21361046298008654</v>
      </c>
      <c r="AH70" s="151">
        <f t="shared" si="111"/>
        <v>0.21621867486811674</v>
      </c>
      <c r="AI70" s="151">
        <f t="shared" si="111"/>
        <v>0.21844019764601333</v>
      </c>
      <c r="AJ70" s="151">
        <f t="shared" si="111"/>
        <v>0.2203684650030949</v>
      </c>
      <c r="AK70" s="151">
        <f t="shared" si="111"/>
        <v>0.22207198015921395</v>
      </c>
      <c r="AL70" s="151">
        <f t="shared" si="111"/>
        <v>0.22360064656746997</v>
      </c>
      <c r="AM70" s="151">
        <f t="shared" si="111"/>
        <v>0.22499069911848102</v>
      </c>
    </row>
    <row r="71" spans="1:39">
      <c r="A71" s="123" t="s">
        <v>57</v>
      </c>
      <c r="B71" s="151">
        <f t="shared" si="112"/>
        <v>2.0482387957726382E-2</v>
      </c>
      <c r="C71" s="151">
        <f t="shared" si="111"/>
        <v>2.0031285832534877E-2</v>
      </c>
      <c r="D71" s="151">
        <f t="shared" si="111"/>
        <v>1.9535656419061628E-2</v>
      </c>
      <c r="E71" s="151">
        <f t="shared" si="111"/>
        <v>1.8986990839573684E-2</v>
      </c>
      <c r="F71" s="151">
        <f t="shared" si="111"/>
        <v>1.835322112372555E-2</v>
      </c>
      <c r="G71" s="151">
        <f t="shared" si="111"/>
        <v>2.0216448114934608E-2</v>
      </c>
      <c r="H71" s="151">
        <f t="shared" si="111"/>
        <v>2.220176217059865E-2</v>
      </c>
      <c r="I71" s="151">
        <f t="shared" si="111"/>
        <v>2.4299121332378378E-2</v>
      </c>
      <c r="J71" s="151">
        <f t="shared" si="111"/>
        <v>2.6486089463182108E-2</v>
      </c>
      <c r="K71" s="151">
        <f t="shared" si="111"/>
        <v>2.8718887246900689E-2</v>
      </c>
      <c r="L71" s="151">
        <f t="shared" si="111"/>
        <v>3.0917847475603083E-2</v>
      </c>
      <c r="M71" s="151">
        <f t="shared" si="111"/>
        <v>3.2945620234530272E-2</v>
      </c>
      <c r="N71" s="151">
        <f t="shared" si="111"/>
        <v>3.4579615798196864E-2</v>
      </c>
      <c r="O71" s="151">
        <f t="shared" si="111"/>
        <v>3.3557540128018253E-2</v>
      </c>
      <c r="P71" s="151">
        <f t="shared" si="111"/>
        <v>3.2311894889610115E-2</v>
      </c>
      <c r="Q71" s="151">
        <f t="shared" si="111"/>
        <v>3.078014112676514E-2</v>
      </c>
      <c r="R71" s="151">
        <f t="shared" si="111"/>
        <v>2.8861417071779295E-2</v>
      </c>
      <c r="S71" s="151">
        <f t="shared" si="111"/>
        <v>2.6407495848816596E-2</v>
      </c>
      <c r="T71" s="151">
        <f t="shared" si="111"/>
        <v>2.5388137876105089E-2</v>
      </c>
      <c r="U71" s="151">
        <f t="shared" si="111"/>
        <v>2.4371938327073395E-2</v>
      </c>
      <c r="V71" s="151">
        <f t="shared" si="111"/>
        <v>2.3361080534699177E-2</v>
      </c>
      <c r="W71" s="151">
        <f t="shared" si="111"/>
        <v>2.2357771788111828E-2</v>
      </c>
      <c r="X71" s="151">
        <f t="shared" si="111"/>
        <v>2.1364224445777538E-2</v>
      </c>
      <c r="Y71" s="151">
        <f t="shared" si="111"/>
        <v>2.0382635754428297E-2</v>
      </c>
      <c r="Z71" s="151">
        <f t="shared" si="111"/>
        <v>1.9415166784298908E-2</v>
      </c>
      <c r="AA71" s="151">
        <f t="shared" si="111"/>
        <v>1.8463920942886347E-2</v>
      </c>
      <c r="AB71" s="151">
        <f t="shared" si="111"/>
        <v>1.7530922565578335E-2</v>
      </c>
      <c r="AC71" s="151">
        <f t="shared" si="111"/>
        <v>1.6618096099317293E-2</v>
      </c>
      <c r="AD71" s="151">
        <f t="shared" si="111"/>
        <v>1.6632582365402354E-2</v>
      </c>
      <c r="AE71" s="151">
        <f t="shared" si="111"/>
        <v>1.6539730540352949E-2</v>
      </c>
      <c r="AF71" s="151">
        <f t="shared" si="111"/>
        <v>1.6369173432836809E-2</v>
      </c>
      <c r="AG71" s="151">
        <f t="shared" si="111"/>
        <v>1.6143693069902206E-2</v>
      </c>
      <c r="AH71" s="151">
        <f t="shared" si="111"/>
        <v>1.5880259138431611E-2</v>
      </c>
      <c r="AI71" s="151">
        <f t="shared" si="111"/>
        <v>1.5591250796994053E-2</v>
      </c>
      <c r="AJ71" s="151">
        <f t="shared" si="111"/>
        <v>1.5285577675587825E-2</v>
      </c>
      <c r="AK71" s="151">
        <f t="shared" si="111"/>
        <v>1.496959972668423E-2</v>
      </c>
      <c r="AL71" s="151">
        <f t="shared" si="111"/>
        <v>1.4647836740826909E-2</v>
      </c>
      <c r="AM71" s="151">
        <f t="shared" si="111"/>
        <v>1.4323495436742951E-2</v>
      </c>
    </row>
    <row r="72" spans="1:39">
      <c r="A72" s="123" t="s">
        <v>58</v>
      </c>
      <c r="B72" s="151">
        <f t="shared" si="112"/>
        <v>6.5777042984003893E-5</v>
      </c>
      <c r="C72" s="151">
        <f t="shared" si="111"/>
        <v>1.3197435377269669E-4</v>
      </c>
      <c r="D72" s="151">
        <f t="shared" si="111"/>
        <v>2.640557826389721E-4</v>
      </c>
      <c r="E72" s="151">
        <f t="shared" si="111"/>
        <v>5.2651502988344345E-4</v>
      </c>
      <c r="F72" s="151">
        <f t="shared" si="111"/>
        <v>1.0441283489776606E-3</v>
      </c>
      <c r="G72" s="151">
        <f t="shared" si="111"/>
        <v>1.8116596884837704E-3</v>
      </c>
      <c r="H72" s="151">
        <f t="shared" si="111"/>
        <v>3.1339306838711754E-3</v>
      </c>
      <c r="I72" s="151">
        <f t="shared" si="111"/>
        <v>5.4028471980460428E-3</v>
      </c>
      <c r="J72" s="151">
        <f t="shared" si="111"/>
        <v>9.2764142047562052E-3</v>
      </c>
      <c r="K72" s="151">
        <f t="shared" si="111"/>
        <v>1.5843826364156561E-2</v>
      </c>
      <c r="L72" s="151">
        <f t="shared" si="111"/>
        <v>2.6867786657380023E-2</v>
      </c>
      <c r="M72" s="151">
        <f t="shared" si="111"/>
        <v>4.5097296118974284E-2</v>
      </c>
      <c r="N72" s="151">
        <f t="shared" si="111"/>
        <v>7.4559528780725276E-2</v>
      </c>
      <c r="O72" s="151">
        <f t="shared" si="111"/>
        <v>8.3252184319949046E-2</v>
      </c>
      <c r="P72" s="151">
        <f t="shared" si="111"/>
        <v>9.2233879106930705E-2</v>
      </c>
      <c r="Q72" s="151">
        <f t="shared" si="111"/>
        <v>0.10109302254828202</v>
      </c>
      <c r="R72" s="151">
        <f t="shared" si="111"/>
        <v>0.10906634353311061</v>
      </c>
      <c r="S72" s="151">
        <f t="shared" si="111"/>
        <v>0.11482140346774662</v>
      </c>
      <c r="T72" s="151">
        <f t="shared" si="111"/>
        <v>0.12233191451611339</v>
      </c>
      <c r="U72" s="151">
        <f t="shared" si="111"/>
        <v>0.13014044531736421</v>
      </c>
      <c r="V72" s="151">
        <f t="shared" si="111"/>
        <v>0.13823831713433704</v>
      </c>
      <c r="W72" s="151">
        <f t="shared" si="111"/>
        <v>0.14661463519509424</v>
      </c>
      <c r="X72" s="151">
        <f t="shared" si="111"/>
        <v>0.15525629953131517</v>
      </c>
      <c r="Y72" s="151">
        <f t="shared" si="111"/>
        <v>0.16414805306400687</v>
      </c>
      <c r="Z72" s="151">
        <f t="shared" si="111"/>
        <v>0.17327256791923656</v>
      </c>
      <c r="AA72" s="151">
        <f t="shared" si="111"/>
        <v>0.18261056981537188</v>
      </c>
      <c r="AB72" s="151">
        <f t="shared" si="111"/>
        <v>0.19214099915784166</v>
      </c>
      <c r="AC72" s="151">
        <f t="shared" si="111"/>
        <v>0.20184120626467905</v>
      </c>
      <c r="AD72" s="151">
        <f t="shared" si="111"/>
        <v>0.20588730177604275</v>
      </c>
      <c r="AE72" s="151">
        <f t="shared" si="111"/>
        <v>0.20866020108786254</v>
      </c>
      <c r="AF72" s="151">
        <f t="shared" si="111"/>
        <v>0.21046469493559758</v>
      </c>
      <c r="AG72" s="151">
        <f t="shared" si="111"/>
        <v>0.21154204989258216</v>
      </c>
      <c r="AH72" s="151">
        <f t="shared" si="111"/>
        <v>0.2120765813128134</v>
      </c>
      <c r="AI72" s="151">
        <f t="shared" si="111"/>
        <v>0.21220587277306679</v>
      </c>
      <c r="AJ72" s="151">
        <f t="shared" si="111"/>
        <v>0.21203112123470758</v>
      </c>
      <c r="AK72" s="151">
        <f t="shared" si="111"/>
        <v>0.21162611235125336</v>
      </c>
      <c r="AL72" s="151">
        <f t="shared" si="111"/>
        <v>0.21104441771781285</v>
      </c>
      <c r="AM72" s="151">
        <f t="shared" si="111"/>
        <v>0.21032490664030556</v>
      </c>
    </row>
    <row r="73" spans="1:39">
      <c r="A73" s="123" t="s">
        <v>59</v>
      </c>
      <c r="B73" s="151">
        <f t="shared" si="112"/>
        <v>7.5107255507975597E-3</v>
      </c>
      <c r="C73" s="151">
        <f t="shared" si="111"/>
        <v>9.7693024604960585E-3</v>
      </c>
      <c r="D73" s="151">
        <f t="shared" si="111"/>
        <v>1.2671737242931958E-2</v>
      </c>
      <c r="E73" s="151">
        <f t="shared" si="111"/>
        <v>1.6380143948188063E-2</v>
      </c>
      <c r="F73" s="151">
        <f t="shared" si="111"/>
        <v>2.1058493208017396E-2</v>
      </c>
      <c r="G73" s="151">
        <f t="shared" si="111"/>
        <v>2.2470934762758837E-2</v>
      </c>
      <c r="H73" s="151">
        <f t="shared" si="111"/>
        <v>2.3905895511205717E-2</v>
      </c>
      <c r="I73" s="151">
        <f t="shared" si="111"/>
        <v>2.5345999846451125E-2</v>
      </c>
      <c r="J73" s="151">
        <f t="shared" si="111"/>
        <v>2.676319678767947E-2</v>
      </c>
      <c r="K73" s="151">
        <f t="shared" si="111"/>
        <v>2.8111825076997918E-2</v>
      </c>
      <c r="L73" s="151">
        <f t="shared" si="111"/>
        <v>2.9317840048717285E-2</v>
      </c>
      <c r="M73" s="151">
        <f t="shared" si="111"/>
        <v>3.0263677211686421E-2</v>
      </c>
      <c r="N73" s="151">
        <f t="shared" si="111"/>
        <v>3.0771272720729683E-2</v>
      </c>
      <c r="O73" s="151">
        <f t="shared" si="111"/>
        <v>3.0833942670028272E-2</v>
      </c>
      <c r="P73" s="151">
        <f t="shared" si="111"/>
        <v>3.0655966762346224E-2</v>
      </c>
      <c r="Q73" s="151">
        <f t="shared" si="111"/>
        <v>3.0153438444667578E-2</v>
      </c>
      <c r="R73" s="151">
        <f t="shared" si="111"/>
        <v>2.9194264160935453E-2</v>
      </c>
      <c r="S73" s="151">
        <f t="shared" si="111"/>
        <v>2.7581682158626813E-2</v>
      </c>
      <c r="T73" s="151">
        <f t="shared" si="111"/>
        <v>2.7481621499402559E-2</v>
      </c>
      <c r="U73" s="151">
        <f t="shared" si="111"/>
        <v>2.734132469749195E-2</v>
      </c>
      <c r="V73" s="151">
        <f t="shared" si="111"/>
        <v>2.7160664121867475E-2</v>
      </c>
      <c r="W73" s="151">
        <f t="shared" si="111"/>
        <v>2.6939774340105752E-2</v>
      </c>
      <c r="X73" s="151">
        <f t="shared" si="111"/>
        <v>2.6679061176499725E-2</v>
      </c>
      <c r="Y73" s="151">
        <f t="shared" si="111"/>
        <v>2.6379206699482488E-2</v>
      </c>
      <c r="Z73" s="151">
        <f t="shared" si="111"/>
        <v>2.6041169800465544E-2</v>
      </c>
      <c r="AA73" s="151">
        <f t="shared" si="111"/>
        <v>2.5666182144769803E-2</v>
      </c>
      <c r="AB73" s="151">
        <f t="shared" si="111"/>
        <v>2.5255739410019601E-2</v>
      </c>
      <c r="AC73" s="151">
        <f t="shared" si="111"/>
        <v>2.481158787237453E-2</v>
      </c>
      <c r="AD73" s="151">
        <f t="shared" si="111"/>
        <v>1.7338281619405847E-2</v>
      </c>
      <c r="AE73" s="151">
        <f t="shared" si="111"/>
        <v>1.203782088900051E-2</v>
      </c>
      <c r="AF73" s="151">
        <f t="shared" si="111"/>
        <v>8.3180068686630262E-3</v>
      </c>
      <c r="AG73" s="151">
        <f t="shared" si="111"/>
        <v>5.727544786147053E-3</v>
      </c>
      <c r="AH73" s="151">
        <f t="shared" si="111"/>
        <v>3.9336549690591567E-3</v>
      </c>
      <c r="AI73" s="151">
        <f t="shared" si="111"/>
        <v>2.6964521252447722E-3</v>
      </c>
      <c r="AJ73" s="151">
        <f t="shared" si="111"/>
        <v>1.845723704861441E-3</v>
      </c>
      <c r="AK73" s="151">
        <f t="shared" si="111"/>
        <v>1.2620254087352522E-3</v>
      </c>
      <c r="AL73" s="151">
        <f t="shared" si="111"/>
        <v>8.6219297312092923E-4</v>
      </c>
      <c r="AM73" s="151">
        <f t="shared" si="111"/>
        <v>5.8864448503202164E-4</v>
      </c>
    </row>
    <row r="74" spans="1:39">
      <c r="A74" s="123" t="s">
        <v>60</v>
      </c>
      <c r="B74" s="151">
        <f t="shared" si="112"/>
        <v>4.4202731850680101E-3</v>
      </c>
      <c r="C74" s="151">
        <f t="shared" si="111"/>
        <v>4.7395220215148979E-3</v>
      </c>
      <c r="D74" s="151">
        <f t="shared" si="111"/>
        <v>5.0677002694090789E-3</v>
      </c>
      <c r="E74" s="151">
        <f t="shared" si="111"/>
        <v>5.4000309294051701E-3</v>
      </c>
      <c r="F74" s="151">
        <f t="shared" si="111"/>
        <v>5.7228135672075277E-3</v>
      </c>
      <c r="G74" s="151">
        <f t="shared" si="111"/>
        <v>5.8300934612803773E-3</v>
      </c>
      <c r="H74" s="151">
        <f t="shared" si="111"/>
        <v>5.9214963773197441E-3</v>
      </c>
      <c r="I74" s="151">
        <f t="shared" si="111"/>
        <v>5.9938787289698153E-3</v>
      </c>
      <c r="J74" s="151">
        <f t="shared" si="111"/>
        <v>6.0423876541725674E-3</v>
      </c>
      <c r="K74" s="151">
        <f t="shared" si="111"/>
        <v>6.05942914762611E-3</v>
      </c>
      <c r="L74" s="151">
        <f t="shared" si="111"/>
        <v>6.0331859907581378E-3</v>
      </c>
      <c r="M74" s="151">
        <f t="shared" si="111"/>
        <v>5.9457755663047734E-3</v>
      </c>
      <c r="N74" s="151">
        <f t="shared" si="111"/>
        <v>5.7717079570273732E-3</v>
      </c>
      <c r="O74" s="151">
        <f t="shared" si="111"/>
        <v>5.7507472487243732E-3</v>
      </c>
      <c r="P74" s="151">
        <f t="shared" si="111"/>
        <v>5.6852107331132598E-3</v>
      </c>
      <c r="Q74" s="151">
        <f t="shared" si="111"/>
        <v>5.560383223362407E-3</v>
      </c>
      <c r="R74" s="151">
        <f t="shared" si="111"/>
        <v>5.3530554995335714E-3</v>
      </c>
      <c r="S74" s="151">
        <f t="shared" si="111"/>
        <v>5.0287644467272921E-3</v>
      </c>
      <c r="T74" s="151">
        <f t="shared" si="111"/>
        <v>4.5767552904323475E-3</v>
      </c>
      <c r="U74" s="151">
        <f t="shared" si="111"/>
        <v>4.1591988612922756E-3</v>
      </c>
      <c r="V74" s="151">
        <f t="shared" si="111"/>
        <v>3.7740296921631084E-3</v>
      </c>
      <c r="W74" s="151">
        <f t="shared" si="111"/>
        <v>3.419272204935177E-3</v>
      </c>
      <c r="X74" s="151">
        <f t="shared" si="111"/>
        <v>3.0930366063357502E-3</v>
      </c>
      <c r="Y74" s="151">
        <f t="shared" si="111"/>
        <v>2.7935152246306178E-3</v>
      </c>
      <c r="Z74" s="151">
        <f t="shared" si="111"/>
        <v>2.5189792831239945E-3</v>
      </c>
      <c r="AA74" s="151">
        <f t="shared" si="111"/>
        <v>2.2677760951071713E-3</v>
      </c>
      <c r="AB74" s="151">
        <f t="shared" si="111"/>
        <v>2.0383266540695442E-3</v>
      </c>
      <c r="AC74" s="151">
        <f t="shared" si="111"/>
        <v>1.8291235830285712E-3</v>
      </c>
      <c r="AD74" s="151">
        <f t="shared" si="111"/>
        <v>1.5344057954490616E-3</v>
      </c>
      <c r="AE74" s="151">
        <f t="shared" si="111"/>
        <v>1.2788739514203616E-3</v>
      </c>
      <c r="AF74" s="151">
        <f t="shared" si="111"/>
        <v>1.0608276382830617E-3</v>
      </c>
      <c r="AG74" s="151">
        <f t="shared" si="111"/>
        <v>8.768791268404482E-4</v>
      </c>
      <c r="AH74" s="151">
        <f t="shared" si="111"/>
        <v>7.2295820282743009E-4</v>
      </c>
      <c r="AI74" s="151">
        <f t="shared" si="111"/>
        <v>5.9491555782623378E-4</v>
      </c>
      <c r="AJ74" s="151">
        <f t="shared" si="111"/>
        <v>4.8884929085053362E-4</v>
      </c>
      <c r="AK74" s="151">
        <f t="shared" si="111"/>
        <v>4.012565043473993E-4</v>
      </c>
      <c r="AL74" s="151">
        <f t="shared" si="111"/>
        <v>3.2908201861579078E-4</v>
      </c>
      <c r="AM74" s="151">
        <f t="shared" si="111"/>
        <v>2.6971086392259161E-4</v>
      </c>
    </row>
    <row r="75" spans="1:39">
      <c r="A75" s="123" t="s">
        <v>61</v>
      </c>
      <c r="B75" s="151">
        <f t="shared" si="112"/>
        <v>1.9359078095554425E-6</v>
      </c>
      <c r="C75" s="151">
        <f t="shared" si="111"/>
        <v>1.1746483827800002E-5</v>
      </c>
      <c r="D75" s="151">
        <f t="shared" si="111"/>
        <v>7.1075846160574638E-5</v>
      </c>
      <c r="E75" s="151">
        <f t="shared" si="111"/>
        <v>4.2859306950940849E-4</v>
      </c>
      <c r="F75" s="151">
        <f t="shared" si="111"/>
        <v>2.5703737269215207E-3</v>
      </c>
      <c r="G75" s="151">
        <f t="shared" si="111"/>
        <v>2.8967635706375755E-3</v>
      </c>
      <c r="H75" s="151">
        <f t="shared" si="111"/>
        <v>3.2547666635087879E-3</v>
      </c>
      <c r="I75" s="151">
        <f t="shared" si="111"/>
        <v>3.6445775948519116E-3</v>
      </c>
      <c r="J75" s="151">
        <f t="shared" si="111"/>
        <v>4.064421045224682E-3</v>
      </c>
      <c r="K75" s="151">
        <f t="shared" si="111"/>
        <v>4.5089215246362129E-3</v>
      </c>
      <c r="L75" s="151">
        <f t="shared" si="111"/>
        <v>4.966363882796844E-3</v>
      </c>
      <c r="M75" s="151">
        <f t="shared" si="111"/>
        <v>5.4144106701548679E-3</v>
      </c>
      <c r="N75" s="151">
        <f t="shared" si="111"/>
        <v>5.8143060334592805E-3</v>
      </c>
      <c r="O75" s="151">
        <f t="shared" si="111"/>
        <v>5.826254725513646E-3</v>
      </c>
      <c r="P75" s="151">
        <f t="shared" si="111"/>
        <v>5.7927315698672426E-3</v>
      </c>
      <c r="Q75" s="151">
        <f t="shared" si="111"/>
        <v>5.6978788408033974E-3</v>
      </c>
      <c r="R75" s="151">
        <f t="shared" si="111"/>
        <v>5.5167319277453141E-3</v>
      </c>
      <c r="S75" s="151">
        <f t="shared" si="111"/>
        <v>5.2121040513418791E-3</v>
      </c>
      <c r="T75" s="151">
        <f t="shared" si="111"/>
        <v>4.8261680246212448E-3</v>
      </c>
      <c r="U75" s="151">
        <f t="shared" si="111"/>
        <v>4.4621831618899231E-3</v>
      </c>
      <c r="V75" s="151">
        <f t="shared" si="111"/>
        <v>4.1194191351364767E-3</v>
      </c>
      <c r="W75" s="151">
        <f t="shared" si="111"/>
        <v>3.7971460966576718E-3</v>
      </c>
      <c r="X75" s="151">
        <f t="shared" si="111"/>
        <v>3.494633637927143E-3</v>
      </c>
      <c r="Y75" s="151">
        <f t="shared" si="111"/>
        <v>3.211150033355151E-3</v>
      </c>
      <c r="Z75" s="151">
        <f t="shared" si="111"/>
        <v>2.9459618087174641E-3</v>
      </c>
      <c r="AA75" s="151">
        <f t="shared" si="111"/>
        <v>2.6983336633745972E-3</v>
      </c>
      <c r="AB75" s="151">
        <f t="shared" si="111"/>
        <v>2.467528763282302E-3</v>
      </c>
      <c r="AC75" s="151">
        <f t="shared" si="111"/>
        <v>2.2528094086959514E-3</v>
      </c>
      <c r="AD75" s="151">
        <f t="shared" si="111"/>
        <v>2.2070366699084441E-3</v>
      </c>
      <c r="AE75" s="151">
        <f t="shared" si="111"/>
        <v>2.1482507753808745E-3</v>
      </c>
      <c r="AF75" s="151">
        <f t="shared" si="111"/>
        <v>2.0810857646429474E-3</v>
      </c>
      <c r="AG75" s="151">
        <f t="shared" si="111"/>
        <v>2.0089669931709748E-3</v>
      </c>
      <c r="AH75" s="151">
        <f t="shared" si="111"/>
        <v>1.9343460706898392E-3</v>
      </c>
      <c r="AI75" s="151">
        <f t="shared" si="111"/>
        <v>1.8589351059997298E-3</v>
      </c>
      <c r="AJ75" s="151">
        <f t="shared" si="111"/>
        <v>1.7839053541783589E-3</v>
      </c>
      <c r="AK75" s="151">
        <f t="shared" si="111"/>
        <v>1.7100421750446339E-3</v>
      </c>
      <c r="AL75" s="151">
        <f t="shared" si="111"/>
        <v>1.6378601093434489E-3</v>
      </c>
      <c r="AM75" s="151">
        <f t="shared" si="111"/>
        <v>1.56768574716145E-3</v>
      </c>
    </row>
    <row r="76" spans="1:39">
      <c r="A76" s="123" t="s">
        <v>62</v>
      </c>
      <c r="B76" s="151">
        <f t="shared" si="112"/>
        <v>3.9818906734783027E-2</v>
      </c>
      <c r="C76" s="151">
        <f t="shared" si="111"/>
        <v>3.8207232768490633E-2</v>
      </c>
      <c r="D76" s="151">
        <f t="shared" si="111"/>
        <v>3.6558871110786588E-2</v>
      </c>
      <c r="E76" s="151">
        <f t="shared" si="111"/>
        <v>3.4861728896004647E-2</v>
      </c>
      <c r="F76" s="151">
        <f t="shared" si="111"/>
        <v>3.3062302083314933E-2</v>
      </c>
      <c r="G76" s="151">
        <f t="shared" si="111"/>
        <v>3.296158945374144E-2</v>
      </c>
      <c r="H76" s="151">
        <f t="shared" si="111"/>
        <v>3.2762213350845143E-2</v>
      </c>
      <c r="I76" s="151">
        <f t="shared" si="111"/>
        <v>3.2453299327435139E-2</v>
      </c>
      <c r="J76" s="151">
        <f t="shared" si="111"/>
        <v>3.201611455880829E-2</v>
      </c>
      <c r="K76" s="151">
        <f t="shared" si="111"/>
        <v>3.1419617230993013E-2</v>
      </c>
      <c r="L76" s="151">
        <f t="shared" si="111"/>
        <v>3.0614349053351537E-2</v>
      </c>
      <c r="M76" s="151">
        <f t="shared" si="111"/>
        <v>2.9525411893572353E-2</v>
      </c>
      <c r="N76" s="151">
        <f t="shared" ref="C76:AM80" si="113">N62/N$67</f>
        <v>2.8047937977987374E-2</v>
      </c>
      <c r="O76" s="151">
        <f t="shared" si="113"/>
        <v>2.8106099014598398E-2</v>
      </c>
      <c r="P76" s="151">
        <f t="shared" si="113"/>
        <v>2.7944900016201837E-2</v>
      </c>
      <c r="Q76" s="151">
        <f t="shared" si="113"/>
        <v>2.7487827605402648E-2</v>
      </c>
      <c r="R76" s="151">
        <f t="shared" si="113"/>
        <v>2.6614428289553082E-2</v>
      </c>
      <c r="S76" s="151">
        <f t="shared" si="113"/>
        <v>2.5145275011662149E-2</v>
      </c>
      <c r="T76" s="151">
        <f t="shared" si="113"/>
        <v>2.5090107547017303E-2</v>
      </c>
      <c r="U76" s="151">
        <f t="shared" si="113"/>
        <v>2.4997941665111791E-2</v>
      </c>
      <c r="V76" s="151">
        <f t="shared" si="113"/>
        <v>2.4868501194343619E-2</v>
      </c>
      <c r="W76" s="151">
        <f t="shared" si="113"/>
        <v>2.4701749248774298E-2</v>
      </c>
      <c r="X76" s="151">
        <f t="shared" si="113"/>
        <v>2.4497898272045671E-2</v>
      </c>
      <c r="Y76" s="151">
        <f t="shared" si="113"/>
        <v>2.425741641730687E-2</v>
      </c>
      <c r="Z76" s="151">
        <f t="shared" si="113"/>
        <v>2.3981029914664675E-2</v>
      </c>
      <c r="AA76" s="151">
        <f t="shared" si="113"/>
        <v>2.3669721183224732E-2</v>
      </c>
      <c r="AB76" s="151">
        <f t="shared" si="113"/>
        <v>2.3324722566621561E-2</v>
      </c>
      <c r="AC76" s="151">
        <f t="shared" si="113"/>
        <v>2.2947505703898616E-2</v>
      </c>
      <c r="AD76" s="151">
        <f t="shared" si="113"/>
        <v>2.3138377064708865E-2</v>
      </c>
      <c r="AE76" s="151">
        <f t="shared" si="113"/>
        <v>2.3180384322648961E-2</v>
      </c>
      <c r="AF76" s="151">
        <f t="shared" si="113"/>
        <v>2.3112022055443583E-2</v>
      </c>
      <c r="AG76" s="151">
        <f t="shared" si="113"/>
        <v>2.2963235305965481E-2</v>
      </c>
      <c r="AH76" s="151">
        <f t="shared" si="113"/>
        <v>2.275656773530544E-2</v>
      </c>
      <c r="AI76" s="151">
        <f t="shared" si="113"/>
        <v>2.2508633174393125E-2</v>
      </c>
      <c r="AJ76" s="151">
        <f t="shared" si="113"/>
        <v>2.2231512635659947E-2</v>
      </c>
      <c r="AK76" s="151">
        <f t="shared" si="113"/>
        <v>2.1933924066362458E-2</v>
      </c>
      <c r="AL76" s="151">
        <f t="shared" si="113"/>
        <v>2.1622137736208174E-2</v>
      </c>
      <c r="AM76" s="151">
        <f t="shared" si="113"/>
        <v>2.1300664091300756E-2</v>
      </c>
    </row>
    <row r="77" spans="1:39">
      <c r="A77" s="123" t="s">
        <v>63</v>
      </c>
      <c r="B77" s="151">
        <f t="shared" si="112"/>
        <v>0.12111394326705968</v>
      </c>
      <c r="C77" s="151">
        <f t="shared" si="113"/>
        <v>0.11774708464801378</v>
      </c>
      <c r="D77" s="151">
        <f t="shared" si="113"/>
        <v>0.1141555739981933</v>
      </c>
      <c r="E77" s="151">
        <f t="shared" si="113"/>
        <v>0.11029429092569049</v>
      </c>
      <c r="F77" s="151">
        <f t="shared" si="113"/>
        <v>0.1059831852564232</v>
      </c>
      <c r="G77" s="151">
        <f t="shared" si="113"/>
        <v>0.10553258253274624</v>
      </c>
      <c r="H77" s="151">
        <f t="shared" si="113"/>
        <v>0.10476740730493637</v>
      </c>
      <c r="I77" s="151">
        <f t="shared" si="113"/>
        <v>0.10365407009449396</v>
      </c>
      <c r="J77" s="151">
        <f t="shared" si="113"/>
        <v>0.10213407776823624</v>
      </c>
      <c r="K77" s="151">
        <f t="shared" si="113"/>
        <v>0.10011000394471649</v>
      </c>
      <c r="L77" s="151">
        <f t="shared" si="113"/>
        <v>9.7426288936934585E-2</v>
      </c>
      <c r="M77" s="151">
        <f t="shared" si="113"/>
        <v>9.3847268708792272E-2</v>
      </c>
      <c r="N77" s="151">
        <f>N63/N$67</f>
        <v>8.9043280788324075E-2</v>
      </c>
      <c r="O77" s="151">
        <f t="shared" si="113"/>
        <v>8.3759798329095442E-2</v>
      </c>
      <c r="P77" s="151">
        <f t="shared" si="113"/>
        <v>7.8175820404004615E-2</v>
      </c>
      <c r="Q77" s="151">
        <f t="shared" si="113"/>
        <v>7.2184697734396244E-2</v>
      </c>
      <c r="R77" s="151">
        <f t="shared" si="113"/>
        <v>6.5607985309618227E-2</v>
      </c>
      <c r="S77" s="151">
        <f t="shared" si="113"/>
        <v>5.818764578253105E-2</v>
      </c>
      <c r="T77" s="151">
        <f t="shared" si="113"/>
        <v>5.6525318979419863E-2</v>
      </c>
      <c r="U77" s="151">
        <f t="shared" si="113"/>
        <v>5.4829066461848944E-2</v>
      </c>
      <c r="V77" s="151">
        <f t="shared" si="113"/>
        <v>5.31033983993607E-2</v>
      </c>
      <c r="W77" s="151">
        <f t="shared" si="113"/>
        <v>5.135308217040184E-2</v>
      </c>
      <c r="X77" s="151">
        <f t="shared" si="113"/>
        <v>4.9583106758102187E-2</v>
      </c>
      <c r="Y77" s="151">
        <f t="shared" si="113"/>
        <v>4.7798641568727915E-2</v>
      </c>
      <c r="Z77" s="151">
        <f t="shared" si="113"/>
        <v>4.6004990327949684E-2</v>
      </c>
      <c r="AA77" s="151">
        <f t="shared" si="113"/>
        <v>4.4207540902984267E-2</v>
      </c>
      <c r="AB77" s="151">
        <f t="shared" si="113"/>
        <v>4.2411712069118986E-2</v>
      </c>
      <c r="AC77" s="151">
        <f t="shared" si="113"/>
        <v>4.0622898377091723E-2</v>
      </c>
      <c r="AD77" s="151">
        <f t="shared" si="113"/>
        <v>2.9176149917589652E-2</v>
      </c>
      <c r="AE77" s="151">
        <f t="shared" si="113"/>
        <v>2.0819744129270332E-2</v>
      </c>
      <c r="AF77" s="151">
        <f t="shared" si="113"/>
        <v>1.4786056685960034E-2</v>
      </c>
      <c r="AG77" s="151">
        <f t="shared" si="113"/>
        <v>1.0464227369192735E-2</v>
      </c>
      <c r="AH77" s="151">
        <f t="shared" si="113"/>
        <v>7.3865309083143392E-3</v>
      </c>
      <c r="AI77" s="151">
        <f t="shared" si="113"/>
        <v>5.2040630629792946E-3</v>
      </c>
      <c r="AJ77" s="151">
        <f t="shared" si="113"/>
        <v>3.6611886579894981E-3</v>
      </c>
      <c r="AK77" s="151">
        <f t="shared" si="113"/>
        <v>2.5729366817766088E-3</v>
      </c>
      <c r="AL77" s="151">
        <f t="shared" si="113"/>
        <v>1.8066376659338151E-3</v>
      </c>
      <c r="AM77" s="151">
        <f t="shared" si="113"/>
        <v>1.2677255475785785E-3</v>
      </c>
    </row>
    <row r="78" spans="1:39">
      <c r="A78" s="123" t="s">
        <v>64</v>
      </c>
      <c r="B78" s="151">
        <f t="shared" si="112"/>
        <v>0.51699528880084766</v>
      </c>
      <c r="C78" s="151">
        <f t="shared" si="113"/>
        <v>0.52561773829417113</v>
      </c>
      <c r="D78" s="151">
        <f t="shared" si="113"/>
        <v>0.53289835677049024</v>
      </c>
      <c r="E78" s="151">
        <f t="shared" si="113"/>
        <v>0.53842807966336037</v>
      </c>
      <c r="F78" s="151">
        <f t="shared" si="113"/>
        <v>0.54105204696533171</v>
      </c>
      <c r="G78" s="151">
        <f t="shared" si="113"/>
        <v>0.54522760258874714</v>
      </c>
      <c r="H78" s="151">
        <f t="shared" si="113"/>
        <v>0.54778061109460285</v>
      </c>
      <c r="I78" s="151">
        <f t="shared" si="113"/>
        <v>0.54847395710907965</v>
      </c>
      <c r="J78" s="151">
        <f t="shared" si="113"/>
        <v>0.54692718998446233</v>
      </c>
      <c r="K78" s="151">
        <f t="shared" si="113"/>
        <v>0.54253219188283197</v>
      </c>
      <c r="L78" s="151">
        <f t="shared" si="113"/>
        <v>0.53433470923341464</v>
      </c>
      <c r="M78" s="151">
        <f t="shared" si="113"/>
        <v>0.52089244071123841</v>
      </c>
      <c r="N78" s="151">
        <f t="shared" si="113"/>
        <v>0.50016898951786182</v>
      </c>
      <c r="O78" s="151">
        <f t="shared" si="113"/>
        <v>0.48027790098724638</v>
      </c>
      <c r="P78" s="151">
        <f t="shared" si="113"/>
        <v>0.45758396857912464</v>
      </c>
      <c r="Q78" s="151">
        <f t="shared" si="113"/>
        <v>0.43130537193514701</v>
      </c>
      <c r="R78" s="151">
        <f t="shared" si="113"/>
        <v>0.40016380028697374</v>
      </c>
      <c r="S78" s="151">
        <f t="shared" si="113"/>
        <v>0.36228742144917953</v>
      </c>
      <c r="T78" s="151">
        <f t="shared" si="113"/>
        <v>0.35119178554319785</v>
      </c>
      <c r="U78" s="151">
        <f t="shared" si="113"/>
        <v>0.33993120739831484</v>
      </c>
      <c r="V78" s="151">
        <f t="shared" si="113"/>
        <v>0.32853478448247458</v>
      </c>
      <c r="W78" s="151">
        <f t="shared" si="113"/>
        <v>0.31703296042170059</v>
      </c>
      <c r="X78" s="151">
        <f t="shared" si="113"/>
        <v>0.30545729010952233</v>
      </c>
      <c r="Y78" s="151">
        <f t="shared" si="113"/>
        <v>0.29384017341995533</v>
      </c>
      <c r="Z78" s="151">
        <f t="shared" si="113"/>
        <v>0.28221456203027545</v>
      </c>
      <c r="AA78" s="151">
        <f t="shared" si="113"/>
        <v>0.2706136449684543</v>
      </c>
      <c r="AB78" s="151">
        <f t="shared" si="113"/>
        <v>0.25907051944966186</v>
      </c>
      <c r="AC78" s="151">
        <f t="shared" si="113"/>
        <v>0.24761785429876321</v>
      </c>
      <c r="AD78" s="151">
        <f t="shared" si="113"/>
        <v>0.25769888598893154</v>
      </c>
      <c r="AE78" s="151">
        <f t="shared" si="113"/>
        <v>0.26646087933460222</v>
      </c>
      <c r="AF78" s="151">
        <f t="shared" si="113"/>
        <v>0.27421041463319895</v>
      </c>
      <c r="AG78" s="151">
        <f t="shared" si="113"/>
        <v>0.28119801836941111</v>
      </c>
      <c r="AH78" s="151">
        <f t="shared" si="113"/>
        <v>0.28762002349547738</v>
      </c>
      <c r="AI78" s="151">
        <f t="shared" si="113"/>
        <v>0.29362610109124748</v>
      </c>
      <c r="AJ78" s="151">
        <f t="shared" si="113"/>
        <v>0.29932826311149857</v>
      </c>
      <c r="AK78" s="151">
        <f t="shared" si="113"/>
        <v>0.30480930849606741</v>
      </c>
      <c r="AL78" s="151">
        <f t="shared" si="113"/>
        <v>0.3101299414453827</v>
      </c>
      <c r="AM78" s="151">
        <f t="shared" si="113"/>
        <v>0.31533442765636172</v>
      </c>
    </row>
    <row r="79" spans="1:39">
      <c r="A79" s="123" t="s">
        <v>65</v>
      </c>
      <c r="B79" s="151">
        <f t="shared" si="112"/>
        <v>7.5133108559664562E-3</v>
      </c>
      <c r="C79" s="151">
        <f t="shared" si="113"/>
        <v>8.5199077609211665E-3</v>
      </c>
      <c r="D79" s="151">
        <f t="shared" si="113"/>
        <v>9.6345041588042218E-3</v>
      </c>
      <c r="E79" s="151">
        <f t="shared" si="113"/>
        <v>1.0857573947608485E-2</v>
      </c>
      <c r="F79" s="151">
        <f t="shared" si="113"/>
        <v>1.2169262162080348E-2</v>
      </c>
      <c r="G79" s="151">
        <f t="shared" si="113"/>
        <v>1.0270778177843828E-2</v>
      </c>
      <c r="H79" s="151">
        <f t="shared" si="113"/>
        <v>8.6423626132176093E-3</v>
      </c>
      <c r="I79" s="151">
        <f t="shared" si="113"/>
        <v>7.2473986691364905E-3</v>
      </c>
      <c r="J79" s="151">
        <f t="shared" si="113"/>
        <v>6.0527950396362419E-3</v>
      </c>
      <c r="K79" s="151">
        <f t="shared" si="113"/>
        <v>5.0286600707931881E-3</v>
      </c>
      <c r="L79" s="151">
        <f t="shared" si="113"/>
        <v>4.1480164012363324E-3</v>
      </c>
      <c r="M79" s="151">
        <f t="shared" si="113"/>
        <v>3.3866900093606597E-3</v>
      </c>
      <c r="N79" s="151">
        <f t="shared" si="113"/>
        <v>2.7236071546785368E-3</v>
      </c>
      <c r="O79" s="151">
        <f t="shared" si="113"/>
        <v>5.4459841647252647E-3</v>
      </c>
      <c r="P79" s="151">
        <f t="shared" si="113"/>
        <v>1.0804648348404984E-2</v>
      </c>
      <c r="Q79" s="151">
        <f t="shared" si="113"/>
        <v>2.1207074859987182E-2</v>
      </c>
      <c r="R79" s="151">
        <f t="shared" si="113"/>
        <v>4.0972245548550126E-2</v>
      </c>
      <c r="S79" s="151">
        <f t="shared" si="113"/>
        <v>7.7243383601641666E-2</v>
      </c>
      <c r="T79" s="151">
        <f t="shared" si="113"/>
        <v>8.2363680370916167E-2</v>
      </c>
      <c r="U79" s="151">
        <f t="shared" si="113"/>
        <v>8.769317490976479E-2</v>
      </c>
      <c r="V79" s="151">
        <f t="shared" si="113"/>
        <v>9.3226520869224574E-2</v>
      </c>
      <c r="W79" s="151">
        <f t="shared" si="113"/>
        <v>9.895685774530652E-2</v>
      </c>
      <c r="X79" s="151">
        <f t="shared" si="113"/>
        <v>0.10487581200254838</v>
      </c>
      <c r="Y79" s="151">
        <f t="shared" si="113"/>
        <v>0.11097352339979318</v>
      </c>
      <c r="Z79" s="151">
        <f t="shared" si="113"/>
        <v>0.11723869732835347</v>
      </c>
      <c r="AA79" s="151">
        <f t="shared" si="113"/>
        <v>0.1236586832047802</v>
      </c>
      <c r="AB79" s="151">
        <f t="shared" si="113"/>
        <v>0.13021957814325619</v>
      </c>
      <c r="AC79" s="151">
        <f t="shared" si="113"/>
        <v>0.13690635430444073</v>
      </c>
      <c r="AD79" s="151">
        <f t="shared" si="113"/>
        <v>0.13745774901902436</v>
      </c>
      <c r="AE79" s="151">
        <f t="shared" si="113"/>
        <v>0.1371213814997464</v>
      </c>
      <c r="AF79" s="151">
        <f t="shared" si="113"/>
        <v>0.13613528523320165</v>
      </c>
      <c r="AG79" s="151">
        <f t="shared" si="113"/>
        <v>0.13468339424711981</v>
      </c>
      <c r="AH79" s="151">
        <f t="shared" si="113"/>
        <v>0.13290335708340748</v>
      </c>
      <c r="AI79" s="151">
        <f t="shared" si="113"/>
        <v>0.1308960462999979</v>
      </c>
      <c r="AJ79" s="151">
        <f t="shared" si="113"/>
        <v>0.12873440586121868</v>
      </c>
      <c r="AK79" s="151">
        <f t="shared" si="113"/>
        <v>0.12647077207169907</v>
      </c>
      <c r="AL79" s="151">
        <f t="shared" si="113"/>
        <v>0.12414255461569898</v>
      </c>
      <c r="AM79" s="151">
        <f t="shared" si="113"/>
        <v>0.12177647723431255</v>
      </c>
    </row>
    <row r="80" spans="1:39">
      <c r="A80" s="123" t="s">
        <v>66</v>
      </c>
      <c r="B80" s="151">
        <f t="shared" si="112"/>
        <v>0.17337171114628033</v>
      </c>
      <c r="C80" s="151">
        <f t="shared" si="113"/>
        <v>0.1621578345208218</v>
      </c>
      <c r="D80" s="151">
        <f t="shared" si="113"/>
        <v>0.15124762955654983</v>
      </c>
      <c r="E80" s="151">
        <f t="shared" si="113"/>
        <v>0.14058797303722201</v>
      </c>
      <c r="F80" s="151">
        <f t="shared" si="113"/>
        <v>0.12996780549705347</v>
      </c>
      <c r="G80" s="151">
        <f t="shared" si="113"/>
        <v>0.11832587308279438</v>
      </c>
      <c r="H80" s="151">
        <f t="shared" si="113"/>
        <v>0.10740232465901617</v>
      </c>
      <c r="I80" s="151">
        <f t="shared" si="113"/>
        <v>9.7155676087104695E-2</v>
      </c>
      <c r="J80" s="151">
        <f t="shared" si="113"/>
        <v>8.7527963443537651E-2</v>
      </c>
      <c r="K80" s="151">
        <f t="shared" si="113"/>
        <v>7.8441874593513886E-2</v>
      </c>
      <c r="L80" s="151">
        <f t="shared" si="113"/>
        <v>6.9797678644783756E-2</v>
      </c>
      <c r="M80" s="151">
        <f t="shared" si="113"/>
        <v>6.1472487858550168E-2</v>
      </c>
      <c r="N80" s="151">
        <f t="shared" si="113"/>
        <v>5.3327919264271703E-2</v>
      </c>
      <c r="O80" s="151">
        <f t="shared" si="113"/>
        <v>4.9070453777747824E-2</v>
      </c>
      <c r="P80" s="151">
        <f t="shared" si="113"/>
        <v>4.4801016110843417E-2</v>
      </c>
      <c r="Q80" s="151">
        <f t="shared" si="113"/>
        <v>4.0466116197909061E-2</v>
      </c>
      <c r="R80" s="151">
        <f t="shared" si="113"/>
        <v>3.5977754095316873E-2</v>
      </c>
      <c r="S80" s="151">
        <f t="shared" si="113"/>
        <v>3.1213257796760673E-2</v>
      </c>
      <c r="T80" s="151">
        <f t="shared" si="113"/>
        <v>2.9737336302750838E-2</v>
      </c>
      <c r="U80" s="151">
        <f t="shared" si="113"/>
        <v>2.8289197241089217E-2</v>
      </c>
      <c r="V80" s="151">
        <f t="shared" si="113"/>
        <v>2.6870937382585228E-2</v>
      </c>
      <c r="W80" s="151">
        <f t="shared" si="113"/>
        <v>2.5484595589389297E-2</v>
      </c>
      <c r="X80" s="151">
        <f t="shared" si="113"/>
        <v>2.4132132228350679E-2</v>
      </c>
      <c r="Y80" s="151">
        <f t="shared" si="113"/>
        <v>2.2815408289064299E-2</v>
      </c>
      <c r="Z80" s="151">
        <f t="shared" si="113"/>
        <v>2.1536164716942651E-2</v>
      </c>
      <c r="AA80" s="151">
        <f t="shared" si="113"/>
        <v>2.0296002493090458E-2</v>
      </c>
      <c r="AB80" s="151">
        <f t="shared" si="113"/>
        <v>1.9096363994091516E-2</v>
      </c>
      <c r="AC80" s="151">
        <f t="shared" si="113"/>
        <v>1.7938516144715554E-2</v>
      </c>
      <c r="AD80" s="151">
        <f t="shared" si="113"/>
        <v>1.5665133445677566E-2</v>
      </c>
      <c r="AE80" s="151">
        <f t="shared" si="113"/>
        <v>1.3591644675027372E-2</v>
      </c>
      <c r="AF80" s="151">
        <f t="shared" si="113"/>
        <v>1.1736524206825937E-2</v>
      </c>
      <c r="AG80" s="151">
        <f t="shared" si="113"/>
        <v>1.0099149636225426E-2</v>
      </c>
      <c r="AH80" s="151">
        <f t="shared" si="113"/>
        <v>8.6677957008842524E-3</v>
      </c>
      <c r="AI80" s="151">
        <f t="shared" si="113"/>
        <v>7.4250811636116061E-3</v>
      </c>
      <c r="AJ80" s="151">
        <f t="shared" si="113"/>
        <v>6.3514264075791704E-3</v>
      </c>
      <c r="AK80" s="151">
        <f t="shared" si="113"/>
        <v>5.4271118002013818E-3</v>
      </c>
      <c r="AL80" s="151">
        <f t="shared" si="113"/>
        <v>4.6334153978281412E-3</v>
      </c>
      <c r="AM80" s="151">
        <f t="shared" si="113"/>
        <v>3.9531739705769078E-3</v>
      </c>
    </row>
    <row r="81" spans="1:39">
      <c r="A81" s="123"/>
      <c r="B81" s="151">
        <f>SUM(B69:B80)</f>
        <v>1</v>
      </c>
      <c r="C81" s="151">
        <f t="shared" ref="C81:AM81" si="114">SUM(C69:C80)</f>
        <v>0.99999999999999989</v>
      </c>
      <c r="D81" s="151">
        <f t="shared" si="114"/>
        <v>0.99999999999999989</v>
      </c>
      <c r="E81" s="151">
        <f t="shared" si="114"/>
        <v>1</v>
      </c>
      <c r="F81" s="151">
        <f t="shared" si="114"/>
        <v>1</v>
      </c>
      <c r="G81" s="151">
        <f t="shared" si="114"/>
        <v>1</v>
      </c>
      <c r="H81" s="151">
        <f t="shared" si="114"/>
        <v>1</v>
      </c>
      <c r="I81" s="151">
        <f t="shared" si="114"/>
        <v>0.99999999999999989</v>
      </c>
      <c r="J81" s="151">
        <f t="shared" si="114"/>
        <v>1.0000000000000002</v>
      </c>
      <c r="K81" s="151">
        <f t="shared" si="114"/>
        <v>1</v>
      </c>
      <c r="L81" s="151">
        <f t="shared" si="114"/>
        <v>0.99999999999999978</v>
      </c>
      <c r="M81" s="151">
        <f t="shared" si="114"/>
        <v>1</v>
      </c>
      <c r="N81" s="151">
        <f t="shared" si="114"/>
        <v>1</v>
      </c>
      <c r="O81" s="151">
        <f t="shared" si="114"/>
        <v>1.0000000000000002</v>
      </c>
      <c r="P81" s="151">
        <f t="shared" si="114"/>
        <v>0.99999999999999978</v>
      </c>
      <c r="Q81" s="151">
        <f t="shared" si="114"/>
        <v>1</v>
      </c>
      <c r="R81" s="151">
        <f t="shared" si="114"/>
        <v>1</v>
      </c>
      <c r="S81" s="151">
        <f t="shared" si="114"/>
        <v>0.99999999999999978</v>
      </c>
      <c r="T81" s="151">
        <f t="shared" si="114"/>
        <v>1</v>
      </c>
      <c r="U81" s="151">
        <f t="shared" si="114"/>
        <v>1</v>
      </c>
      <c r="V81" s="151">
        <f t="shared" si="114"/>
        <v>0.99999999999999989</v>
      </c>
      <c r="W81" s="151">
        <f t="shared" si="114"/>
        <v>0.99999999999999989</v>
      </c>
      <c r="X81" s="151">
        <f t="shared" si="114"/>
        <v>0.99999999999999989</v>
      </c>
      <c r="Y81" s="151">
        <f t="shared" si="114"/>
        <v>0.99999999999999978</v>
      </c>
      <c r="Z81" s="151">
        <f t="shared" si="114"/>
        <v>0.99999999999999989</v>
      </c>
      <c r="AA81" s="151">
        <f t="shared" si="114"/>
        <v>1</v>
      </c>
      <c r="AB81" s="151">
        <f t="shared" si="114"/>
        <v>0.99999999999999978</v>
      </c>
      <c r="AC81" s="151">
        <f t="shared" si="114"/>
        <v>1</v>
      </c>
      <c r="AD81" s="151">
        <f t="shared" si="114"/>
        <v>0.99999999999999989</v>
      </c>
      <c r="AE81" s="151">
        <f t="shared" si="114"/>
        <v>0.99999999999999978</v>
      </c>
      <c r="AF81" s="151">
        <f t="shared" si="114"/>
        <v>1</v>
      </c>
      <c r="AG81" s="151">
        <f t="shared" si="114"/>
        <v>1</v>
      </c>
      <c r="AH81" s="151">
        <f t="shared" si="114"/>
        <v>1</v>
      </c>
      <c r="AI81" s="151">
        <f t="shared" si="114"/>
        <v>1</v>
      </c>
      <c r="AJ81" s="151">
        <f t="shared" si="114"/>
        <v>0.99999999999999978</v>
      </c>
      <c r="AK81" s="151">
        <f t="shared" si="114"/>
        <v>1</v>
      </c>
      <c r="AL81" s="151">
        <f t="shared" si="114"/>
        <v>0.99999999999999978</v>
      </c>
      <c r="AM81" s="151">
        <f t="shared" si="114"/>
        <v>0.99999999999999989</v>
      </c>
    </row>
    <row r="82" spans="1:39">
      <c r="A82" s="123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</row>
    <row r="83" spans="1:39" ht="23">
      <c r="A83" s="164" t="s">
        <v>118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</row>
    <row r="84" spans="1:39">
      <c r="A84" s="123" t="s">
        <v>55</v>
      </c>
      <c r="B84" s="2">
        <f t="shared" ref="B84:B95" si="115">B4</f>
        <v>26.01406571294622</v>
      </c>
      <c r="C84" s="150">
        <f t="shared" ref="C84:C95" si="116">B84*($C4/$B4)^(1/($C$3-$B$3))</f>
        <v>26.950560612505079</v>
      </c>
      <c r="D84" s="150">
        <f t="shared" ref="D84:F84" si="117">C84*($C4/$B4)^(1/($C$3-$B$3))</f>
        <v>27.92076891567325</v>
      </c>
      <c r="E84" s="150">
        <f t="shared" si="117"/>
        <v>28.925904290120958</v>
      </c>
      <c r="F84" s="150">
        <f t="shared" si="117"/>
        <v>29.967224095019613</v>
      </c>
      <c r="G84" s="150">
        <f t="shared" ref="G84:G95" si="118">F84*($R4/$C4)^(1/($R$3-$C$3))</f>
        <v>31.123400802441598</v>
      </c>
      <c r="H84" s="150">
        <f t="shared" ref="H84:N84" si="119">G84*($R4/$C4)^(1/($R$3-$C$3))</f>
        <v>32.324184396859408</v>
      </c>
      <c r="I84" s="150">
        <f t="shared" si="119"/>
        <v>33.571295873303207</v>
      </c>
      <c r="J84" s="150">
        <f t="shared" si="119"/>
        <v>34.8665226251576</v>
      </c>
      <c r="K84" s="150">
        <f t="shared" si="119"/>
        <v>36.211721005901467</v>
      </c>
      <c r="L84" s="150">
        <f t="shared" si="119"/>
        <v>37.608818989683179</v>
      </c>
      <c r="M84" s="150">
        <f t="shared" si="119"/>
        <v>39.059818934544538</v>
      </c>
      <c r="N84" s="150">
        <f t="shared" si="119"/>
        <v>40.566800452253617</v>
      </c>
      <c r="O84" s="150">
        <f t="shared" ref="O84:O95" si="120">N84*($S4/$R4)^(1/($S$3-$R$3))</f>
        <v>42.534954368933384</v>
      </c>
      <c r="P84" s="150">
        <f t="shared" ref="P84:S84" si="121">O84*($S4/$R4)^(1/($S$3-$R$3))</f>
        <v>44.598595970038772</v>
      </c>
      <c r="Q84" s="150">
        <f t="shared" si="121"/>
        <v>46.762357971436003</v>
      </c>
      <c r="R84" s="150">
        <f t="shared" si="121"/>
        <v>49.031097851550214</v>
      </c>
      <c r="S84" s="150">
        <f t="shared" si="121"/>
        <v>51.40990875602904</v>
      </c>
      <c r="T84" s="150">
        <f t="shared" ref="T84:T95" si="122">S84*($T4/$S4)^(1/($T$3-$S$3))</f>
        <v>51.426776152270556</v>
      </c>
      <c r="U84" s="150">
        <f t="shared" ref="U84:AC84" si="123">T84*($T4/$S4)^(1/($T$3-$S$3))</f>
        <v>51.44364908264086</v>
      </c>
      <c r="V84" s="150">
        <f t="shared" si="123"/>
        <v>51.460527548955675</v>
      </c>
      <c r="W84" s="150">
        <f t="shared" si="123"/>
        <v>51.477411553031324</v>
      </c>
      <c r="X84" s="150">
        <f t="shared" si="123"/>
        <v>51.49430109668473</v>
      </c>
      <c r="Y84" s="150">
        <f t="shared" si="123"/>
        <v>51.511196181733403</v>
      </c>
      <c r="Z84" s="150">
        <f t="shared" si="123"/>
        <v>51.528096809995461</v>
      </c>
      <c r="AA84" s="150">
        <f t="shared" si="123"/>
        <v>51.545002983289599</v>
      </c>
      <c r="AB84" s="150">
        <f t="shared" si="123"/>
        <v>51.561914703435129</v>
      </c>
      <c r="AC84" s="150">
        <f t="shared" si="123"/>
        <v>51.578831972251955</v>
      </c>
      <c r="AD84" s="150">
        <f t="shared" ref="AD84:AD95" si="124">AC84*($U4/$T4)^(1/($U$3-$T$3))</f>
        <v>51.573958657184434</v>
      </c>
      <c r="AE84" s="150">
        <f t="shared" ref="AE84:AM84" si="125">AD84*($U4/$T4)^(1/($U$3-$T$3))</f>
        <v>51.569085802561609</v>
      </c>
      <c r="AF84" s="150">
        <f t="shared" si="125"/>
        <v>51.564213408339981</v>
      </c>
      <c r="AG84" s="150">
        <f t="shared" si="125"/>
        <v>51.559341474476049</v>
      </c>
      <c r="AH84" s="150">
        <f t="shared" si="125"/>
        <v>51.554470000926315</v>
      </c>
      <c r="AI84" s="150">
        <f t="shared" si="125"/>
        <v>51.549598987647286</v>
      </c>
      <c r="AJ84" s="150">
        <f t="shared" si="125"/>
        <v>51.544728434595477</v>
      </c>
      <c r="AK84" s="150">
        <f t="shared" si="125"/>
        <v>51.539858341727403</v>
      </c>
      <c r="AL84" s="150">
        <f t="shared" si="125"/>
        <v>51.534988708999585</v>
      </c>
      <c r="AM84" s="150">
        <f t="shared" si="125"/>
        <v>51.530119536368545</v>
      </c>
    </row>
    <row r="85" spans="1:39">
      <c r="A85" s="123" t="s">
        <v>56</v>
      </c>
      <c r="B85" s="2">
        <f t="shared" si="115"/>
        <v>3.8837086586348035</v>
      </c>
      <c r="C85" s="150">
        <f t="shared" si="116"/>
        <v>4.9187519095445511</v>
      </c>
      <c r="D85" s="150">
        <f t="shared" ref="D85:F95" si="126">C85*($C5/$B5)^(1/($C$3-$B$3))</f>
        <v>6.2296434862219696</v>
      </c>
      <c r="E85" s="150">
        <f t="shared" si="126"/>
        <v>7.8898994458578544</v>
      </c>
      <c r="F85" s="150">
        <f t="shared" si="126"/>
        <v>9.9926285353932069</v>
      </c>
      <c r="G85" s="150">
        <f t="shared" si="118"/>
        <v>12.145779832624278</v>
      </c>
      <c r="H85" s="150">
        <f t="shared" ref="H85:N95" si="127">G85*($R5/$C5)^(1/($R$3-$C$3))</f>
        <v>14.762879178394053</v>
      </c>
      <c r="I85" s="150">
        <f t="shared" si="127"/>
        <v>17.943895298550864</v>
      </c>
      <c r="J85" s="150">
        <f t="shared" si="127"/>
        <v>21.81033757673698</v>
      </c>
      <c r="K85" s="150">
        <f t="shared" si="127"/>
        <v>26.509897505344988</v>
      </c>
      <c r="L85" s="150">
        <f t="shared" si="127"/>
        <v>32.222090248317819</v>
      </c>
      <c r="M85" s="150">
        <f t="shared" si="127"/>
        <v>39.165111813857493</v>
      </c>
      <c r="N85" s="150">
        <f t="shared" si="127"/>
        <v>47.604173769330146</v>
      </c>
      <c r="O85" s="150">
        <f t="shared" si="120"/>
        <v>55.517335233658123</v>
      </c>
      <c r="P85" s="150">
        <f t="shared" ref="P85:S95" si="128">O85*($S5/$R5)^(1/($S$3-$R$3))</f>
        <v>64.745888173194686</v>
      </c>
      <c r="Q85" s="150">
        <f t="shared" si="128"/>
        <v>75.508487892883551</v>
      </c>
      <c r="R85" s="150">
        <f t="shared" si="128"/>
        <v>88.060136399985652</v>
      </c>
      <c r="S85" s="150">
        <f t="shared" si="128"/>
        <v>102.69822425506318</v>
      </c>
      <c r="T85" s="150">
        <f t="shared" si="122"/>
        <v>108.83849944744688</v>
      </c>
      <c r="U85" s="150">
        <f t="shared" ref="U85:AC85" si="129">T85*($T5/$S5)^(1/($T$3-$S$3))</f>
        <v>115.34589860630309</v>
      </c>
      <c r="V85" s="150">
        <f t="shared" si="129"/>
        <v>122.24237188900028</v>
      </c>
      <c r="W85" s="150">
        <f t="shared" si="129"/>
        <v>129.55118184177962</v>
      </c>
      <c r="X85" s="150">
        <f t="shared" si="129"/>
        <v>137.29698186682583</v>
      </c>
      <c r="Y85" s="150">
        <f t="shared" si="129"/>
        <v>145.50589938084468</v>
      </c>
      <c r="Z85" s="150">
        <f t="shared" si="129"/>
        <v>154.20562394565019</v>
      </c>
      <c r="AA85" s="150">
        <f t="shared" si="129"/>
        <v>163.42550066803511</v>
      </c>
      <c r="AB85" s="150">
        <f t="shared" si="129"/>
        <v>173.1966291839729</v>
      </c>
      <c r="AC85" s="150">
        <f t="shared" si="129"/>
        <v>183.55196856103518</v>
      </c>
      <c r="AD85" s="150">
        <f t="shared" si="124"/>
        <v>189.29835375816049</v>
      </c>
      <c r="AE85" s="150">
        <f t="shared" ref="AE85:AM85" si="130">AD85*($U5/$T5)^(1/($U$3-$T$3))</f>
        <v>195.22463864850408</v>
      </c>
      <c r="AF85" s="150">
        <f t="shared" si="130"/>
        <v>201.33645527699676</v>
      </c>
      <c r="AG85" s="150">
        <f t="shared" si="130"/>
        <v>207.63961200865938</v>
      </c>
      <c r="AH85" s="150">
        <f t="shared" si="130"/>
        <v>214.14009904858261</v>
      </c>
      <c r="AI85" s="150">
        <f t="shared" si="130"/>
        <v>220.84409413471835</v>
      </c>
      <c r="AJ85" s="150">
        <f t="shared" si="130"/>
        <v>227.75796840889322</v>
      </c>
      <c r="AK85" s="150">
        <f t="shared" si="130"/>
        <v>234.88829247162315</v>
      </c>
      <c r="AL85" s="150">
        <f t="shared" si="130"/>
        <v>242.24184262648379</v>
      </c>
      <c r="AM85" s="150">
        <f t="shared" si="130"/>
        <v>249.82560731997063</v>
      </c>
    </row>
    <row r="86" spans="1:39">
      <c r="A86" s="123" t="s">
        <v>57</v>
      </c>
      <c r="B86" s="2">
        <f t="shared" si="115"/>
        <v>5.6333530895653174</v>
      </c>
      <c r="C86" s="150">
        <f t="shared" si="116"/>
        <v>5.6460935606731928</v>
      </c>
      <c r="D86" s="150">
        <f t="shared" si="126"/>
        <v>5.6588628458109138</v>
      </c>
      <c r="E86" s="150">
        <f t="shared" si="126"/>
        <v>5.6716610101446978</v>
      </c>
      <c r="F86" s="150">
        <f t="shared" si="126"/>
        <v>5.6844881189881429</v>
      </c>
      <c r="G86" s="150">
        <f t="shared" si="118"/>
        <v>6.3759565058764567</v>
      </c>
      <c r="H86" s="150">
        <f t="shared" si="127"/>
        <v>7.1515359894999042</v>
      </c>
      <c r="I86" s="150">
        <f t="shared" si="127"/>
        <v>8.0214579509716888</v>
      </c>
      <c r="J86" s="150">
        <f t="shared" si="127"/>
        <v>8.9971983296565057</v>
      </c>
      <c r="K86" s="150">
        <f t="shared" si="127"/>
        <v>10.09162901282402</v>
      </c>
      <c r="L86" s="150">
        <f t="shared" si="127"/>
        <v>11.319187640532938</v>
      </c>
      <c r="M86" s="150">
        <f t="shared" si="127"/>
        <v>12.696068065797801</v>
      </c>
      <c r="N86" s="150">
        <f t="shared" si="127"/>
        <v>14.240433982573457</v>
      </c>
      <c r="O86" s="150">
        <f t="shared" si="120"/>
        <v>13.760371841333477</v>
      </c>
      <c r="P86" s="150">
        <f t="shared" si="128"/>
        <v>13.296493171730242</v>
      </c>
      <c r="Q86" s="150">
        <f t="shared" si="128"/>
        <v>12.848252409488385</v>
      </c>
      <c r="R86" s="150">
        <f t="shared" si="128"/>
        <v>12.415122381959822</v>
      </c>
      <c r="S86" s="150">
        <f t="shared" si="128"/>
        <v>11.996593688119907</v>
      </c>
      <c r="T86" s="150">
        <f t="shared" si="122"/>
        <v>11.503850063347217</v>
      </c>
      <c r="U86" s="150">
        <f t="shared" ref="U86:AC86" si="131">T86*($T6/$S6)^(1/($T$3-$S$3))</f>
        <v>11.031345206850441</v>
      </c>
      <c r="V86" s="150">
        <f t="shared" si="131"/>
        <v>10.578247838993001</v>
      </c>
      <c r="W86" s="150">
        <f t="shared" si="131"/>
        <v>10.143760823808764</v>
      </c>
      <c r="X86" s="150">
        <f t="shared" si="131"/>
        <v>9.7271197665976263</v>
      </c>
      <c r="Y86" s="150">
        <f t="shared" si="131"/>
        <v>9.3275916691229384</v>
      </c>
      <c r="Z86" s="150">
        <f t="shared" si="131"/>
        <v>8.9444736400448459</v>
      </c>
      <c r="AA86" s="150">
        <f t="shared" si="131"/>
        <v>8.5770916583208177</v>
      </c>
      <c r="AB86" s="150">
        <f t="shared" si="131"/>
        <v>8.2247993873977929</v>
      </c>
      <c r="AC86" s="150">
        <f t="shared" si="131"/>
        <v>7.8869770381097659</v>
      </c>
      <c r="AD86" s="150">
        <f t="shared" si="124"/>
        <v>7.724003729904406</v>
      </c>
      <c r="AE86" s="150">
        <f t="shared" ref="AE86:AM86" si="132">AD86*($U6/$T6)^(1/($U$3-$T$3))</f>
        <v>7.5643980363198393</v>
      </c>
      <c r="AF86" s="150">
        <f t="shared" si="132"/>
        <v>7.4080903703276189</v>
      </c>
      <c r="AG86" s="150">
        <f t="shared" si="132"/>
        <v>7.2550125828175496</v>
      </c>
      <c r="AH86" s="150">
        <f t="shared" si="132"/>
        <v>7.1050979328851263</v>
      </c>
      <c r="AI86" s="150">
        <f t="shared" si="132"/>
        <v>6.9582810587329389</v>
      </c>
      <c r="AJ86" s="150">
        <f t="shared" si="132"/>
        <v>6.8144979491733624</v>
      </c>
      <c r="AK86" s="150">
        <f t="shared" si="132"/>
        <v>6.6736859157201005</v>
      </c>
      <c r="AL86" s="150">
        <f t="shared" si="132"/>
        <v>6.5357835652564189</v>
      </c>
      <c r="AM86" s="150">
        <f t="shared" si="132"/>
        <v>6.4007307732681538</v>
      </c>
    </row>
    <row r="87" spans="1:39">
      <c r="A87" s="123" t="s">
        <v>58</v>
      </c>
      <c r="B87" s="2">
        <f t="shared" si="115"/>
        <v>1.8090923240062527E-2</v>
      </c>
      <c r="C87" s="150">
        <f t="shared" si="116"/>
        <v>3.7198787698379837E-2</v>
      </c>
      <c r="D87" s="150">
        <f t="shared" si="126"/>
        <v>7.6488622933560818E-2</v>
      </c>
      <c r="E87" s="150">
        <f t="shared" si="126"/>
        <v>0.15727688455092478</v>
      </c>
      <c r="F87" s="150">
        <f t="shared" si="126"/>
        <v>0.3233947411438039</v>
      </c>
      <c r="G87" s="150">
        <f t="shared" si="118"/>
        <v>0.61171079557640307</v>
      </c>
      <c r="H87" s="150">
        <f t="shared" si="127"/>
        <v>1.1570692092928156</v>
      </c>
      <c r="I87" s="150">
        <f t="shared" si="127"/>
        <v>2.1886309098598926</v>
      </c>
      <c r="J87" s="150">
        <f t="shared" si="127"/>
        <v>4.1398606246914005</v>
      </c>
      <c r="K87" s="150">
        <f t="shared" si="127"/>
        <v>7.8306698103644203</v>
      </c>
      <c r="L87" s="150">
        <f t="shared" si="127"/>
        <v>14.811945434400634</v>
      </c>
      <c r="M87" s="150">
        <f t="shared" si="127"/>
        <v>28.017236438864959</v>
      </c>
      <c r="N87" s="150">
        <f t="shared" si="127"/>
        <v>52.995438117682077</v>
      </c>
      <c r="O87" s="150">
        <f t="shared" si="120"/>
        <v>57.096027631608138</v>
      </c>
      <c r="P87" s="150">
        <f t="shared" si="128"/>
        <v>61.513905481265688</v>
      </c>
      <c r="Q87" s="150">
        <f t="shared" si="128"/>
        <v>66.27362225569793</v>
      </c>
      <c r="R87" s="150">
        <f t="shared" si="128"/>
        <v>71.401628177040394</v>
      </c>
      <c r="S87" s="150">
        <f t="shared" si="128"/>
        <v>76.926420087050658</v>
      </c>
      <c r="T87" s="150">
        <f t="shared" si="122"/>
        <v>79.177697329456095</v>
      </c>
      <c r="U87" s="150">
        <f t="shared" ref="U87:AC87" si="133">T87*($T7/$S7)^(1/($T$3-$S$3))</f>
        <v>81.494858948340209</v>
      </c>
      <c r="V87" s="150">
        <f t="shared" si="133"/>
        <v>83.879833071870536</v>
      </c>
      <c r="W87" s="150">
        <f t="shared" si="133"/>
        <v>86.334604255526031</v>
      </c>
      <c r="X87" s="150">
        <f t="shared" si="133"/>
        <v>88.861215133461101</v>
      </c>
      <c r="Y87" s="150">
        <f t="shared" si="133"/>
        <v>91.461768118197355</v>
      </c>
      <c r="Z87" s="150">
        <f t="shared" si="133"/>
        <v>94.138427150057353</v>
      </c>
      <c r="AA87" s="150">
        <f t="shared" si="133"/>
        <v>96.893419497796174</v>
      </c>
      <c r="AB87" s="150">
        <f t="shared" si="133"/>
        <v>99.729037611928987</v>
      </c>
      <c r="AC87" s="150">
        <f t="shared" si="133"/>
        <v>102.64764103229699</v>
      </c>
      <c r="AD87" s="150">
        <f t="shared" si="124"/>
        <v>102.32021306040268</v>
      </c>
      <c r="AE87" s="150">
        <f t="shared" ref="AE87:AM87" si="134">AD87*($U7/$T7)^(1/($U$3-$T$3))</f>
        <v>101.99382952631231</v>
      </c>
      <c r="AF87" s="150">
        <f t="shared" si="134"/>
        <v>101.66848709845246</v>
      </c>
      <c r="AG87" s="150">
        <f t="shared" si="134"/>
        <v>101.34418245587685</v>
      </c>
      <c r="AH87" s="150">
        <f t="shared" si="134"/>
        <v>101.02091228823242</v>
      </c>
      <c r="AI87" s="150">
        <f t="shared" si="134"/>
        <v>100.69867329572561</v>
      </c>
      <c r="AJ87" s="150">
        <f t="shared" si="134"/>
        <v>100.37746218908856</v>
      </c>
      <c r="AK87" s="150">
        <f t="shared" si="134"/>
        <v>100.05727568954562</v>
      </c>
      <c r="AL87" s="150">
        <f t="shared" si="134"/>
        <v>99.73811052877987</v>
      </c>
      <c r="AM87" s="150">
        <f t="shared" si="134"/>
        <v>99.419963448899736</v>
      </c>
    </row>
    <row r="88" spans="1:39">
      <c r="A88" s="123" t="s">
        <v>59</v>
      </c>
      <c r="B88" s="2">
        <f t="shared" si="115"/>
        <v>2.065704891138056</v>
      </c>
      <c r="C88" s="150">
        <f t="shared" si="116"/>
        <v>2.7536123330079558</v>
      </c>
      <c r="D88" s="150">
        <f t="shared" si="126"/>
        <v>3.6706021818615953</v>
      </c>
      <c r="E88" s="150">
        <f t="shared" si="126"/>
        <v>4.8929619525524464</v>
      </c>
      <c r="F88" s="150">
        <f t="shared" si="126"/>
        <v>6.5223839258396037</v>
      </c>
      <c r="G88" s="150">
        <f t="shared" si="118"/>
        <v>7.0869868870732171</v>
      </c>
      <c r="H88" s="150">
        <f t="shared" si="127"/>
        <v>7.7004640800997297</v>
      </c>
      <c r="I88" s="150">
        <f t="shared" si="127"/>
        <v>8.3670462488176973</v>
      </c>
      <c r="J88" s="150">
        <f t="shared" si="127"/>
        <v>9.0913303667988323</v>
      </c>
      <c r="K88" s="150">
        <f t="shared" si="127"/>
        <v>9.8783113395551911</v>
      </c>
      <c r="L88" s="150">
        <f t="shared" si="127"/>
        <v>10.733416451078121</v>
      </c>
      <c r="M88" s="150">
        <f t="shared" si="127"/>
        <v>11.662542792203798</v>
      </c>
      <c r="N88" s="150">
        <f t="shared" si="127"/>
        <v>12.672097928923899</v>
      </c>
      <c r="O88" s="150">
        <f t="shared" si="120"/>
        <v>13.535928007188229</v>
      </c>
      <c r="P88" s="150">
        <f t="shared" si="128"/>
        <v>14.458643552428866</v>
      </c>
      <c r="Q88" s="150">
        <f t="shared" si="128"/>
        <v>15.444258662219239</v>
      </c>
      <c r="R88" s="150">
        <f t="shared" si="128"/>
        <v>16.497061066663122</v>
      </c>
      <c r="S88" s="150">
        <f t="shared" si="128"/>
        <v>17.621630781344706</v>
      </c>
      <c r="T88" s="150">
        <f t="shared" si="122"/>
        <v>17.551652405947028</v>
      </c>
      <c r="U88" s="150">
        <f t="shared" ref="U88:AC88" si="135">T88*($T8/$S8)^(1/($T$3-$S$3))</f>
        <v>17.481951926113275</v>
      </c>
      <c r="V88" s="150">
        <f t="shared" si="135"/>
        <v>17.412528238274756</v>
      </c>
      <c r="W88" s="150">
        <f t="shared" si="135"/>
        <v>17.343380243245225</v>
      </c>
      <c r="X88" s="150">
        <f t="shared" si="135"/>
        <v>17.274506846203487</v>
      </c>
      <c r="Y88" s="150">
        <f t="shared" si="135"/>
        <v>17.205906956676056</v>
      </c>
      <c r="Z88" s="150">
        <f t="shared" si="135"/>
        <v>17.137579488519904</v>
      </c>
      <c r="AA88" s="150">
        <f t="shared" si="135"/>
        <v>17.069523359905247</v>
      </c>
      <c r="AB88" s="150">
        <f t="shared" si="135"/>
        <v>17.001737493298425</v>
      </c>
      <c r="AC88" s="150">
        <f t="shared" si="135"/>
        <v>16.934220815444842</v>
      </c>
      <c r="AD88" s="150">
        <f t="shared" si="124"/>
        <v>16.034053475747463</v>
      </c>
      <c r="AE88" s="150">
        <f t="shared" ref="AE88:AM88" si="136">AD88*($U8/$T8)^(1/($U$3-$T$3))</f>
        <v>15.181736063619162</v>
      </c>
      <c r="AF88" s="150">
        <f t="shared" si="136"/>
        <v>14.374725034690586</v>
      </c>
      <c r="AG88" s="150">
        <f t="shared" si="136"/>
        <v>13.610612051023976</v>
      </c>
      <c r="AH88" s="150">
        <f t="shared" si="136"/>
        <v>12.887116793985099</v>
      </c>
      <c r="AI88" s="150">
        <f t="shared" si="136"/>
        <v>12.2020801591592</v>
      </c>
      <c r="AJ88" s="150">
        <f t="shared" si="136"/>
        <v>11.55345781300279</v>
      </c>
      <c r="AK88" s="150">
        <f t="shared" si="136"/>
        <v>10.939314092002572</v>
      </c>
      <c r="AL88" s="150">
        <f t="shared" si="136"/>
        <v>10.357816226134963</v>
      </c>
      <c r="AM88" s="150">
        <f t="shared" si="136"/>
        <v>9.8072288693874619</v>
      </c>
    </row>
    <row r="89" spans="1:39">
      <c r="A89" s="123" t="s">
        <v>60</v>
      </c>
      <c r="B89" s="2">
        <f t="shared" si="115"/>
        <v>1.2157254151819952</v>
      </c>
      <c r="C89" s="150">
        <f t="shared" si="116"/>
        <v>1.3358995019121904</v>
      </c>
      <c r="D89" s="150">
        <f t="shared" si="126"/>
        <v>1.4679527604858686</v>
      </c>
      <c r="E89" s="150">
        <f t="shared" si="126"/>
        <v>1.6130594434189138</v>
      </c>
      <c r="F89" s="150">
        <f t="shared" si="126"/>
        <v>1.7725098777304857</v>
      </c>
      <c r="G89" s="150">
        <f t="shared" si="118"/>
        <v>1.8460733448912439</v>
      </c>
      <c r="H89" s="150">
        <f t="shared" si="127"/>
        <v>1.9226898746998904</v>
      </c>
      <c r="I89" s="150">
        <f t="shared" si="127"/>
        <v>2.0024861766753168</v>
      </c>
      <c r="J89" s="150">
        <f t="shared" si="127"/>
        <v>2.0855942190893551</v>
      </c>
      <c r="K89" s="150">
        <f t="shared" si="127"/>
        <v>2.1721514472178041</v>
      </c>
      <c r="L89" s="150">
        <f t="shared" si="127"/>
        <v>2.262301010649403</v>
      </c>
      <c r="M89" s="150">
        <f t="shared" si="127"/>
        <v>2.3561920000286807</v>
      </c>
      <c r="N89" s="150">
        <f t="shared" si="127"/>
        <v>2.453979693624206</v>
      </c>
      <c r="O89" s="150">
        <f t="shared" si="120"/>
        <v>2.4333513065172099</v>
      </c>
      <c r="P89" s="150">
        <f t="shared" si="128"/>
        <v>2.4128963235976002</v>
      </c>
      <c r="Q89" s="150">
        <f t="shared" si="128"/>
        <v>2.3926132872132571</v>
      </c>
      <c r="R89" s="150">
        <f t="shared" si="128"/>
        <v>2.3725007519652226</v>
      </c>
      <c r="S89" s="150">
        <f t="shared" si="128"/>
        <v>2.3525572846047007</v>
      </c>
      <c r="T89" s="150">
        <f t="shared" si="122"/>
        <v>2.170489302431549</v>
      </c>
      <c r="U89" s="150">
        <f t="shared" ref="U89:AC89" si="137">T89*($T9/$S9)^(1/($T$3-$S$3))</f>
        <v>2.0025118379896898</v>
      </c>
      <c r="V89" s="150">
        <f t="shared" si="137"/>
        <v>1.8475344047061069</v>
      </c>
      <c r="W89" s="150">
        <f t="shared" si="137"/>
        <v>1.7045509104202974</v>
      </c>
      <c r="X89" s="150">
        <f t="shared" si="137"/>
        <v>1.5726331259724773</v>
      </c>
      <c r="Y89" s="150">
        <f t="shared" si="137"/>
        <v>1.4509246592676692</v>
      </c>
      <c r="Z89" s="150">
        <f t="shared" si="137"/>
        <v>1.3386353956961257</v>
      </c>
      <c r="AA89" s="150">
        <f t="shared" si="137"/>
        <v>1.2350363688180599</v>
      </c>
      <c r="AB89" s="150">
        <f t="shared" si="137"/>
        <v>1.1394550280138789</v>
      </c>
      <c r="AC89" s="150">
        <f t="shared" si="137"/>
        <v>1.0512708723781541</v>
      </c>
      <c r="AD89" s="150">
        <f t="shared" si="124"/>
        <v>1.0411306780135499</v>
      </c>
      <c r="AE89" s="150">
        <f t="shared" ref="AE89:AM89" si="138">AD89*($U9/$T9)^(1/($U$3-$T$3))</f>
        <v>1.0310882924482319</v>
      </c>
      <c r="AF89" s="150">
        <f t="shared" si="138"/>
        <v>1.021142772252432</v>
      </c>
      <c r="AG89" s="150">
        <f t="shared" si="138"/>
        <v>1.0112931830963787</v>
      </c>
      <c r="AH89" s="150">
        <f t="shared" si="138"/>
        <v>1.0015385996625215</v>
      </c>
      <c r="AI89" s="150">
        <f t="shared" si="138"/>
        <v>0.9918781055586019</v>
      </c>
      <c r="AJ89" s="150">
        <f t="shared" si="138"/>
        <v>0.98231079323156378</v>
      </c>
      <c r="AK89" s="150">
        <f t="shared" si="138"/>
        <v>0.97283576388229287</v>
      </c>
      <c r="AL89" s="150">
        <f t="shared" si="138"/>
        <v>0.9634521273811798</v>
      </c>
      <c r="AM89" s="150">
        <f t="shared" si="138"/>
        <v>0.95415900218449656</v>
      </c>
    </row>
    <row r="90" spans="1:39">
      <c r="A90" s="123" t="s">
        <v>61</v>
      </c>
      <c r="B90" s="2">
        <f t="shared" si="115"/>
        <v>5.3244046849327154E-4</v>
      </c>
      <c r="C90" s="150">
        <f t="shared" si="116"/>
        <v>3.3109081092025255E-3</v>
      </c>
      <c r="D90" s="150">
        <f t="shared" si="126"/>
        <v>2.0588428484041067E-2</v>
      </c>
      <c r="E90" s="150">
        <f t="shared" si="126"/>
        <v>0.12802632192186428</v>
      </c>
      <c r="F90" s="150">
        <f t="shared" si="126"/>
        <v>0.79611414331822172</v>
      </c>
      <c r="G90" s="150">
        <f t="shared" si="118"/>
        <v>0.91359463488288961</v>
      </c>
      <c r="H90" s="150">
        <f t="shared" si="127"/>
        <v>1.0484114167447633</v>
      </c>
      <c r="I90" s="150">
        <f t="shared" si="127"/>
        <v>1.2031227601305474</v>
      </c>
      <c r="J90" s="150">
        <f t="shared" si="127"/>
        <v>1.3806644536917922</v>
      </c>
      <c r="K90" s="150">
        <f t="shared" si="127"/>
        <v>1.5844055127684686</v>
      </c>
      <c r="L90" s="150">
        <f t="shared" si="127"/>
        <v>1.818212109523536</v>
      </c>
      <c r="M90" s="150">
        <f t="shared" si="127"/>
        <v>2.0865209370810374</v>
      </c>
      <c r="N90" s="150">
        <f t="shared" si="127"/>
        <v>2.3944233998190603</v>
      </c>
      <c r="O90" s="150">
        <f t="shared" si="120"/>
        <v>2.3916194078104271</v>
      </c>
      <c r="P90" s="150">
        <f t="shared" si="128"/>
        <v>2.3888186994195473</v>
      </c>
      <c r="Q90" s="150">
        <f t="shared" si="128"/>
        <v>2.386021270801137</v>
      </c>
      <c r="R90" s="150">
        <f t="shared" si="128"/>
        <v>2.3832271181144149</v>
      </c>
      <c r="S90" s="150">
        <f t="shared" si="128"/>
        <v>2.3804362375230981</v>
      </c>
      <c r="T90" s="150">
        <f t="shared" si="122"/>
        <v>2.1976754546277206</v>
      </c>
      <c r="U90" s="150">
        <f t="shared" ref="U90:AC90" si="139">T90*($T10/$S10)^(1/($T$3-$S$3))</f>
        <v>2.0289463451029714</v>
      </c>
      <c r="V90" s="150">
        <f t="shared" si="139"/>
        <v>1.8731716107754632</v>
      </c>
      <c r="W90" s="150">
        <f t="shared" si="139"/>
        <v>1.7293566643020661</v>
      </c>
      <c r="X90" s="150">
        <f t="shared" si="139"/>
        <v>1.5965832789489467</v>
      </c>
      <c r="Y90" s="150">
        <f t="shared" si="139"/>
        <v>1.4740037259162657</v>
      </c>
      <c r="Z90" s="150">
        <f t="shared" si="139"/>
        <v>1.360835361776646</v>
      </c>
      <c r="AA90" s="150">
        <f t="shared" si="139"/>
        <v>1.2563556314693978</v>
      </c>
      <c r="AB90" s="150">
        <f t="shared" si="139"/>
        <v>1.1598974549457195</v>
      </c>
      <c r="AC90" s="150">
        <f t="shared" si="139"/>
        <v>1.0708449680096233</v>
      </c>
      <c r="AD90" s="150">
        <f t="shared" si="124"/>
        <v>1.0277560672401929</v>
      </c>
      <c r="AE90" s="150">
        <f t="shared" ref="AE90:AM90" si="140">AD90*($U10/$T10)^(1/($U$3-$T$3))</f>
        <v>0.98640098735518877</v>
      </c>
      <c r="AF90" s="150">
        <f t="shared" si="140"/>
        <v>0.94670996247974304</v>
      </c>
      <c r="AG90" s="150">
        <f t="shared" si="140"/>
        <v>0.90861603399395863</v>
      </c>
      <c r="AH90" s="150">
        <f t="shared" si="140"/>
        <v>0.8720549375739518</v>
      </c>
      <c r="AI90" s="150">
        <f t="shared" si="140"/>
        <v>0.83696499477816322</v>
      </c>
      <c r="AJ90" s="150">
        <f t="shared" si="140"/>
        <v>0.80328700899604299</v>
      </c>
      <c r="AK90" s="150">
        <f t="shared" si="140"/>
        <v>0.77096416558357628</v>
      </c>
      <c r="AL90" s="150">
        <f t="shared" si="140"/>
        <v>0.73994193601717761</v>
      </c>
      <c r="AM90" s="150">
        <f t="shared" si="140"/>
        <v>0.71016798590426289</v>
      </c>
    </row>
    <row r="91" spans="1:39">
      <c r="A91" s="123" t="s">
        <v>62</v>
      </c>
      <c r="B91" s="2">
        <f t="shared" si="115"/>
        <v>10.951553194894315</v>
      </c>
      <c r="C91" s="150">
        <f t="shared" si="116"/>
        <v>10.769234322189195</v>
      </c>
      <c r="D91" s="150">
        <f t="shared" si="126"/>
        <v>10.58995065104434</v>
      </c>
      <c r="E91" s="150">
        <f t="shared" si="126"/>
        <v>10.413651652140569</v>
      </c>
      <c r="F91" s="150">
        <f t="shared" si="126"/>
        <v>10.240287637358882</v>
      </c>
      <c r="G91" s="150">
        <f t="shared" si="118"/>
        <v>10.395577874352599</v>
      </c>
      <c r="H91" s="150">
        <f t="shared" si="127"/>
        <v>10.553223031301647</v>
      </c>
      <c r="I91" s="150">
        <f t="shared" si="127"/>
        <v>10.713258819710521</v>
      </c>
      <c r="J91" s="150">
        <f t="shared" si="127"/>
        <v>10.875721492635687</v>
      </c>
      <c r="K91" s="150">
        <f t="shared" si="127"/>
        <v>11.040647852898028</v>
      </c>
      <c r="L91" s="150">
        <f t="shared" si="127"/>
        <v>11.208075261419815</v>
      </c>
      <c r="M91" s="150">
        <f t="shared" si="127"/>
        <v>11.378041645688118</v>
      </c>
      <c r="N91" s="150">
        <f t="shared" si="127"/>
        <v>11.550585508346549</v>
      </c>
      <c r="O91" s="150">
        <f t="shared" si="120"/>
        <v>11.545735856110166</v>
      </c>
      <c r="P91" s="150">
        <f t="shared" si="128"/>
        <v>11.540888240058598</v>
      </c>
      <c r="Q91" s="150">
        <f t="shared" si="128"/>
        <v>11.536042659336928</v>
      </c>
      <c r="R91" s="150">
        <f t="shared" si="128"/>
        <v>11.531199113090599</v>
      </c>
      <c r="S91" s="150">
        <f t="shared" si="128"/>
        <v>11.526357600465412</v>
      </c>
      <c r="T91" s="150">
        <f t="shared" si="122"/>
        <v>11.507533421083393</v>
      </c>
      <c r="U91" s="150">
        <f t="shared" ref="U91:AC91" si="141">T91*($T11/$S11)^(1/($T$3-$S$3))</f>
        <v>11.488739984260445</v>
      </c>
      <c r="V91" s="150">
        <f t="shared" si="141"/>
        <v>11.469977239789602</v>
      </c>
      <c r="W91" s="150">
        <f t="shared" si="141"/>
        <v>11.451245137545891</v>
      </c>
      <c r="X91" s="150">
        <f t="shared" si="141"/>
        <v>11.432543627486206</v>
      </c>
      <c r="Y91" s="150">
        <f t="shared" si="141"/>
        <v>11.413872659649162</v>
      </c>
      <c r="Z91" s="150">
        <f t="shared" si="141"/>
        <v>11.39523218415497</v>
      </c>
      <c r="AA91" s="150">
        <f t="shared" si="141"/>
        <v>11.376622151205305</v>
      </c>
      <c r="AB91" s="150">
        <f t="shared" si="141"/>
        <v>11.358042511083164</v>
      </c>
      <c r="AC91" s="150">
        <f t="shared" si="141"/>
        <v>11.339493214152744</v>
      </c>
      <c r="AD91" s="150">
        <f t="shared" si="124"/>
        <v>13.41255015719244</v>
      </c>
      <c r="AE91" s="150">
        <f t="shared" ref="AE91:AM91" si="142">AD91*($U11/$T11)^(1/($U$3-$T$3))</f>
        <v>15.864598031125</v>
      </c>
      <c r="AF91" s="150">
        <f t="shared" si="142"/>
        <v>18.764922981794754</v>
      </c>
      <c r="AG91" s="150">
        <f t="shared" si="142"/>
        <v>22.195477869773608</v>
      </c>
      <c r="AH91" s="150">
        <f t="shared" si="142"/>
        <v>26.253197966522748</v>
      </c>
      <c r="AI91" s="150">
        <f t="shared" si="142"/>
        <v>31.052740000162213</v>
      </c>
      <c r="AJ91" s="150">
        <f t="shared" si="142"/>
        <v>36.729721946533317</v>
      </c>
      <c r="AK91" s="150">
        <f t="shared" si="142"/>
        <v>43.44455511051855</v>
      </c>
      <c r="AL91" s="150">
        <f t="shared" si="142"/>
        <v>51.386976778598395</v>
      </c>
      <c r="AM91" s="150">
        <f t="shared" si="142"/>
        <v>60.781411519274101</v>
      </c>
    </row>
    <row r="92" spans="1:39">
      <c r="A92" s="123" t="s">
        <v>63</v>
      </c>
      <c r="B92" s="2">
        <f t="shared" si="115"/>
        <v>33.310452272512492</v>
      </c>
      <c r="C92" s="150">
        <f t="shared" si="116"/>
        <v>33.188636115381257</v>
      </c>
      <c r="D92" s="150">
        <f t="shared" si="126"/>
        <v>33.067265439326555</v>
      </c>
      <c r="E92" s="150">
        <f t="shared" si="126"/>
        <v>32.946338615226324</v>
      </c>
      <c r="F92" s="150">
        <f t="shared" si="126"/>
        <v>32.825854019916186</v>
      </c>
      <c r="G92" s="150">
        <f t="shared" si="118"/>
        <v>25.409036734641624</v>
      </c>
      <c r="H92" s="150">
        <f t="shared" si="127"/>
        <v>19.66800764393383</v>
      </c>
      <c r="I92" s="150">
        <f t="shared" si="127"/>
        <v>15.224131820568029</v>
      </c>
      <c r="J92" s="150">
        <f t="shared" si="127"/>
        <v>11.784324771783265</v>
      </c>
      <c r="K92" s="150">
        <f t="shared" si="127"/>
        <v>9.1217227992763981</v>
      </c>
      <c r="L92" s="150">
        <f t="shared" si="127"/>
        <v>7.0607207827528082</v>
      </c>
      <c r="M92" s="150">
        <f t="shared" si="127"/>
        <v>5.4653905922192898</v>
      </c>
      <c r="N92" s="150">
        <f t="shared" si="127"/>
        <v>4.2305162949487602</v>
      </c>
      <c r="O92" s="150">
        <f t="shared" si="120"/>
        <v>4.6843665350248287</v>
      </c>
      <c r="P92" s="150">
        <f t="shared" si="128"/>
        <v>5.1869058773419274</v>
      </c>
      <c r="Q92" s="150">
        <f t="shared" si="128"/>
        <v>5.7433576939900215</v>
      </c>
      <c r="R92" s="150">
        <f t="shared" si="128"/>
        <v>6.3595057209749113</v>
      </c>
      <c r="S92" s="150">
        <f t="shared" si="128"/>
        <v>7.041754174118986</v>
      </c>
      <c r="T92" s="150">
        <f t="shared" si="122"/>
        <v>3.5708822357874079</v>
      </c>
      <c r="U92" s="150">
        <f t="shared" ref="U92:AC92" si="143">T92*($T12/$S12)^(1/($T$3-$S$3))</f>
        <v>1.8107987905524145</v>
      </c>
      <c r="V92" s="150">
        <f t="shared" si="143"/>
        <v>0.91825830238925354</v>
      </c>
      <c r="W92" s="150">
        <f t="shared" si="143"/>
        <v>0.46564991886788371</v>
      </c>
      <c r="X92" s="150">
        <f t="shared" si="143"/>
        <v>0.2361316487719069</v>
      </c>
      <c r="Y92" s="150">
        <f t="shared" si="143"/>
        <v>0.11974265063183476</v>
      </c>
      <c r="Z92" s="150">
        <f t="shared" si="143"/>
        <v>6.0721645975494905E-2</v>
      </c>
      <c r="AA92" s="150">
        <f t="shared" si="143"/>
        <v>3.0792021644066397E-2</v>
      </c>
      <c r="AB92" s="150">
        <f t="shared" si="143"/>
        <v>1.5614672193031335E-2</v>
      </c>
      <c r="AC92" s="150">
        <f t="shared" si="143"/>
        <v>7.9182195477187703E-3</v>
      </c>
      <c r="AD92" s="150">
        <f t="shared" si="124"/>
        <v>8.1052195875857252E-3</v>
      </c>
      <c r="AE92" s="150">
        <f t="shared" ref="AE92:AM92" si="144">AD92*($U12/$T12)^(1/($U$3-$T$3))</f>
        <v>8.2966358999113435E-3</v>
      </c>
      <c r="AF92" s="150">
        <f t="shared" si="144"/>
        <v>8.4925727812639202E-3</v>
      </c>
      <c r="AG92" s="150">
        <f t="shared" si="144"/>
        <v>8.6931369913238569E-3</v>
      </c>
      <c r="AH92" s="150">
        <f t="shared" si="144"/>
        <v>8.8984378110535649E-3</v>
      </c>
      <c r="AI92" s="150">
        <f t="shared" si="144"/>
        <v>9.1085871022411301E-3</v>
      </c>
      <c r="AJ92" s="150">
        <f t="shared" si="144"/>
        <v>9.323699368450197E-3</v>
      </c>
      <c r="AK92" s="150">
        <f t="shared" si="144"/>
        <v>9.5438918174092554E-3</v>
      </c>
      <c r="AL92" s="150">
        <f t="shared" si="144"/>
        <v>9.7692844248743523E-3</v>
      </c>
      <c r="AM92" s="150">
        <f t="shared" si="144"/>
        <v>1.0000000000000005E-2</v>
      </c>
    </row>
    <row r="93" spans="1:39">
      <c r="A93" s="123" t="s">
        <v>64</v>
      </c>
      <c r="B93" s="2">
        <f t="shared" si="115"/>
        <v>142.19128226005233</v>
      </c>
      <c r="C93" s="150">
        <f t="shared" si="116"/>
        <v>148.1525925179601</v>
      </c>
      <c r="D93" s="150">
        <f t="shared" si="126"/>
        <v>154.36382822436366</v>
      </c>
      <c r="E93" s="150">
        <f t="shared" si="126"/>
        <v>160.83546739954772</v>
      </c>
      <c r="F93" s="150">
        <f t="shared" si="126"/>
        <v>167.5784273504313</v>
      </c>
      <c r="G93" s="150">
        <f t="shared" si="118"/>
        <v>171.53270241546849</v>
      </c>
      <c r="H93" s="150">
        <f t="shared" si="127"/>
        <v>175.58028478465693</v>
      </c>
      <c r="I93" s="150">
        <f t="shared" si="127"/>
        <v>179.72337618975902</v>
      </c>
      <c r="J93" s="150">
        <f t="shared" si="127"/>
        <v>183.96423031584135</v>
      </c>
      <c r="K93" s="150">
        <f t="shared" si="127"/>
        <v>188.30515402719411</v>
      </c>
      <c r="L93" s="150">
        <f t="shared" si="127"/>
        <v>192.74850862217804</v>
      </c>
      <c r="M93" s="150">
        <f t="shared" si="127"/>
        <v>197.29671111768155</v>
      </c>
      <c r="N93" s="150">
        <f t="shared" si="127"/>
        <v>201.9522355638864</v>
      </c>
      <c r="O93" s="150">
        <f t="shared" si="120"/>
        <v>188.7367027553384</v>
      </c>
      <c r="P93" s="150">
        <f t="shared" si="128"/>
        <v>176.3859799199316</v>
      </c>
      <c r="Q93" s="150">
        <f t="shared" si="128"/>
        <v>164.84347484148529</v>
      </c>
      <c r="R93" s="150">
        <f t="shared" si="128"/>
        <v>154.05629863637935</v>
      </c>
      <c r="S93" s="150">
        <f t="shared" si="128"/>
        <v>143.97502341153302</v>
      </c>
      <c r="T93" s="150">
        <f t="shared" si="122"/>
        <v>138.69170958799828</v>
      </c>
      <c r="U93" s="150">
        <f t="shared" ref="U93:AC93" si="145">T93*($T13/$S13)^(1/($T$3-$S$3))</f>
        <v>133.60227248208119</v>
      </c>
      <c r="V93" s="150">
        <f t="shared" si="145"/>
        <v>128.69959758518172</v>
      </c>
      <c r="W93" s="150">
        <f t="shared" si="145"/>
        <v>123.97683146302194</v>
      </c>
      <c r="X93" s="150">
        <f t="shared" si="145"/>
        <v>119.42737217525111</v>
      </c>
      <c r="Y93" s="150">
        <f t="shared" si="145"/>
        <v>115.04486004661346</v>
      </c>
      <c r="Z93" s="150">
        <f t="shared" si="145"/>
        <v>110.82316877677754</v>
      </c>
      <c r="AA93" s="150">
        <f t="shared" si="145"/>
        <v>106.75639687639963</v>
      </c>
      <c r="AB93" s="150">
        <f t="shared" si="145"/>
        <v>102.83885941744991</v>
      </c>
      <c r="AC93" s="150">
        <f t="shared" si="145"/>
        <v>99.065080086268807</v>
      </c>
      <c r="AD93" s="150">
        <f t="shared" si="124"/>
        <v>93.563945708100064</v>
      </c>
      <c r="AE93" s="150">
        <f t="shared" ref="AE93:AM93" si="146">AD93*($U13/$T13)^(1/($U$3-$T$3))</f>
        <v>88.368292125185476</v>
      </c>
      <c r="AF93" s="150">
        <f t="shared" si="146"/>
        <v>83.461155833299543</v>
      </c>
      <c r="AG93" s="150">
        <f t="shared" si="146"/>
        <v>78.826515320250564</v>
      </c>
      <c r="AH93" s="150">
        <f t="shared" si="146"/>
        <v>74.449238756582986</v>
      </c>
      <c r="AI93" s="150">
        <f t="shared" si="146"/>
        <v>70.315034591041723</v>
      </c>
      <c r="AJ93" s="150">
        <f t="shared" si="146"/>
        <v>66.410404889495467</v>
      </c>
      <c r="AK93" s="150">
        <f t="shared" si="146"/>
        <v>62.72260126497342</v>
      </c>
      <c r="AL93" s="150">
        <f t="shared" si="146"/>
        <v>59.239583254929521</v>
      </c>
      <c r="AM93" s="150">
        <f t="shared" si="146"/>
        <v>55.949979009838394</v>
      </c>
    </row>
    <row r="94" spans="1:39">
      <c r="A94" s="123" t="s">
        <v>65</v>
      </c>
      <c r="B94" s="2">
        <f t="shared" si="115"/>
        <v>2.0664159379598783</v>
      </c>
      <c r="C94" s="150">
        <f t="shared" si="116"/>
        <v>2.4014532441215315</v>
      </c>
      <c r="D94" s="150">
        <f t="shared" si="126"/>
        <v>2.7908116549833735</v>
      </c>
      <c r="E94" s="150">
        <f t="shared" si="126"/>
        <v>3.2432984954658868</v>
      </c>
      <c r="F94" s="150">
        <f t="shared" si="126"/>
        <v>3.7691490616746592</v>
      </c>
      <c r="G94" s="150">
        <f t="shared" si="118"/>
        <v>3.6058798810848267</v>
      </c>
      <c r="H94" s="150">
        <f t="shared" si="127"/>
        <v>3.4496830727716774</v>
      </c>
      <c r="I94" s="150">
        <f t="shared" si="127"/>
        <v>3.3002522810014518</v>
      </c>
      <c r="J94" s="150">
        <f t="shared" si="127"/>
        <v>3.1572944205289803</v>
      </c>
      <c r="K94" s="150">
        <f t="shared" si="127"/>
        <v>3.020529101756583</v>
      </c>
      <c r="L94" s="150">
        <f t="shared" si="127"/>
        <v>2.8896880807935048</v>
      </c>
      <c r="M94" s="150">
        <f t="shared" si="127"/>
        <v>2.7645147333372653</v>
      </c>
      <c r="N94" s="150">
        <f t="shared" si="127"/>
        <v>2.6447635513450223</v>
      </c>
      <c r="O94" s="150">
        <f t="shared" si="120"/>
        <v>4.0569452791966443</v>
      </c>
      <c r="P94" s="150">
        <f t="shared" si="128"/>
        <v>6.2231669027749712</v>
      </c>
      <c r="Q94" s="150">
        <f t="shared" si="128"/>
        <v>9.5460509409342347</v>
      </c>
      <c r="R94" s="150">
        <f t="shared" si="128"/>
        <v>14.643201763763869</v>
      </c>
      <c r="S94" s="150">
        <f t="shared" si="128"/>
        <v>22.461995983578159</v>
      </c>
      <c r="T94" s="150">
        <f t="shared" si="122"/>
        <v>22.797427496327881</v>
      </c>
      <c r="U94" s="150">
        <f t="shared" ref="U94:AC94" si="147">T94*($T14/$S14)^(1/($T$3-$S$3))</f>
        <v>23.137868105323005</v>
      </c>
      <c r="V94" s="150">
        <f t="shared" si="147"/>
        <v>23.483392612853244</v>
      </c>
      <c r="W94" s="150">
        <f t="shared" si="147"/>
        <v>23.834076938252636</v>
      </c>
      <c r="X94" s="150">
        <f t="shared" si="147"/>
        <v>24.189998134580701</v>
      </c>
      <c r="Y94" s="150">
        <f t="shared" si="147"/>
        <v>24.55123440555268</v>
      </c>
      <c r="Z94" s="150">
        <f t="shared" si="147"/>
        <v>24.91786512272262</v>
      </c>
      <c r="AA94" s="150">
        <f t="shared" si="147"/>
        <v>25.289970842923044</v>
      </c>
      <c r="AB94" s="150">
        <f t="shared" si="147"/>
        <v>25.667633325965063</v>
      </c>
      <c r="AC94" s="150">
        <f t="shared" si="147"/>
        <v>26.050935552602809</v>
      </c>
      <c r="AD94" s="150">
        <f t="shared" si="124"/>
        <v>23.482887498330371</v>
      </c>
      <c r="AE94" s="150">
        <f t="shared" ref="AE94:AM94" si="148">AD94*($U14/$T14)^(1/($U$3-$T$3))</f>
        <v>21.167992379611277</v>
      </c>
      <c r="AF94" s="150">
        <f t="shared" si="148"/>
        <v>19.081294896768544</v>
      </c>
      <c r="AG94" s="150">
        <f t="shared" si="148"/>
        <v>17.200299792631135</v>
      </c>
      <c r="AH94" s="150">
        <f t="shared" si="148"/>
        <v>15.504729346564918</v>
      </c>
      <c r="AI94" s="150">
        <f t="shared" si="148"/>
        <v>13.976304774247069</v>
      </c>
      <c r="AJ94" s="150">
        <f t="shared" si="148"/>
        <v>12.598549176604521</v>
      </c>
      <c r="AK94" s="150">
        <f t="shared" si="148"/>
        <v>11.356609913643874</v>
      </c>
      <c r="AL94" s="150">
        <f t="shared" si="148"/>
        <v>10.237098488306584</v>
      </c>
      <c r="AM94" s="150">
        <f t="shared" si="148"/>
        <v>9.2279462142469129</v>
      </c>
    </row>
    <row r="95" spans="1:39">
      <c r="A95" s="123" t="s">
        <v>66</v>
      </c>
      <c r="B95" s="2">
        <f t="shared" si="115"/>
        <v>47.683115203406061</v>
      </c>
      <c r="C95" s="150">
        <f t="shared" si="116"/>
        <v>45.706417099478877</v>
      </c>
      <c r="D95" s="150">
        <f t="shared" si="126"/>
        <v>43.811662790066826</v>
      </c>
      <c r="E95" s="150">
        <f t="shared" si="126"/>
        <v>41.995455304511516</v>
      </c>
      <c r="F95" s="150">
        <f t="shared" si="126"/>
        <v>40.254538493185876</v>
      </c>
      <c r="G95" s="150">
        <f t="shared" si="118"/>
        <v>36.62789242506949</v>
      </c>
      <c r="H95" s="150">
        <f t="shared" si="127"/>
        <v>33.327981234452956</v>
      </c>
      <c r="I95" s="150">
        <f t="shared" si="127"/>
        <v>30.325368445272783</v>
      </c>
      <c r="J95" s="150">
        <f t="shared" si="127"/>
        <v>27.593269597465945</v>
      </c>
      <c r="K95" s="150">
        <f t="shared" si="127"/>
        <v>25.107313319292121</v>
      </c>
      <c r="L95" s="150">
        <f t="shared" si="127"/>
        <v>22.845323925331229</v>
      </c>
      <c r="M95" s="150">
        <f t="shared" si="127"/>
        <v>20.787123600846762</v>
      </c>
      <c r="N95" s="150">
        <f t="shared" si="127"/>
        <v>18.91435240792347</v>
      </c>
      <c r="O95" s="150">
        <f t="shared" si="120"/>
        <v>16.64199746035413</v>
      </c>
      <c r="P95" s="150">
        <f t="shared" si="128"/>
        <v>14.642641391962899</v>
      </c>
      <c r="Q95" s="150">
        <f t="shared" si="128"/>
        <v>12.883486338968757</v>
      </c>
      <c r="R95" s="150">
        <f t="shared" si="128"/>
        <v>11.335674746326886</v>
      </c>
      <c r="S95" s="150">
        <f t="shared" si="128"/>
        <v>9.973815982235017</v>
      </c>
      <c r="T95" s="150">
        <f t="shared" si="122"/>
        <v>9.2244535337240219</v>
      </c>
      <c r="U95" s="150">
        <f t="shared" ref="U95:AC95" si="149">T95*($T15/$S15)^(1/($T$3-$S$3))</f>
        <v>8.531392913945238</v>
      </c>
      <c r="V95" s="150">
        <f t="shared" si="149"/>
        <v>7.8904039991115855</v>
      </c>
      <c r="W95" s="150">
        <f t="shared" si="149"/>
        <v>7.2975744872129482</v>
      </c>
      <c r="X95" s="150">
        <f t="shared" si="149"/>
        <v>6.7492860191211363</v>
      </c>
      <c r="Y95" s="150">
        <f t="shared" si="149"/>
        <v>6.2421920937872262</v>
      </c>
      <c r="Z95" s="150">
        <f t="shared" si="149"/>
        <v>5.7731976427357878</v>
      </c>
      <c r="AA95" s="150">
        <f t="shared" si="149"/>
        <v>5.3394401391880892</v>
      </c>
      <c r="AB95" s="150">
        <f t="shared" si="149"/>
        <v>4.9382721265130387</v>
      </c>
      <c r="AC95" s="150">
        <f t="shared" si="149"/>
        <v>4.5672450593675551</v>
      </c>
      <c r="AD95" s="150">
        <f t="shared" si="124"/>
        <v>3.8857883858136817</v>
      </c>
      <c r="AE95" s="150">
        <f t="shared" ref="AE95:AM95" si="150">AD95*($U15/$T15)^(1/($U$3-$T$3))</f>
        <v>3.3060085857130179</v>
      </c>
      <c r="AF95" s="150">
        <f t="shared" si="150"/>
        <v>2.8127349416943397</v>
      </c>
      <c r="AG95" s="150">
        <f t="shared" si="150"/>
        <v>2.3930602861764698</v>
      </c>
      <c r="AH95" s="150">
        <f t="shared" si="150"/>
        <v>2.0360032679884603</v>
      </c>
      <c r="AI95" s="150">
        <f t="shared" si="150"/>
        <v>1.7322210105633777</v>
      </c>
      <c r="AJ95" s="150">
        <f t="shared" si="150"/>
        <v>1.4737646430212981</v>
      </c>
      <c r="AK95" s="150">
        <f t="shared" si="150"/>
        <v>1.2538713072838732</v>
      </c>
      <c r="AL95" s="150">
        <f t="shared" si="150"/>
        <v>1.0667871988071902</v>
      </c>
      <c r="AM95" s="150">
        <f t="shared" si="150"/>
        <v>0.90761701055596711</v>
      </c>
    </row>
    <row r="96" spans="1:39">
      <c r="A96" s="123"/>
      <c r="B96" s="149">
        <f>SUM(B84:B95)</f>
        <v>275.03399999999999</v>
      </c>
      <c r="C96" s="149">
        <f>SUM(C84:C95)</f>
        <v>281.86376091258154</v>
      </c>
      <c r="D96" s="149">
        <f t="shared" ref="D96:G96" si="151">SUM(D84:D95)</f>
        <v>289.66842600125597</v>
      </c>
      <c r="E96" s="149">
        <f t="shared" si="151"/>
        <v>298.71300081545962</v>
      </c>
      <c r="F96" s="149">
        <f t="shared" si="151"/>
        <v>309.72699999999998</v>
      </c>
      <c r="G96" s="149">
        <f t="shared" si="151"/>
        <v>307.67459213398314</v>
      </c>
      <c r="H96" s="149">
        <f t="shared" ref="H96" si="152">SUM(H84:H95)</f>
        <v>308.6464139127076</v>
      </c>
      <c r="I96" s="149">
        <f t="shared" ref="I96" si="153">SUM(I84:I95)</f>
        <v>312.58432277462106</v>
      </c>
      <c r="J96" s="149">
        <f t="shared" ref="J96" si="154">SUM(J84:J95)</f>
        <v>319.74634879407768</v>
      </c>
      <c r="K96" s="149">
        <f t="shared" ref="K96" si="155">SUM(K84:K95)</f>
        <v>330.87415273439365</v>
      </c>
      <c r="L96" s="149">
        <f t="shared" ref="L96" si="156">SUM(L84:L95)</f>
        <v>347.52828855666104</v>
      </c>
      <c r="M96" s="149">
        <f t="shared" ref="M96" si="157">SUM(M84:M95)</f>
        <v>372.73527267215127</v>
      </c>
      <c r="N96" s="149">
        <f t="shared" ref="N96:O96" si="158">SUM(N84:N95)</f>
        <v>412.21980067065664</v>
      </c>
      <c r="O96" s="149">
        <f t="shared" si="158"/>
        <v>412.93533568307311</v>
      </c>
      <c r="P96" s="149">
        <f t="shared" ref="P96" si="159">SUM(P84:P95)</f>
        <v>417.39482370374543</v>
      </c>
      <c r="Q96" s="149">
        <f t="shared" ref="Q96" si="160">SUM(Q84:Q95)</f>
        <v>426.16802622445471</v>
      </c>
      <c r="R96" s="149">
        <f t="shared" ref="R96" si="161">SUM(R84:R95)</f>
        <v>440.08665372781451</v>
      </c>
      <c r="S96" s="149">
        <f t="shared" ref="S96:T96" si="162">SUM(S84:S95)</f>
        <v>460.36471824166586</v>
      </c>
      <c r="T96" s="149">
        <f t="shared" si="162"/>
        <v>458.65864643044802</v>
      </c>
      <c r="U96" s="149">
        <f t="shared" ref="U96" si="163">SUM(U84:U95)</f>
        <v>459.40023422950287</v>
      </c>
      <c r="V96" s="149">
        <f t="shared" ref="V96" si="164">SUM(V84:V95)</f>
        <v>461.75584434190125</v>
      </c>
      <c r="W96" s="149">
        <f t="shared" ref="W96" si="165">SUM(W84:W95)</f>
        <v>465.30962423701465</v>
      </c>
      <c r="X96" s="149">
        <f t="shared" ref="X96" si="166">SUM(X84:X95)</f>
        <v>469.85867271990531</v>
      </c>
      <c r="Y96" s="149">
        <f t="shared" ref="Y96" si="167">SUM(Y84:Y95)</f>
        <v>475.30919254799278</v>
      </c>
      <c r="Z96" s="149">
        <f t="shared" ref="Z96" si="168">SUM(Z84:Z95)</f>
        <v>481.62385716410699</v>
      </c>
      <c r="AA96" s="149">
        <f t="shared" ref="AA96" si="169">SUM(AA84:AA95)</f>
        <v>488.79515219899446</v>
      </c>
      <c r="AB96" s="149">
        <f t="shared" ref="AB96" si="170">SUM(AB84:AB95)</f>
        <v>496.83189291619698</v>
      </c>
      <c r="AC96" s="149">
        <f>SUM(AC84:AC95)</f>
        <v>505.7524273914662</v>
      </c>
      <c r="AD96" s="149">
        <f>SUM(AD84:AD95)</f>
        <v>503.37274639567732</v>
      </c>
      <c r="AE96" s="149">
        <f t="shared" ref="AE96:AM96" si="171">SUM(AE84:AE95)</f>
        <v>502.26636511465512</v>
      </c>
      <c r="AF96" s="149">
        <f t="shared" si="171"/>
        <v>502.44842514987806</v>
      </c>
      <c r="AG96" s="149">
        <f t="shared" si="171"/>
        <v>503.95271619576721</v>
      </c>
      <c r="AH96" s="149">
        <f t="shared" si="171"/>
        <v>506.83335737731829</v>
      </c>
      <c r="AI96" s="149">
        <f t="shared" si="171"/>
        <v>511.16697969943669</v>
      </c>
      <c r="AJ96" s="149">
        <f t="shared" si="171"/>
        <v>517.05547695200414</v>
      </c>
      <c r="AK96" s="149">
        <f t="shared" si="171"/>
        <v>524.62940792832183</v>
      </c>
      <c r="AL96" s="149">
        <f t="shared" si="171"/>
        <v>534.05215072411966</v>
      </c>
      <c r="AM96" s="149">
        <f t="shared" si="171"/>
        <v>545.52493068989872</v>
      </c>
    </row>
    <row r="97" spans="1:39">
      <c r="A97" s="123"/>
      <c r="B97" s="12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>
      <c r="A98" s="123" t="s">
        <v>55</v>
      </c>
      <c r="B98" s="160">
        <f>B84/B$96</f>
        <v>9.4584908458395039E-2</v>
      </c>
      <c r="C98" s="160">
        <f t="shared" ref="C98:AM105" si="172">C84/C$96</f>
        <v>9.5615557407053978E-2</v>
      </c>
      <c r="D98" s="160">
        <f t="shared" si="172"/>
        <v>9.6388720376283571E-2</v>
      </c>
      <c r="E98" s="160">
        <f t="shared" si="172"/>
        <v>9.6835103296996919E-2</v>
      </c>
      <c r="F98" s="160">
        <f t="shared" si="172"/>
        <v>9.6753670474384268E-2</v>
      </c>
      <c r="G98" s="160">
        <f t="shared" si="172"/>
        <v>0.10115687677222396</v>
      </c>
      <c r="H98" s="160">
        <f t="shared" si="172"/>
        <v>0.10472885133213128</v>
      </c>
      <c r="I98" s="160">
        <f t="shared" si="172"/>
        <v>0.10739916696816787</v>
      </c>
      <c r="J98" s="160">
        <f t="shared" si="172"/>
        <v>0.10904431827495945</v>
      </c>
      <c r="K98" s="160">
        <f t="shared" si="172"/>
        <v>0.10944258022768588</v>
      </c>
      <c r="L98" s="160">
        <f t="shared" si="172"/>
        <v>0.10821800765019286</v>
      </c>
      <c r="M98" s="160">
        <f t="shared" si="172"/>
        <v>0.10479238697889638</v>
      </c>
      <c r="N98" s="160">
        <f t="shared" si="172"/>
        <v>9.8410606152964736E-2</v>
      </c>
      <c r="O98" s="160">
        <f t="shared" si="172"/>
        <v>0.10300633221076257</v>
      </c>
      <c r="P98" s="160">
        <f t="shared" si="172"/>
        <v>0.10684990190892626</v>
      </c>
      <c r="Q98" s="160">
        <f t="shared" si="172"/>
        <v>0.10972751378304281</v>
      </c>
      <c r="R98" s="160">
        <f t="shared" si="172"/>
        <v>0.11141237171412847</v>
      </c>
      <c r="S98" s="160">
        <f t="shared" si="172"/>
        <v>0.11167213020230125</v>
      </c>
      <c r="T98" s="160">
        <f t="shared" si="172"/>
        <v>0.1121242923304816</v>
      </c>
      <c r="U98" s="160">
        <f t="shared" si="172"/>
        <v>0.11198002362563256</v>
      </c>
      <c r="V98" s="160">
        <f t="shared" si="172"/>
        <v>0.11144531938149629</v>
      </c>
      <c r="W98" s="160">
        <f t="shared" si="172"/>
        <v>0.11063044663527159</v>
      </c>
      <c r="X98" s="160">
        <f t="shared" si="172"/>
        <v>0.10959529766386113</v>
      </c>
      <c r="Y98" s="160">
        <f t="shared" si="172"/>
        <v>0.10837407941890842</v>
      </c>
      <c r="Z98" s="160">
        <f t="shared" si="172"/>
        <v>0.10698825658970199</v>
      </c>
      <c r="AA98" s="160">
        <f t="shared" si="172"/>
        <v>0.10545317962217637</v>
      </c>
      <c r="AB98" s="160">
        <f t="shared" si="172"/>
        <v>0.10378141065137363</v>
      </c>
      <c r="AC98" s="160">
        <f t="shared" si="172"/>
        <v>0.10198434882118426</v>
      </c>
      <c r="AD98" s="160">
        <f t="shared" si="172"/>
        <v>0.10245679573729763</v>
      </c>
      <c r="AE98" s="160">
        <f t="shared" si="172"/>
        <v>0.1026727835752841</v>
      </c>
      <c r="AF98" s="160">
        <f t="shared" si="172"/>
        <v>0.10262588322962424</v>
      </c>
      <c r="AG98" s="160">
        <f t="shared" si="172"/>
        <v>0.10230987911660969</v>
      </c>
      <c r="AH98" s="160">
        <f t="shared" si="172"/>
        <v>0.10171877847129537</v>
      </c>
      <c r="AI98" s="160">
        <f t="shared" si="172"/>
        <v>0.10084688768033913</v>
      </c>
      <c r="AJ98" s="160">
        <f t="shared" si="172"/>
        <v>9.9688970975507399E-2</v>
      </c>
      <c r="AK98" s="160">
        <f t="shared" si="172"/>
        <v>9.824050570334994E-2</v>
      </c>
      <c r="AL98" s="160">
        <f t="shared" si="172"/>
        <v>9.6498045442048028E-2</v>
      </c>
      <c r="AM98" s="160">
        <f t="shared" si="172"/>
        <v>9.4459696775362617E-2</v>
      </c>
    </row>
    <row r="99" spans="1:39">
      <c r="A99" s="123" t="s">
        <v>56</v>
      </c>
      <c r="B99" s="160">
        <f t="shared" ref="B99:Q109" si="173">B85/B$96</f>
        <v>1.4120831092282422E-2</v>
      </c>
      <c r="C99" s="160">
        <f t="shared" si="173"/>
        <v>1.7450813448381092E-2</v>
      </c>
      <c r="D99" s="160">
        <f t="shared" si="173"/>
        <v>2.1506118468689987E-2</v>
      </c>
      <c r="E99" s="160">
        <f t="shared" si="173"/>
        <v>2.6412976416557495E-2</v>
      </c>
      <c r="F99" s="160">
        <f t="shared" si="173"/>
        <v>3.2262697586562382E-2</v>
      </c>
      <c r="G99" s="160">
        <f t="shared" si="173"/>
        <v>3.9476057312315058E-2</v>
      </c>
      <c r="H99" s="160">
        <f t="shared" si="173"/>
        <v>4.7831040676109521E-2</v>
      </c>
      <c r="I99" s="160">
        <f t="shared" si="173"/>
        <v>5.7404975205646303E-2</v>
      </c>
      <c r="J99" s="160">
        <f t="shared" si="173"/>
        <v>6.8211373355769656E-2</v>
      </c>
      <c r="K99" s="160">
        <f t="shared" si="173"/>
        <v>8.0120786970705377E-2</v>
      </c>
      <c r="L99" s="160">
        <f t="shared" si="173"/>
        <v>9.2717891778367645E-2</v>
      </c>
      <c r="M99" s="160">
        <f t="shared" si="173"/>
        <v>0.10507487400664159</v>
      </c>
      <c r="N99" s="160">
        <f t="shared" si="173"/>
        <v>0.11548250154864236</v>
      </c>
      <c r="O99" s="160">
        <f t="shared" si="173"/>
        <v>0.13444559095874409</v>
      </c>
      <c r="P99" s="160">
        <f t="shared" si="173"/>
        <v>0.15511904915033017</v>
      </c>
      <c r="Q99" s="160">
        <f t="shared" si="173"/>
        <v>0.17718008683531469</v>
      </c>
      <c r="R99" s="160">
        <f t="shared" si="172"/>
        <v>0.20009726642255601</v>
      </c>
      <c r="S99" s="160">
        <f t="shared" si="172"/>
        <v>0.22308013665189766</v>
      </c>
      <c r="T99" s="160">
        <f t="shared" si="172"/>
        <v>0.23729738945181181</v>
      </c>
      <c r="U99" s="160">
        <f t="shared" si="172"/>
        <v>0.25107932040948777</v>
      </c>
      <c r="V99" s="160">
        <f t="shared" si="172"/>
        <v>0.26473378385328561</v>
      </c>
      <c r="W99" s="160">
        <f t="shared" si="172"/>
        <v>0.27841930425189348</v>
      </c>
      <c r="X99" s="160">
        <f t="shared" si="172"/>
        <v>0.29220910422286073</v>
      </c>
      <c r="Y99" s="160">
        <f t="shared" si="172"/>
        <v>0.3061289401974962</v>
      </c>
      <c r="Z99" s="160">
        <f t="shared" si="172"/>
        <v>0.320178541099775</v>
      </c>
      <c r="AA99" s="160">
        <f t="shared" si="172"/>
        <v>0.33434353825486102</v>
      </c>
      <c r="AB99" s="160">
        <f t="shared" si="172"/>
        <v>0.34860207577935581</v>
      </c>
      <c r="AC99" s="160">
        <f t="shared" si="172"/>
        <v>0.36292849746218014</v>
      </c>
      <c r="AD99" s="160">
        <f t="shared" si="172"/>
        <v>0.37605999751397362</v>
      </c>
      <c r="AE99" s="160">
        <f t="shared" si="172"/>
        <v>0.38868746188875114</v>
      </c>
      <c r="AF99" s="160">
        <f t="shared" si="172"/>
        <v>0.40071069029013079</v>
      </c>
      <c r="AG99" s="160">
        <f t="shared" si="172"/>
        <v>0.41202201185874548</v>
      </c>
      <c r="AH99" s="160">
        <f t="shared" si="172"/>
        <v>0.42250593006877285</v>
      </c>
      <c r="AI99" s="160">
        <f t="shared" si="172"/>
        <v>0.43203904576264573</v>
      </c>
      <c r="AJ99" s="160">
        <f t="shared" si="172"/>
        <v>0.44049038944816155</v>
      </c>
      <c r="AK99" s="160">
        <f t="shared" si="172"/>
        <v>0.44772231392662432</v>
      </c>
      <c r="AL99" s="160">
        <f t="shared" si="172"/>
        <v>0.45359211136595712</v>
      </c>
      <c r="AM99" s="160">
        <f t="shared" si="172"/>
        <v>0.45795451915282476</v>
      </c>
    </row>
    <row r="100" spans="1:39">
      <c r="A100" s="123" t="s">
        <v>57</v>
      </c>
      <c r="B100" s="160">
        <f t="shared" si="173"/>
        <v>2.0482387957726382E-2</v>
      </c>
      <c r="C100" s="160">
        <f t="shared" si="172"/>
        <v>2.0031285832534877E-2</v>
      </c>
      <c r="D100" s="160">
        <f t="shared" si="172"/>
        <v>1.9535656419061628E-2</v>
      </c>
      <c r="E100" s="160">
        <f t="shared" si="172"/>
        <v>1.8986990839573684E-2</v>
      </c>
      <c r="F100" s="160">
        <f t="shared" si="172"/>
        <v>1.835322112372555E-2</v>
      </c>
      <c r="G100" s="160">
        <f t="shared" si="172"/>
        <v>2.0723051785504334E-2</v>
      </c>
      <c r="H100" s="160">
        <f t="shared" si="172"/>
        <v>2.3170643387168999E-2</v>
      </c>
      <c r="I100" s="160">
        <f t="shared" si="172"/>
        <v>2.5661741061644046E-2</v>
      </c>
      <c r="J100" s="160">
        <f t="shared" si="172"/>
        <v>2.8138549083013491E-2</v>
      </c>
      <c r="K100" s="160">
        <f t="shared" si="172"/>
        <v>3.0499901335372628E-2</v>
      </c>
      <c r="L100" s="160">
        <f t="shared" si="172"/>
        <v>3.2570550407689927E-2</v>
      </c>
      <c r="M100" s="160">
        <f t="shared" si="172"/>
        <v>3.4061890560502302E-2</v>
      </c>
      <c r="N100" s="160">
        <f t="shared" si="172"/>
        <v>3.454573011632419E-2</v>
      </c>
      <c r="O100" s="160">
        <f t="shared" si="172"/>
        <v>3.3323309129191431E-2</v>
      </c>
      <c r="P100" s="160">
        <f t="shared" si="172"/>
        <v>3.1855912954894962E-2</v>
      </c>
      <c r="Q100" s="160">
        <f t="shared" si="172"/>
        <v>3.0148325587244902E-2</v>
      </c>
      <c r="R100" s="160">
        <f t="shared" si="172"/>
        <v>2.8210631421779826E-2</v>
      </c>
      <c r="S100" s="160">
        <f t="shared" si="172"/>
        <v>2.60588902945042E-2</v>
      </c>
      <c r="T100" s="160">
        <f t="shared" si="172"/>
        <v>2.5081507026798601E-2</v>
      </c>
      <c r="U100" s="160">
        <f t="shared" si="172"/>
        <v>2.401249364914234E-2</v>
      </c>
      <c r="V100" s="160">
        <f t="shared" si="172"/>
        <v>2.2908747054559142E-2</v>
      </c>
      <c r="W100" s="160">
        <f t="shared" si="172"/>
        <v>2.1800023673359138E-2</v>
      </c>
      <c r="X100" s="160">
        <f t="shared" si="172"/>
        <v>2.0702224586575228E-2</v>
      </c>
      <c r="Y100" s="160">
        <f t="shared" si="172"/>
        <v>1.9624261039683375E-2</v>
      </c>
      <c r="Z100" s="160">
        <f t="shared" si="172"/>
        <v>1.8571492061692313E-2</v>
      </c>
      <c r="AA100" s="160">
        <f t="shared" si="172"/>
        <v>1.754741555789608E-2</v>
      </c>
      <c r="AB100" s="160">
        <f t="shared" si="172"/>
        <v>1.6554491578875171E-2</v>
      </c>
      <c r="AC100" s="160">
        <f t="shared" si="172"/>
        <v>1.5594541144940527E-2</v>
      </c>
      <c r="AD100" s="160">
        <f t="shared" si="172"/>
        <v>1.53445012373255E-2</v>
      </c>
      <c r="AE100" s="160">
        <f t="shared" si="172"/>
        <v>1.5060530749641324E-2</v>
      </c>
      <c r="AF100" s="160">
        <f t="shared" si="172"/>
        <v>1.4743981669596874E-2</v>
      </c>
      <c r="AG100" s="160">
        <f t="shared" si="172"/>
        <v>1.4396216846659961E-2</v>
      </c>
      <c r="AH100" s="160">
        <f t="shared" si="172"/>
        <v>1.401860755505808E-2</v>
      </c>
      <c r="AI100" s="160">
        <f t="shared" si="172"/>
        <v>1.3612540197382016E-2</v>
      </c>
      <c r="AJ100" s="160">
        <f t="shared" si="172"/>
        <v>1.3179432871196373E-2</v>
      </c>
      <c r="AK100" s="160">
        <f t="shared" si="172"/>
        <v>1.2720762151083802E-2</v>
      </c>
      <c r="AL100" s="160">
        <f t="shared" si="172"/>
        <v>1.2238099886676929E-2</v>
      </c>
      <c r="AM100" s="160">
        <f t="shared" si="172"/>
        <v>1.1733159042197142E-2</v>
      </c>
    </row>
    <row r="101" spans="1:39">
      <c r="A101" s="123" t="s">
        <v>58</v>
      </c>
      <c r="B101" s="160">
        <f t="shared" si="173"/>
        <v>6.5777042984003893E-5</v>
      </c>
      <c r="C101" s="160">
        <f t="shared" si="172"/>
        <v>1.3197435377269669E-4</v>
      </c>
      <c r="D101" s="160">
        <f t="shared" si="172"/>
        <v>2.640557826389721E-4</v>
      </c>
      <c r="E101" s="160">
        <f t="shared" si="172"/>
        <v>5.2651502988344345E-4</v>
      </c>
      <c r="F101" s="160">
        <f t="shared" si="172"/>
        <v>1.0441283489776606E-3</v>
      </c>
      <c r="G101" s="160">
        <f t="shared" si="172"/>
        <v>1.9881745558957991E-3</v>
      </c>
      <c r="H101" s="160">
        <f t="shared" si="172"/>
        <v>3.7488503256028816E-3</v>
      </c>
      <c r="I101" s="160">
        <f t="shared" si="172"/>
        <v>7.0017296146932329E-3</v>
      </c>
      <c r="J101" s="160">
        <f t="shared" si="172"/>
        <v>1.2947327280842679E-2</v>
      </c>
      <c r="K101" s="160">
        <f t="shared" si="172"/>
        <v>2.3666610841767452E-2</v>
      </c>
      <c r="L101" s="160">
        <f t="shared" si="172"/>
        <v>4.2620833820224947E-2</v>
      </c>
      <c r="M101" s="160">
        <f t="shared" si="172"/>
        <v>7.5166582003384011E-2</v>
      </c>
      <c r="N101" s="160">
        <f t="shared" si="172"/>
        <v>0.12856111722790053</v>
      </c>
      <c r="O101" s="160">
        <f t="shared" si="172"/>
        <v>0.13826868930255271</v>
      </c>
      <c r="P101" s="160">
        <f t="shared" si="172"/>
        <v>0.14737582257351242</v>
      </c>
      <c r="Q101" s="160">
        <f t="shared" si="172"/>
        <v>0.15551054555367524</v>
      </c>
      <c r="R101" s="160">
        <f t="shared" si="172"/>
        <v>0.16224447520101573</v>
      </c>
      <c r="S101" s="160">
        <f t="shared" si="172"/>
        <v>0.16709886105274593</v>
      </c>
      <c r="T101" s="160">
        <f t="shared" si="172"/>
        <v>0.17262881218017717</v>
      </c>
      <c r="U101" s="160">
        <f t="shared" si="172"/>
        <v>0.17739403003357584</v>
      </c>
      <c r="V101" s="160">
        <f t="shared" si="172"/>
        <v>0.18165407996387542</v>
      </c>
      <c r="W101" s="160">
        <f t="shared" si="172"/>
        <v>0.1855422706914607</v>
      </c>
      <c r="X101" s="160">
        <f t="shared" si="172"/>
        <v>0.18912328385695995</v>
      </c>
      <c r="Y101" s="160">
        <f t="shared" si="172"/>
        <v>0.19242583470329644</v>
      </c>
      <c r="Z101" s="160">
        <f t="shared" si="172"/>
        <v>0.19546047345819276</v>
      </c>
      <c r="AA101" s="160">
        <f t="shared" si="172"/>
        <v>0.19822909262068475</v>
      </c>
      <c r="AB101" s="160">
        <f t="shared" si="172"/>
        <v>0.20072994313340259</v>
      </c>
      <c r="AC101" s="160">
        <f t="shared" si="172"/>
        <v>0.20296025381771407</v>
      </c>
      <c r="AD101" s="160">
        <f t="shared" si="172"/>
        <v>0.20326927469365541</v>
      </c>
      <c r="AE101" s="160">
        <f t="shared" si="172"/>
        <v>0.20306721017050308</v>
      </c>
      <c r="AF101" s="160">
        <f t="shared" si="172"/>
        <v>0.20234611556026913</v>
      </c>
      <c r="AG101" s="160">
        <f t="shared" si="172"/>
        <v>0.20109859357620435</v>
      </c>
      <c r="AH101" s="160">
        <f t="shared" si="172"/>
        <v>0.19931780499014426</v>
      </c>
      <c r="AI101" s="160">
        <f t="shared" si="172"/>
        <v>0.19699760996873442</v>
      </c>
      <c r="AJ101" s="160">
        <f t="shared" si="172"/>
        <v>0.19413286709736591</v>
      </c>
      <c r="AK101" s="160">
        <f t="shared" si="172"/>
        <v>0.19071991424319101</v>
      </c>
      <c r="AL101" s="160">
        <f t="shared" si="172"/>
        <v>0.18675724906930022</v>
      </c>
      <c r="AM101" s="160">
        <f t="shared" si="172"/>
        <v>0.18224641598536692</v>
      </c>
    </row>
    <row r="102" spans="1:39">
      <c r="A102" s="123" t="s">
        <v>59</v>
      </c>
      <c r="B102" s="160">
        <f t="shared" si="173"/>
        <v>7.5107255507975597E-3</v>
      </c>
      <c r="C102" s="160">
        <f t="shared" si="172"/>
        <v>9.7693024604960585E-3</v>
      </c>
      <c r="D102" s="160">
        <f t="shared" si="172"/>
        <v>1.2671737242931958E-2</v>
      </c>
      <c r="E102" s="160">
        <f t="shared" si="172"/>
        <v>1.6380143948188063E-2</v>
      </c>
      <c r="F102" s="160">
        <f t="shared" si="172"/>
        <v>2.1058493208017396E-2</v>
      </c>
      <c r="G102" s="160">
        <f t="shared" si="172"/>
        <v>2.3034033580475326E-2</v>
      </c>
      <c r="H102" s="160">
        <f t="shared" si="172"/>
        <v>2.4949144823946019E-2</v>
      </c>
      <c r="I102" s="160">
        <f t="shared" si="172"/>
        <v>2.6767325291775713E-2</v>
      </c>
      <c r="J102" s="160">
        <f t="shared" si="172"/>
        <v>2.8432945054999863E-2</v>
      </c>
      <c r="K102" s="160">
        <f t="shared" si="172"/>
        <v>2.9855191945092549E-2</v>
      </c>
      <c r="L102" s="160">
        <f t="shared" si="172"/>
        <v>3.088501513259731E-2</v>
      </c>
      <c r="M102" s="160">
        <f t="shared" si="172"/>
        <v>3.1289077388878844E-2</v>
      </c>
      <c r="N102" s="160">
        <f t="shared" si="172"/>
        <v>3.0741118957185374E-2</v>
      </c>
      <c r="O102" s="160">
        <f t="shared" si="172"/>
        <v>3.2779776486788773E-2</v>
      </c>
      <c r="P102" s="160">
        <f t="shared" si="172"/>
        <v>3.4640208098726172E-2</v>
      </c>
      <c r="Q102" s="160">
        <f t="shared" si="172"/>
        <v>3.6239834318506657E-2</v>
      </c>
      <c r="R102" s="160">
        <f t="shared" si="172"/>
        <v>3.7485938114511078E-2</v>
      </c>
      <c r="S102" s="160">
        <f t="shared" si="172"/>
        <v>3.8277544049529724E-2</v>
      </c>
      <c r="T102" s="160">
        <f t="shared" si="172"/>
        <v>3.826735316677083E-2</v>
      </c>
      <c r="U102" s="160">
        <f t="shared" si="172"/>
        <v>3.8053859409614067E-2</v>
      </c>
      <c r="V102" s="160">
        <f t="shared" si="172"/>
        <v>3.770938354465498E-2</v>
      </c>
      <c r="W102" s="160">
        <f t="shared" si="172"/>
        <v>3.7272773525120623E-2</v>
      </c>
      <c r="X102" s="160">
        <f t="shared" si="172"/>
        <v>3.6765325084254133E-2</v>
      </c>
      <c r="Y102" s="160">
        <f t="shared" si="172"/>
        <v>3.6199398678658519E-2</v>
      </c>
      <c r="Z102" s="160">
        <f t="shared" si="172"/>
        <v>3.558291233625601E-2</v>
      </c>
      <c r="AA102" s="160">
        <f t="shared" si="172"/>
        <v>3.4921629813865332E-2</v>
      </c>
      <c r="AB102" s="160">
        <f t="shared" si="172"/>
        <v>3.4220302149898796E-2</v>
      </c>
      <c r="AC102" s="160">
        <f t="shared" si="172"/>
        <v>3.3483222023840714E-2</v>
      </c>
      <c r="AD102" s="160">
        <f t="shared" si="172"/>
        <v>3.185324114298365E-2</v>
      </c>
      <c r="AE102" s="160">
        <f t="shared" si="172"/>
        <v>3.0226463721403172E-2</v>
      </c>
      <c r="AF102" s="160">
        <f t="shared" si="172"/>
        <v>2.8609354343985996E-2</v>
      </c>
      <c r="AG102" s="160">
        <f t="shared" si="172"/>
        <v>2.7007716425794102E-2</v>
      </c>
      <c r="AH102" s="160">
        <f t="shared" si="172"/>
        <v>2.5426733671736462E-2</v>
      </c>
      <c r="AI102" s="160">
        <f t="shared" si="172"/>
        <v>2.3871025797350905E-2</v>
      </c>
      <c r="AJ102" s="160">
        <f t="shared" si="172"/>
        <v>2.2344716046930578E-2</v>
      </c>
      <c r="AK102" s="160">
        <f t="shared" si="172"/>
        <v>2.0851507610296163E-2</v>
      </c>
      <c r="AL102" s="160">
        <f t="shared" si="172"/>
        <v>1.9394765496386135E-2</v>
      </c>
      <c r="AM102" s="160">
        <f t="shared" si="172"/>
        <v>1.7977599771626822E-2</v>
      </c>
    </row>
    <row r="103" spans="1:39">
      <c r="A103" s="123" t="s">
        <v>60</v>
      </c>
      <c r="B103" s="160">
        <f t="shared" si="173"/>
        <v>4.4202731850680101E-3</v>
      </c>
      <c r="C103" s="160">
        <f t="shared" si="172"/>
        <v>4.7395220215148979E-3</v>
      </c>
      <c r="D103" s="160">
        <f t="shared" si="172"/>
        <v>5.0677002694090789E-3</v>
      </c>
      <c r="E103" s="160">
        <f t="shared" si="172"/>
        <v>5.4000309294051701E-3</v>
      </c>
      <c r="F103" s="160">
        <f t="shared" si="172"/>
        <v>5.7228135672075277E-3</v>
      </c>
      <c r="G103" s="160">
        <f t="shared" si="172"/>
        <v>6.00008382911038E-3</v>
      </c>
      <c r="H103" s="160">
        <f t="shared" si="172"/>
        <v>6.2294256081772328E-3</v>
      </c>
      <c r="I103" s="160">
        <f t="shared" si="172"/>
        <v>6.4062271546457099E-3</v>
      </c>
      <c r="J103" s="160">
        <f t="shared" si="172"/>
        <v>6.5226521802521495E-3</v>
      </c>
      <c r="K103" s="160">
        <f t="shared" si="172"/>
        <v>6.5648870704067353E-3</v>
      </c>
      <c r="L103" s="160">
        <f t="shared" si="172"/>
        <v>6.5096888084854631E-3</v>
      </c>
      <c r="M103" s="160">
        <f t="shared" si="172"/>
        <v>6.3213550548545184E-3</v>
      </c>
      <c r="N103" s="160">
        <f t="shared" si="172"/>
        <v>5.9530854404172958E-3</v>
      </c>
      <c r="O103" s="160">
        <f t="shared" si="172"/>
        <v>5.8928144342309356E-3</v>
      </c>
      <c r="P103" s="160">
        <f t="shared" si="172"/>
        <v>5.7808486990490399E-3</v>
      </c>
      <c r="Q103" s="160">
        <f t="shared" si="172"/>
        <v>5.6142487000024549E-3</v>
      </c>
      <c r="R103" s="160">
        <f t="shared" si="172"/>
        <v>5.3909854613145586E-3</v>
      </c>
      <c r="S103" s="160">
        <f t="shared" si="172"/>
        <v>5.1102032614274732E-3</v>
      </c>
      <c r="T103" s="160">
        <f t="shared" si="172"/>
        <v>4.7322541923575986E-3</v>
      </c>
      <c r="U103" s="160">
        <f t="shared" si="172"/>
        <v>4.3589699978021637E-3</v>
      </c>
      <c r="V103" s="160">
        <f t="shared" si="172"/>
        <v>4.0011067046465433E-3</v>
      </c>
      <c r="W103" s="160">
        <f t="shared" si="172"/>
        <v>3.6632616684327394E-3</v>
      </c>
      <c r="X103" s="160">
        <f t="shared" si="172"/>
        <v>3.3470343685876027E-3</v>
      </c>
      <c r="Y103" s="160">
        <f t="shared" si="172"/>
        <v>3.0525912017179573E-3</v>
      </c>
      <c r="Z103" s="160">
        <f t="shared" si="172"/>
        <v>2.7794208608731838E-3</v>
      </c>
      <c r="AA103" s="160">
        <f t="shared" si="172"/>
        <v>2.5266952081293586E-3</v>
      </c>
      <c r="AB103" s="160">
        <f t="shared" si="172"/>
        <v>2.2934417944181296E-3</v>
      </c>
      <c r="AC103" s="160">
        <f t="shared" si="172"/>
        <v>2.0786274379350467E-3</v>
      </c>
      <c r="AD103" s="160">
        <f t="shared" si="172"/>
        <v>2.0683095886068624E-3</v>
      </c>
      <c r="AE103" s="160">
        <f t="shared" si="172"/>
        <v>2.052871472317004E-3</v>
      </c>
      <c r="AF103" s="160">
        <f t="shared" si="172"/>
        <v>2.0323335115396764E-3</v>
      </c>
      <c r="AG103" s="160">
        <f t="shared" si="172"/>
        <v>2.0067223582609451E-3</v>
      </c>
      <c r="AH103" s="160">
        <f t="shared" si="172"/>
        <v>1.9760708033210879E-3</v>
      </c>
      <c r="AI103" s="160">
        <f t="shared" si="172"/>
        <v>1.9404189725670869E-3</v>
      </c>
      <c r="AJ103" s="160">
        <f t="shared" si="172"/>
        <v>1.8998170158107562E-3</v>
      </c>
      <c r="AK103" s="160">
        <f t="shared" si="172"/>
        <v>1.8543294546218192E-3</v>
      </c>
      <c r="AL103" s="160">
        <f t="shared" si="172"/>
        <v>1.8040412833743634E-3</v>
      </c>
      <c r="AM103" s="160">
        <f t="shared" si="172"/>
        <v>1.7490658052562663E-3</v>
      </c>
    </row>
    <row r="104" spans="1:39">
      <c r="A104" s="123" t="s">
        <v>61</v>
      </c>
      <c r="B104" s="160">
        <f t="shared" si="173"/>
        <v>1.9359078095554425E-6</v>
      </c>
      <c r="C104" s="160">
        <f t="shared" si="172"/>
        <v>1.1746483827800002E-5</v>
      </c>
      <c r="D104" s="160">
        <f t="shared" si="172"/>
        <v>7.1075846160574638E-5</v>
      </c>
      <c r="E104" s="160">
        <f t="shared" si="172"/>
        <v>4.2859306950940849E-4</v>
      </c>
      <c r="F104" s="160">
        <f t="shared" si="172"/>
        <v>2.5703737269215207E-3</v>
      </c>
      <c r="G104" s="160">
        <f t="shared" si="172"/>
        <v>2.969353525574989E-3</v>
      </c>
      <c r="H104" s="160">
        <f t="shared" si="172"/>
        <v>3.3968041405505476E-3</v>
      </c>
      <c r="I104" s="160">
        <f t="shared" si="172"/>
        <v>3.8489542580099918E-3</v>
      </c>
      <c r="J104" s="160">
        <f t="shared" si="172"/>
        <v>4.317999123051643E-3</v>
      </c>
      <c r="K104" s="160">
        <f t="shared" si="172"/>
        <v>4.7885442234598978E-3</v>
      </c>
      <c r="L104" s="160">
        <f t="shared" si="172"/>
        <v>5.2318391607050268E-3</v>
      </c>
      <c r="M104" s="160">
        <f t="shared" si="172"/>
        <v>5.5978628535010948E-3</v>
      </c>
      <c r="N104" s="160">
        <f t="shared" si="172"/>
        <v>5.8086084072707777E-3</v>
      </c>
      <c r="O104" s="160">
        <f t="shared" si="172"/>
        <v>5.7917528512163689E-3</v>
      </c>
      <c r="P104" s="160">
        <f t="shared" si="172"/>
        <v>5.7231632108477237E-3</v>
      </c>
      <c r="Q104" s="160">
        <f t="shared" si="172"/>
        <v>5.5987805841268444E-3</v>
      </c>
      <c r="R104" s="160">
        <f t="shared" si="172"/>
        <v>5.4153587661133597E-3</v>
      </c>
      <c r="S104" s="160">
        <f t="shared" si="172"/>
        <v>5.1707616661307689E-3</v>
      </c>
      <c r="T104" s="160">
        <f t="shared" si="172"/>
        <v>4.7915273629557118E-3</v>
      </c>
      <c r="U104" s="160">
        <f t="shared" si="172"/>
        <v>4.4165113422414354E-3</v>
      </c>
      <c r="V104" s="160">
        <f t="shared" si="172"/>
        <v>4.0566278342294183E-3</v>
      </c>
      <c r="W104" s="160">
        <f t="shared" si="172"/>
        <v>3.7165718786447972E-3</v>
      </c>
      <c r="X104" s="160">
        <f t="shared" si="172"/>
        <v>3.3980074683025176E-3</v>
      </c>
      <c r="Y104" s="160">
        <f t="shared" si="172"/>
        <v>3.1011471038768792E-3</v>
      </c>
      <c r="Z104" s="160">
        <f t="shared" si="172"/>
        <v>2.8255148525853846E-3</v>
      </c>
      <c r="AA104" s="160">
        <f t="shared" si="172"/>
        <v>2.5703111534909825E-3</v>
      </c>
      <c r="AB104" s="160">
        <f t="shared" si="172"/>
        <v>2.3345873553680357E-3</v>
      </c>
      <c r="AC104" s="160">
        <f t="shared" si="172"/>
        <v>2.1173303577261132E-3</v>
      </c>
      <c r="AD104" s="160">
        <f t="shared" si="172"/>
        <v>2.0417395947620945E-3</v>
      </c>
      <c r="AE104" s="160">
        <f t="shared" si="172"/>
        <v>1.9639001451550865E-3</v>
      </c>
      <c r="AF104" s="160">
        <f t="shared" si="172"/>
        <v>1.8841933123729939E-3</v>
      </c>
      <c r="AG104" s="160">
        <f t="shared" si="172"/>
        <v>1.8029787414440574E-3</v>
      </c>
      <c r="AH104" s="160">
        <f t="shared" si="172"/>
        <v>1.720594994154538E-3</v>
      </c>
      <c r="AI104" s="160">
        <f t="shared" si="172"/>
        <v>1.6373612303171342E-3</v>
      </c>
      <c r="AJ104" s="160">
        <f t="shared" si="172"/>
        <v>1.553579924791336E-3</v>
      </c>
      <c r="AK104" s="160">
        <f t="shared" si="172"/>
        <v>1.4695405059887727E-3</v>
      </c>
      <c r="AL104" s="160">
        <f t="shared" si="172"/>
        <v>1.3855237452258036E-3</v>
      </c>
      <c r="AM104" s="160">
        <f t="shared" si="172"/>
        <v>1.3018066562166977E-3</v>
      </c>
    </row>
    <row r="105" spans="1:39">
      <c r="A105" s="123" t="s">
        <v>62</v>
      </c>
      <c r="B105" s="160">
        <f t="shared" si="173"/>
        <v>3.9818906734783027E-2</v>
      </c>
      <c r="C105" s="160">
        <f t="shared" si="172"/>
        <v>3.8207232768490633E-2</v>
      </c>
      <c r="D105" s="160">
        <f t="shared" si="172"/>
        <v>3.6558871110786588E-2</v>
      </c>
      <c r="E105" s="160">
        <f t="shared" si="172"/>
        <v>3.4861728896004647E-2</v>
      </c>
      <c r="F105" s="160">
        <f t="shared" si="172"/>
        <v>3.3062302083314933E-2</v>
      </c>
      <c r="G105" s="160">
        <f t="shared" si="172"/>
        <v>3.3787573430261127E-2</v>
      </c>
      <c r="H105" s="160">
        <f t="shared" si="172"/>
        <v>3.4191950904332698E-2</v>
      </c>
      <c r="I105" s="160">
        <f t="shared" si="172"/>
        <v>3.427318019219721E-2</v>
      </c>
      <c r="J105" s="160">
        <f t="shared" si="172"/>
        <v>3.4013590878061425E-2</v>
      </c>
      <c r="K105" s="160">
        <f t="shared" si="172"/>
        <v>3.3368118245733179E-2</v>
      </c>
      <c r="L105" s="160">
        <f t="shared" si="172"/>
        <v>3.2250828581375901E-2</v>
      </c>
      <c r="M105" s="160">
        <f t="shared" si="172"/>
        <v>3.0525798012403193E-2</v>
      </c>
      <c r="N105" s="160">
        <f t="shared" ref="C105:AM109" si="174">N91/N$96</f>
        <v>2.8020452898076333E-2</v>
      </c>
      <c r="O105" s="160">
        <f t="shared" si="174"/>
        <v>2.7960154674124306E-2</v>
      </c>
      <c r="P105" s="160">
        <f t="shared" si="174"/>
        <v>2.7649811604395891E-2</v>
      </c>
      <c r="Q105" s="160">
        <f t="shared" si="174"/>
        <v>2.7069235488025822E-2</v>
      </c>
      <c r="R105" s="160">
        <f t="shared" si="174"/>
        <v>2.6202110460324102E-2</v>
      </c>
      <c r="S105" s="160">
        <f t="shared" si="174"/>
        <v>2.5037447796802524E-2</v>
      </c>
      <c r="T105" s="160">
        <f t="shared" si="174"/>
        <v>2.5089537743683242E-2</v>
      </c>
      <c r="U105" s="160">
        <f t="shared" si="174"/>
        <v>2.5008128268652573E-2</v>
      </c>
      <c r="V105" s="160">
        <f t="shared" si="174"/>
        <v>2.4839917849089101E-2</v>
      </c>
      <c r="W105" s="160">
        <f t="shared" si="174"/>
        <v>2.4609946884986359E-2</v>
      </c>
      <c r="X105" s="160">
        <f t="shared" si="174"/>
        <v>2.4331877416044707E-2</v>
      </c>
      <c r="Y105" s="160">
        <f t="shared" si="174"/>
        <v>2.4013574402932853E-2</v>
      </c>
      <c r="Z105" s="160">
        <f t="shared" si="174"/>
        <v>2.3660024341925809E-2</v>
      </c>
      <c r="AA105" s="160">
        <f t="shared" si="174"/>
        <v>2.3274826069825144E-2</v>
      </c>
      <c r="AB105" s="160">
        <f t="shared" si="174"/>
        <v>2.2860936813891255E-2</v>
      </c>
      <c r="AC105" s="160">
        <f t="shared" si="174"/>
        <v>2.2421035668852396E-2</v>
      </c>
      <c r="AD105" s="160">
        <f t="shared" si="174"/>
        <v>2.6645364202235681E-2</v>
      </c>
      <c r="AE105" s="160">
        <f t="shared" si="174"/>
        <v>3.158602513131354E-2</v>
      </c>
      <c r="AF105" s="160">
        <f t="shared" si="174"/>
        <v>3.7346963474305377E-2</v>
      </c>
      <c r="AG105" s="160">
        <f t="shared" si="174"/>
        <v>4.4042778531530873E-2</v>
      </c>
      <c r="AH105" s="160">
        <f t="shared" si="174"/>
        <v>5.1798480870268046E-2</v>
      </c>
      <c r="AI105" s="160">
        <f t="shared" si="174"/>
        <v>6.0748720542201394E-2</v>
      </c>
      <c r="AJ105" s="160">
        <f t="shared" si="174"/>
        <v>7.1036327016690257E-2</v>
      </c>
      <c r="AK105" s="160">
        <f t="shared" si="174"/>
        <v>8.2809988258329234E-2</v>
      </c>
      <c r="AL105" s="160">
        <f t="shared" si="174"/>
        <v>9.6220896608922843E-2</v>
      </c>
      <c r="AM105" s="160">
        <f t="shared" si="174"/>
        <v>0.11141821042423637</v>
      </c>
    </row>
    <row r="106" spans="1:39">
      <c r="A106" s="123" t="s">
        <v>63</v>
      </c>
      <c r="B106" s="160">
        <f t="shared" si="173"/>
        <v>0.12111394326705968</v>
      </c>
      <c r="C106" s="160">
        <f t="shared" si="174"/>
        <v>0.11774708464801378</v>
      </c>
      <c r="D106" s="160">
        <f t="shared" si="174"/>
        <v>0.1141555739981933</v>
      </c>
      <c r="E106" s="160">
        <f t="shared" si="174"/>
        <v>0.11029429092569049</v>
      </c>
      <c r="F106" s="160">
        <f t="shared" si="174"/>
        <v>0.1059831852564232</v>
      </c>
      <c r="G106" s="160">
        <f t="shared" si="174"/>
        <v>8.2584124215160232E-2</v>
      </c>
      <c r="H106" s="160">
        <f t="shared" si="174"/>
        <v>6.372342835480474E-2</v>
      </c>
      <c r="I106" s="160">
        <f t="shared" si="174"/>
        <v>4.8704079863739369E-2</v>
      </c>
      <c r="J106" s="160">
        <f t="shared" si="174"/>
        <v>3.6855228577989424E-2</v>
      </c>
      <c r="K106" s="160">
        <f t="shared" si="174"/>
        <v>2.7568556576248439E-2</v>
      </c>
      <c r="L106" s="160">
        <f t="shared" si="174"/>
        <v>2.0316967036200357E-2</v>
      </c>
      <c r="M106" s="160">
        <f t="shared" si="174"/>
        <v>1.4662928337953442E-2</v>
      </c>
      <c r="N106" s="160">
        <f t="shared" si="174"/>
        <v>1.0262768280577417E-2</v>
      </c>
      <c r="O106" s="160">
        <f t="shared" si="174"/>
        <v>1.1344068018000933E-2</v>
      </c>
      <c r="P106" s="160">
        <f t="shared" si="174"/>
        <v>1.2426857217145176E-2</v>
      </c>
      <c r="Q106" s="160">
        <f t="shared" si="174"/>
        <v>1.347674471234288E-2</v>
      </c>
      <c r="R106" s="160">
        <f t="shared" si="174"/>
        <v>1.4450576192451745E-2</v>
      </c>
      <c r="S106" s="160">
        <f t="shared" si="174"/>
        <v>1.5296033547085286E-2</v>
      </c>
      <c r="T106" s="160">
        <f t="shared" si="174"/>
        <v>7.7854898486665819E-3</v>
      </c>
      <c r="U106" s="160">
        <f t="shared" si="174"/>
        <v>3.9416583963859985E-3</v>
      </c>
      <c r="V106" s="160">
        <f t="shared" si="174"/>
        <v>1.9886230215406669E-3</v>
      </c>
      <c r="W106" s="160">
        <f t="shared" si="174"/>
        <v>1.0007313294484873E-3</v>
      </c>
      <c r="X106" s="160">
        <f t="shared" si="174"/>
        <v>5.0255888096093729E-4</v>
      </c>
      <c r="Y106" s="160">
        <f t="shared" si="174"/>
        <v>2.5192580431682718E-4</v>
      </c>
      <c r="Z106" s="160">
        <f t="shared" si="174"/>
        <v>1.2607690643282399E-4</v>
      </c>
      <c r="AA106" s="160">
        <f t="shared" si="174"/>
        <v>6.2995759073180399E-5</v>
      </c>
      <c r="AB106" s="160">
        <f t="shared" si="174"/>
        <v>3.142848197884337E-5</v>
      </c>
      <c r="AC106" s="160">
        <f t="shared" si="174"/>
        <v>1.5656315459638619E-5</v>
      </c>
      <c r="AD106" s="160">
        <f t="shared" si="174"/>
        <v>1.6101824434520734E-5</v>
      </c>
      <c r="AE106" s="160">
        <f t="shared" si="174"/>
        <v>1.6518398356253508E-5</v>
      </c>
      <c r="AF106" s="160">
        <f t="shared" si="174"/>
        <v>1.6902377151904944E-5</v>
      </c>
      <c r="AG106" s="160">
        <f t="shared" si="174"/>
        <v>1.7249906016871018E-5</v>
      </c>
      <c r="AH106" s="160">
        <f t="shared" si="174"/>
        <v>1.7556930066915494E-5</v>
      </c>
      <c r="AI106" s="160">
        <f t="shared" si="174"/>
        <v>1.7819200895169183E-5</v>
      </c>
      <c r="AJ106" s="160">
        <f t="shared" si="174"/>
        <v>1.8032299789981091E-5</v>
      </c>
      <c r="AK106" s="160">
        <f t="shared" si="174"/>
        <v>1.8191682877817636E-5</v>
      </c>
      <c r="AL106" s="160">
        <f t="shared" si="174"/>
        <v>1.82927536414341E-5</v>
      </c>
      <c r="AM106" s="160">
        <f t="shared" si="174"/>
        <v>1.8330967912600244E-5</v>
      </c>
    </row>
    <row r="107" spans="1:39">
      <c r="A107" s="123" t="s">
        <v>64</v>
      </c>
      <c r="B107" s="160">
        <f t="shared" si="173"/>
        <v>0.51699528880084766</v>
      </c>
      <c r="C107" s="160">
        <f t="shared" si="174"/>
        <v>0.52561773829417113</v>
      </c>
      <c r="D107" s="160">
        <f t="shared" si="174"/>
        <v>0.53289835677049024</v>
      </c>
      <c r="E107" s="160">
        <f t="shared" si="174"/>
        <v>0.53842807966336037</v>
      </c>
      <c r="F107" s="160">
        <f t="shared" si="174"/>
        <v>0.54105204696533171</v>
      </c>
      <c r="G107" s="160">
        <f t="shared" si="174"/>
        <v>0.55751338199798794</v>
      </c>
      <c r="H107" s="160">
        <f t="shared" si="174"/>
        <v>0.56887194171099331</v>
      </c>
      <c r="I107" s="160">
        <f t="shared" si="174"/>
        <v>0.57495966078677219</v>
      </c>
      <c r="J107" s="160">
        <f t="shared" si="174"/>
        <v>0.57534427213840544</v>
      </c>
      <c r="K107" s="160">
        <f t="shared" si="174"/>
        <v>0.56911412532835237</v>
      </c>
      <c r="L107" s="160">
        <f t="shared" si="174"/>
        <v>0.55462681735260322</v>
      </c>
      <c r="M107" s="160">
        <f t="shared" si="174"/>
        <v>0.5293212786202256</v>
      </c>
      <c r="N107" s="160">
        <f t="shared" si="174"/>
        <v>0.48991396152082545</v>
      </c>
      <c r="O107" s="160">
        <f t="shared" si="174"/>
        <v>0.45706115811845505</v>
      </c>
      <c r="P107" s="160">
        <f t="shared" si="174"/>
        <v>0.42258784705275881</v>
      </c>
      <c r="Q107" s="160">
        <f t="shared" si="174"/>
        <v>0.38680394749902081</v>
      </c>
      <c r="R107" s="160">
        <f t="shared" si="174"/>
        <v>0.35005901072305712</v>
      </c>
      <c r="S107" s="160">
        <f t="shared" si="174"/>
        <v>0.31274121953010775</v>
      </c>
      <c r="T107" s="160">
        <f t="shared" si="174"/>
        <v>0.30238546829407648</v>
      </c>
      <c r="U107" s="160">
        <f t="shared" si="174"/>
        <v>0.29081890370856323</v>
      </c>
      <c r="V107" s="160">
        <f t="shared" si="174"/>
        <v>0.27871785308663627</v>
      </c>
      <c r="W107" s="160">
        <f t="shared" si="174"/>
        <v>0.26643943087640048</v>
      </c>
      <c r="X107" s="160">
        <f t="shared" si="174"/>
        <v>0.25417722202276938</v>
      </c>
      <c r="Y107" s="160">
        <f t="shared" si="174"/>
        <v>0.24204215245636596</v>
      </c>
      <c r="Z107" s="160">
        <f t="shared" si="174"/>
        <v>0.23010315441873139</v>
      </c>
      <c r="AA107" s="160">
        <f t="shared" si="174"/>
        <v>0.21840723336989604</v>
      </c>
      <c r="AB107" s="160">
        <f t="shared" si="174"/>
        <v>0.20698924703450194</v>
      </c>
      <c r="AC107" s="160">
        <f t="shared" si="174"/>
        <v>0.19587662801189035</v>
      </c>
      <c r="AD107" s="160">
        <f t="shared" si="174"/>
        <v>0.18587407915515933</v>
      </c>
      <c r="AE107" s="160">
        <f t="shared" si="174"/>
        <v>0.17593909977430633</v>
      </c>
      <c r="AF107" s="160">
        <f t="shared" si="174"/>
        <v>0.16610890124375147</v>
      </c>
      <c r="AG107" s="160">
        <f t="shared" si="174"/>
        <v>0.15641649064875632</v>
      </c>
      <c r="AH107" s="160">
        <f t="shared" si="174"/>
        <v>0.14689096065387491</v>
      </c>
      <c r="AI107" s="160">
        <f t="shared" si="174"/>
        <v>0.13755785757598538</v>
      </c>
      <c r="AJ107" s="160">
        <f t="shared" si="174"/>
        <v>0.12843961209148944</v>
      </c>
      <c r="AK107" s="160">
        <f t="shared" si="174"/>
        <v>0.11955601481177924</v>
      </c>
      <c r="AL107" s="160">
        <f t="shared" si="174"/>
        <v>0.1109247161997321</v>
      </c>
      <c r="AM107" s="160">
        <f t="shared" si="174"/>
        <v>0.10256172699400042</v>
      </c>
    </row>
    <row r="108" spans="1:39">
      <c r="A108" s="123" t="s">
        <v>65</v>
      </c>
      <c r="B108" s="160">
        <f t="shared" si="173"/>
        <v>7.5133108559664562E-3</v>
      </c>
      <c r="C108" s="160">
        <f t="shared" si="174"/>
        <v>8.5199077609211665E-3</v>
      </c>
      <c r="D108" s="160">
        <f t="shared" si="174"/>
        <v>9.6345041588042218E-3</v>
      </c>
      <c r="E108" s="160">
        <f t="shared" si="174"/>
        <v>1.0857573947608485E-2</v>
      </c>
      <c r="F108" s="160">
        <f t="shared" si="174"/>
        <v>1.2169262162080348E-2</v>
      </c>
      <c r="G108" s="160">
        <f t="shared" si="174"/>
        <v>1.1719784386728212E-2</v>
      </c>
      <c r="H108" s="160">
        <f t="shared" si="174"/>
        <v>1.1176812421178262E-2</v>
      </c>
      <c r="I108" s="160">
        <f t="shared" si="174"/>
        <v>1.0557958414891438E-2</v>
      </c>
      <c r="J108" s="160">
        <f t="shared" si="174"/>
        <v>9.8743720841120031E-3</v>
      </c>
      <c r="K108" s="160">
        <f t="shared" si="174"/>
        <v>9.1289364152336381E-3</v>
      </c>
      <c r="L108" s="160">
        <f t="shared" si="174"/>
        <v>8.3149722654084594E-3</v>
      </c>
      <c r="M108" s="160">
        <f t="shared" si="174"/>
        <v>7.4168315585438679E-3</v>
      </c>
      <c r="N108" s="160">
        <f t="shared" si="174"/>
        <v>6.4159061428930688E-3</v>
      </c>
      <c r="O108" s="160">
        <f t="shared" si="174"/>
        <v>9.8246503232417483E-3</v>
      </c>
      <c r="P108" s="160">
        <f t="shared" si="174"/>
        <v>1.4909544990409349E-2</v>
      </c>
      <c r="Q108" s="160">
        <f t="shared" si="174"/>
        <v>2.2399735206569692E-2</v>
      </c>
      <c r="R108" s="160">
        <f t="shared" si="174"/>
        <v>3.3273451125424083E-2</v>
      </c>
      <c r="S108" s="160">
        <f t="shared" si="174"/>
        <v>4.8791740751485783E-2</v>
      </c>
      <c r="T108" s="160">
        <f t="shared" si="174"/>
        <v>4.9704562802316936E-2</v>
      </c>
      <c r="U108" s="160">
        <f t="shared" si="174"/>
        <v>5.036538160266589E-2</v>
      </c>
      <c r="V108" s="160">
        <f t="shared" si="174"/>
        <v>5.0856730674025352E-2</v>
      </c>
      <c r="W108" s="160">
        <f t="shared" si="174"/>
        <v>5.1221972847293351E-2</v>
      </c>
      <c r="X108" s="160">
        <f t="shared" si="174"/>
        <v>5.1483562056118468E-2</v>
      </c>
      <c r="Y108" s="160">
        <f t="shared" si="174"/>
        <v>5.1653186579331094E-2</v>
      </c>
      <c r="Z108" s="160">
        <f t="shared" si="174"/>
        <v>5.1737190241039462E-2</v>
      </c>
      <c r="AA108" s="160">
        <f t="shared" si="174"/>
        <v>5.173940602550655E-2</v>
      </c>
      <c r="AB108" s="160">
        <f t="shared" si="174"/>
        <v>5.1662612026185981E-2</v>
      </c>
      <c r="AC108" s="160">
        <f t="shared" si="174"/>
        <v>5.1509264497189795E-2</v>
      </c>
      <c r="AD108" s="160">
        <f t="shared" si="174"/>
        <v>4.6651090402640892E-2</v>
      </c>
      <c r="AE108" s="160">
        <f t="shared" si="174"/>
        <v>4.214495305649054E-2</v>
      </c>
      <c r="AF108" s="160">
        <f t="shared" si="174"/>
        <v>3.7976623951158132E-2</v>
      </c>
      <c r="AG108" s="160">
        <f t="shared" si="174"/>
        <v>3.4130781003568297E-2</v>
      </c>
      <c r="AH108" s="160">
        <f t="shared" si="174"/>
        <v>3.0591375095744208E-2</v>
      </c>
      <c r="AI108" s="160">
        <f t="shared" si="174"/>
        <v>2.7341955426121337E-2</v>
      </c>
      <c r="AJ108" s="160">
        <f t="shared" si="174"/>
        <v>2.4365952471622279E-2</v>
      </c>
      <c r="AK108" s="160">
        <f t="shared" si="174"/>
        <v>2.1646918266532793E-2</v>
      </c>
      <c r="AL108" s="160">
        <f t="shared" si="174"/>
        <v>1.9168724392226739E-2</v>
      </c>
      <c r="AM108" s="160">
        <f t="shared" si="174"/>
        <v>1.6915718595256098E-2</v>
      </c>
    </row>
    <row r="109" spans="1:39">
      <c r="A109" s="123" t="s">
        <v>66</v>
      </c>
      <c r="B109" s="160">
        <f t="shared" si="173"/>
        <v>0.17337171114628033</v>
      </c>
      <c r="C109" s="160">
        <f t="shared" si="174"/>
        <v>0.1621578345208218</v>
      </c>
      <c r="D109" s="160">
        <f t="shared" si="174"/>
        <v>0.15124762955654983</v>
      </c>
      <c r="E109" s="160">
        <f t="shared" si="174"/>
        <v>0.14058797303722201</v>
      </c>
      <c r="F109" s="160">
        <f t="shared" si="174"/>
        <v>0.12996780549705347</v>
      </c>
      <c r="G109" s="160">
        <f t="shared" si="174"/>
        <v>0.11904750460876252</v>
      </c>
      <c r="H109" s="160">
        <f t="shared" si="174"/>
        <v>0.10798110631500447</v>
      </c>
      <c r="I109" s="160">
        <f t="shared" si="174"/>
        <v>9.7015001187816835E-2</v>
      </c>
      <c r="J109" s="160">
        <f t="shared" si="174"/>
        <v>8.6297371968542785E-2</v>
      </c>
      <c r="K109" s="160">
        <f t="shared" si="174"/>
        <v>7.5881760819941704E-2</v>
      </c>
      <c r="L109" s="160">
        <f t="shared" si="174"/>
        <v>6.5736588006148816E-2</v>
      </c>
      <c r="M109" s="160">
        <f t="shared" si="174"/>
        <v>5.5769134624215191E-2</v>
      </c>
      <c r="N109" s="160">
        <f t="shared" si="174"/>
        <v>4.588414330692258E-2</v>
      </c>
      <c r="O109" s="160">
        <f t="shared" si="174"/>
        <v>4.0301703492691222E-2</v>
      </c>
      <c r="P109" s="160">
        <f t="shared" si="174"/>
        <v>3.5081032539003923E-2</v>
      </c>
      <c r="Q109" s="160">
        <f t="shared" si="174"/>
        <v>3.0231001732127286E-2</v>
      </c>
      <c r="R109" s="160">
        <f t="shared" si="174"/>
        <v>2.5757824397323787E-2</v>
      </c>
      <c r="S109" s="160">
        <f t="shared" si="174"/>
        <v>2.1665031195981701E-2</v>
      </c>
      <c r="T109" s="160">
        <f t="shared" si="174"/>
        <v>2.0111805599903453E-2</v>
      </c>
      <c r="U109" s="160">
        <f t="shared" si="174"/>
        <v>1.8570719556236022E-2</v>
      </c>
      <c r="V109" s="160">
        <f t="shared" si="174"/>
        <v>1.7087827031961149E-2</v>
      </c>
      <c r="W109" s="160">
        <f t="shared" si="174"/>
        <v>1.5683265737688211E-2</v>
      </c>
      <c r="X109" s="160">
        <f t="shared" si="174"/>
        <v>1.4364502372705073E-2</v>
      </c>
      <c r="Y109" s="160">
        <f t="shared" si="174"/>
        <v>1.3132908413415424E-2</v>
      </c>
      <c r="Z109" s="160">
        <f t="shared" si="174"/>
        <v>1.1986942832793781E-2</v>
      </c>
      <c r="AA109" s="160">
        <f t="shared" si="174"/>
        <v>1.092367654459539E-2</v>
      </c>
      <c r="AB109" s="160">
        <f t="shared" si="174"/>
        <v>9.9395232007499189E-3</v>
      </c>
      <c r="AC109" s="160">
        <f t="shared" si="174"/>
        <v>9.0305944410868488E-3</v>
      </c>
      <c r="AD109" s="160">
        <f t="shared" si="174"/>
        <v>7.7195049069248749E-3</v>
      </c>
      <c r="AE109" s="160">
        <f t="shared" si="174"/>
        <v>6.5821819164783952E-3</v>
      </c>
      <c r="AF109" s="160">
        <f t="shared" si="174"/>
        <v>5.5980570361133363E-3</v>
      </c>
      <c r="AG109" s="160">
        <f t="shared" si="174"/>
        <v>4.7485809864091563E-3</v>
      </c>
      <c r="AH109" s="160">
        <f t="shared" si="174"/>
        <v>4.0171058955630907E-3</v>
      </c>
      <c r="AI109" s="160">
        <f t="shared" si="174"/>
        <v>3.3887576454604208E-3</v>
      </c>
      <c r="AJ109" s="160">
        <f t="shared" si="174"/>
        <v>2.8503027406440195E-3</v>
      </c>
      <c r="AK109" s="160">
        <f t="shared" si="174"/>
        <v>2.3900133853251037E-3</v>
      </c>
      <c r="AL109" s="160">
        <f t="shared" si="174"/>
        <v>1.9975337565081176E-3</v>
      </c>
      <c r="AM109" s="160">
        <f t="shared" si="174"/>
        <v>1.663749829743158E-3</v>
      </c>
    </row>
    <row r="110" spans="1:39">
      <c r="B110" s="161">
        <f>SUM(B98:B109)</f>
        <v>1</v>
      </c>
      <c r="C110" s="161">
        <f t="shared" ref="C110:AM110" si="175">SUM(C98:C109)</f>
        <v>0.99999999999999989</v>
      </c>
      <c r="D110" s="161">
        <f t="shared" si="175"/>
        <v>0.99999999999999989</v>
      </c>
      <c r="E110" s="161">
        <f t="shared" si="175"/>
        <v>1</v>
      </c>
      <c r="F110" s="161">
        <f t="shared" si="175"/>
        <v>1</v>
      </c>
      <c r="G110" s="161">
        <f t="shared" si="175"/>
        <v>0.99999999999999989</v>
      </c>
      <c r="H110" s="161">
        <f t="shared" si="175"/>
        <v>1</v>
      </c>
      <c r="I110" s="161">
        <f t="shared" si="175"/>
        <v>0.99999999999999989</v>
      </c>
      <c r="J110" s="161">
        <f t="shared" si="175"/>
        <v>1</v>
      </c>
      <c r="K110" s="161">
        <f t="shared" si="175"/>
        <v>0.99999999999999989</v>
      </c>
      <c r="L110" s="161">
        <f t="shared" si="175"/>
        <v>0.99999999999999978</v>
      </c>
      <c r="M110" s="161">
        <f t="shared" si="175"/>
        <v>1.0000000000000002</v>
      </c>
      <c r="N110" s="161">
        <f t="shared" si="175"/>
        <v>1</v>
      </c>
      <c r="O110" s="161">
        <f t="shared" si="175"/>
        <v>1</v>
      </c>
      <c r="P110" s="161">
        <f t="shared" si="175"/>
        <v>0.99999999999999989</v>
      </c>
      <c r="Q110" s="161">
        <f t="shared" si="175"/>
        <v>1.0000000000000002</v>
      </c>
      <c r="R110" s="161">
        <f t="shared" si="175"/>
        <v>0.99999999999999978</v>
      </c>
      <c r="S110" s="161">
        <f t="shared" si="175"/>
        <v>1</v>
      </c>
      <c r="T110" s="161">
        <f t="shared" si="175"/>
        <v>1</v>
      </c>
      <c r="U110" s="161">
        <f t="shared" si="175"/>
        <v>0.99999999999999989</v>
      </c>
      <c r="V110" s="161">
        <f t="shared" si="175"/>
        <v>0.99999999999999989</v>
      </c>
      <c r="W110" s="161">
        <f t="shared" si="175"/>
        <v>1</v>
      </c>
      <c r="X110" s="161">
        <f t="shared" si="175"/>
        <v>0.99999999999999989</v>
      </c>
      <c r="Y110" s="161">
        <f t="shared" si="175"/>
        <v>0.99999999999999989</v>
      </c>
      <c r="Z110" s="161">
        <f t="shared" si="175"/>
        <v>1</v>
      </c>
      <c r="AA110" s="161">
        <f t="shared" si="175"/>
        <v>1.0000000000000002</v>
      </c>
      <c r="AB110" s="161">
        <f t="shared" si="175"/>
        <v>1</v>
      </c>
      <c r="AC110" s="161">
        <f t="shared" si="175"/>
        <v>1</v>
      </c>
      <c r="AD110" s="161">
        <f t="shared" si="175"/>
        <v>1.0000000000000002</v>
      </c>
      <c r="AE110" s="161">
        <f t="shared" si="175"/>
        <v>1</v>
      </c>
      <c r="AF110" s="161">
        <f t="shared" si="175"/>
        <v>0.99999999999999989</v>
      </c>
      <c r="AG110" s="161">
        <f t="shared" si="175"/>
        <v>1</v>
      </c>
      <c r="AH110" s="161">
        <f t="shared" si="175"/>
        <v>0.99999999999999989</v>
      </c>
      <c r="AI110" s="161">
        <f t="shared" si="175"/>
        <v>1</v>
      </c>
      <c r="AJ110" s="161">
        <f t="shared" si="175"/>
        <v>1</v>
      </c>
      <c r="AK110" s="161">
        <f t="shared" si="175"/>
        <v>1</v>
      </c>
      <c r="AL110" s="161">
        <f t="shared" si="175"/>
        <v>0.99999999999999989</v>
      </c>
      <c r="AM110" s="161">
        <f t="shared" si="175"/>
        <v>1</v>
      </c>
    </row>
  </sheetData>
  <mergeCells count="13">
    <mergeCell ref="AE11:AF17"/>
    <mergeCell ref="AG11:AI17"/>
    <mergeCell ref="AG18:AI25"/>
    <mergeCell ref="AE18:AF25"/>
    <mergeCell ref="E37:I37"/>
    <mergeCell ref="K37:O37"/>
    <mergeCell ref="Q37:U37"/>
    <mergeCell ref="W37:AA37"/>
    <mergeCell ref="B2:C2"/>
    <mergeCell ref="K2:O2"/>
    <mergeCell ref="Q2:U2"/>
    <mergeCell ref="W2:AA2"/>
    <mergeCell ref="E2:I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AM112"/>
  <sheetViews>
    <sheetView topLeftCell="A2" zoomScale="113" zoomScaleNormal="90" zoomScalePageLayoutView="90" workbookViewId="0">
      <selection activeCell="K16" sqref="K16"/>
    </sheetView>
  </sheetViews>
  <sheetFormatPr baseColWidth="10" defaultColWidth="10.83203125" defaultRowHeight="14" x14ac:dyDescent="0"/>
  <cols>
    <col min="1" max="1" width="26.5" style="12" customWidth="1"/>
    <col min="2" max="24" width="14" style="12" customWidth="1"/>
    <col min="25" max="25" width="20.33203125" style="12" customWidth="1"/>
    <col min="26" max="26" width="18.33203125" style="12" customWidth="1"/>
    <col min="27" max="27" width="14" style="12" customWidth="1"/>
    <col min="28" max="30" width="10.83203125" style="12"/>
    <col min="31" max="31" width="14.33203125" style="12" customWidth="1"/>
    <col min="32" max="32" width="14.6640625" style="12" customWidth="1"/>
    <col min="33" max="35" width="13.5" style="12" customWidth="1"/>
    <col min="36" max="16384" width="10.83203125" style="12"/>
  </cols>
  <sheetData>
    <row r="1" spans="1:35" ht="23">
      <c r="A1" s="164" t="s">
        <v>119</v>
      </c>
    </row>
    <row r="2" spans="1:35" ht="30" customHeight="1">
      <c r="B2" s="217" t="s">
        <v>84</v>
      </c>
      <c r="C2" s="217"/>
      <c r="D2" s="165"/>
      <c r="E2" s="166" t="s">
        <v>86</v>
      </c>
      <c r="G2" s="166"/>
      <c r="H2" s="166"/>
      <c r="I2" s="166"/>
      <c r="J2" s="166"/>
      <c r="K2" s="166" t="s">
        <v>87</v>
      </c>
      <c r="L2" s="166"/>
      <c r="M2" s="166"/>
      <c r="N2" s="166"/>
      <c r="O2" s="166"/>
      <c r="Q2" s="166" t="s">
        <v>62</v>
      </c>
      <c r="S2" s="166"/>
      <c r="T2" s="166"/>
      <c r="U2" s="166"/>
      <c r="V2" s="166"/>
      <c r="Z2" s="123" t="s">
        <v>68</v>
      </c>
      <c r="AA2" s="123"/>
      <c r="AB2" s="12" t="s">
        <v>122</v>
      </c>
      <c r="AG2" s="123" t="s">
        <v>81</v>
      </c>
      <c r="AH2" s="123"/>
      <c r="AI2" s="123">
        <v>2017</v>
      </c>
    </row>
    <row r="3" spans="1:3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7" t="s">
        <v>82</v>
      </c>
      <c r="AH3" s="137" t="s">
        <v>83</v>
      </c>
      <c r="AI3" s="137" t="s">
        <v>82</v>
      </c>
    </row>
    <row r="4" spans="1:3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'[6]Generation by technology'!D5</f>
        <v>32.945655251567985</v>
      </c>
      <c r="F4" s="2">
        <f>'[6]Generation by technology'!E5</f>
        <v>35.626645370655588</v>
      </c>
      <c r="G4" s="2">
        <f>'[6]Generation by technology'!F5</f>
        <v>40.083665794518396</v>
      </c>
      <c r="H4" s="2">
        <f>'[6]Generation by technology'!G5</f>
        <v>40.083665737781821</v>
      </c>
      <c r="I4" s="2">
        <f>'[6]Generation by technology'!H5</f>
        <v>40.083665692353101</v>
      </c>
      <c r="K4" s="125">
        <f>'[6]Generation by technology'!J5</f>
        <v>32.945655249636879</v>
      </c>
      <c r="L4" s="125">
        <f>'[6]Generation by technology'!K5</f>
        <v>35.626645290171695</v>
      </c>
      <c r="M4" s="125">
        <f>'[6]Generation by technology'!L5</f>
        <v>45.340072084607883</v>
      </c>
      <c r="N4" s="125">
        <f>'[6]Generation by technology'!M5</f>
        <v>49.036956944264141</v>
      </c>
      <c r="O4" s="125">
        <f>'[6]Generation by technology'!N5</f>
        <v>51.40333478044387</v>
      </c>
      <c r="Q4" s="125">
        <f>'[5]Annual generation'!V31</f>
        <v>32.945655202491039</v>
      </c>
      <c r="R4" s="125">
        <f>'[5]Annual generation'!W31</f>
        <v>36.124278000402697</v>
      </c>
      <c r="S4" s="125">
        <f>'[5]Annual generation'!X31</f>
        <v>44.95688071694763</v>
      </c>
      <c r="T4" s="125">
        <f>'[5]Annual generation'!Y31</f>
        <v>44.956880634763785</v>
      </c>
      <c r="U4" s="125">
        <f>'[5]Annual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8">
        <v>312.26937985271212</v>
      </c>
      <c r="AE4" s="234" t="s">
        <v>70</v>
      </c>
      <c r="AF4" s="234"/>
      <c r="AG4" s="133">
        <v>28029.136878310001</v>
      </c>
      <c r="AH4" s="52">
        <f t="shared" ref="AH4:AH16" si="0">AG4/$AG$16</f>
        <v>9.4584908458395039E-2</v>
      </c>
      <c r="AI4" s="12">
        <v>31848</v>
      </c>
    </row>
    <row r="5" spans="1:3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'[6]Generation by technology'!D6</f>
        <v>26.317690560220733</v>
      </c>
      <c r="F5" s="2">
        <f>'[6]Generation by technology'!E6</f>
        <v>36.022496591263263</v>
      </c>
      <c r="G5" s="2">
        <f>'[6]Generation by technology'!F6</f>
        <v>58.426328961234759</v>
      </c>
      <c r="H5" s="2">
        <f>'[6]Generation by technology'!G6</f>
        <v>96.430214288640229</v>
      </c>
      <c r="I5" s="2">
        <f>'[6]Generation by technology'!H6</f>
        <v>110.15032466321625</v>
      </c>
      <c r="K5" s="125">
        <f>'[6]Generation by technology'!J6</f>
        <v>26.317690560220733</v>
      </c>
      <c r="L5" s="125">
        <f>'[6]Generation by technology'!K6</f>
        <v>47.822378629937958</v>
      </c>
      <c r="M5" s="125">
        <f>'[6]Generation by technology'!L6</f>
        <v>106.64242161341035</v>
      </c>
      <c r="N5" s="125">
        <f>'[6]Generation by technology'!M6</f>
        <v>224.95848974800089</v>
      </c>
      <c r="O5" s="125">
        <f>'[6]Generation by technology'!N6</f>
        <v>283.63115051850951</v>
      </c>
      <c r="Q5" s="125">
        <f>'[5]Annual generation'!V32</f>
        <v>26.317690560220733</v>
      </c>
      <c r="R5" s="125">
        <f>'[5]Annual generation'!W32</f>
        <v>36.022496591263263</v>
      </c>
      <c r="S5" s="125">
        <f>'[5]Annual generation'!X32</f>
        <v>71.189879197926786</v>
      </c>
      <c r="T5" s="125">
        <f>'[5]Annual generation'!Y32</f>
        <v>68.223306854190298</v>
      </c>
      <c r="U5" s="125">
        <f>'[5]Annual generation'!Z32</f>
        <v>102.77874010048788</v>
      </c>
      <c r="Y5" s="12" t="s">
        <v>100</v>
      </c>
      <c r="Z5" s="12">
        <v>222.82900000000001</v>
      </c>
      <c r="AA5" s="12">
        <v>258.971</v>
      </c>
      <c r="AE5" s="234" t="s">
        <v>71</v>
      </c>
      <c r="AF5" s="234"/>
      <c r="AG5" s="133">
        <v>4184.54396131469</v>
      </c>
      <c r="AH5" s="52">
        <f t="shared" si="0"/>
        <v>1.4120831092282422E-2</v>
      </c>
      <c r="AI5" s="12">
        <v>10620</v>
      </c>
    </row>
    <row r="6" spans="1:3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'[6]Generation by technology'!D7</f>
        <v>6.7306582513265312</v>
      </c>
      <c r="F6" s="2">
        <f>'[6]Generation by technology'!E7</f>
        <v>14.671425777487457</v>
      </c>
      <c r="G6" s="2">
        <f>'[6]Generation by technology'!F7</f>
        <v>14.67026580683887</v>
      </c>
      <c r="H6" s="2">
        <f>'[6]Generation by technology'!G7</f>
        <v>14.660045342541707</v>
      </c>
      <c r="I6" s="2">
        <f>'[6]Generation by technology'!H7</f>
        <v>14.454530324233929</v>
      </c>
      <c r="K6" s="125">
        <f>'[6]Generation by technology'!J7</f>
        <v>6.729621603491978</v>
      </c>
      <c r="L6" s="125">
        <f>'[6]Generation by technology'!K7</f>
        <v>14.671425777487457</v>
      </c>
      <c r="M6" s="125">
        <f>'[6]Generation by technology'!L7</f>
        <v>14.387700538602076</v>
      </c>
      <c r="N6" s="125">
        <f>'[6]Generation by technology'!M7</f>
        <v>13.048301034548786</v>
      </c>
      <c r="O6" s="125">
        <f>'[6]Generation by technology'!N7</f>
        <v>10.542882603913313</v>
      </c>
      <c r="Q6" s="125">
        <f>'[5]Annual generation'!V33</f>
        <v>6.7306582513265312</v>
      </c>
      <c r="R6" s="125">
        <f>'[5]Annual generation'!W33</f>
        <v>14.24043398257345</v>
      </c>
      <c r="S6" s="125">
        <f>'[5]Annual generation'!X33</f>
        <v>12.156566456935252</v>
      </c>
      <c r="T6" s="125">
        <f>'[5]Annual generation'!Y33</f>
        <v>8.3861261419951916</v>
      </c>
      <c r="U6" s="125">
        <f>'[5]Annual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34" t="s">
        <v>72</v>
      </c>
      <c r="AF6" s="234"/>
      <c r="AG6" s="133">
        <v>6069.7173049999992</v>
      </c>
      <c r="AH6" s="52">
        <f t="shared" si="0"/>
        <v>2.0482387957726382E-2</v>
      </c>
      <c r="AI6" s="12">
        <v>6041</v>
      </c>
    </row>
    <row r="7" spans="1:3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'[6]Generation by technology'!D8</f>
        <v>11.038175960460123</v>
      </c>
      <c r="F7" s="2">
        <f>'[6]Generation by technology'!E8</f>
        <v>28.142272478955519</v>
      </c>
      <c r="G7" s="2">
        <f>'[6]Generation by technology'!F8</f>
        <v>34.831193472382481</v>
      </c>
      <c r="H7" s="2">
        <f>'[6]Generation by technology'!G8</f>
        <v>109.38392955112515</v>
      </c>
      <c r="I7" s="2">
        <f>'[6]Generation by technology'!H8</f>
        <v>136.26296271122237</v>
      </c>
      <c r="K7" s="125">
        <f>'[6]Generation by technology'!J8</f>
        <v>11.043489091003195</v>
      </c>
      <c r="L7" s="125">
        <f>'[6]Generation by technology'!K8</f>
        <v>45.532307126671569</v>
      </c>
      <c r="M7" s="125">
        <f>'[6]Generation by technology'!L8</f>
        <v>77.680412082292534</v>
      </c>
      <c r="N7" s="125">
        <f>'[6]Generation by technology'!M8</f>
        <v>114.63115086251524</v>
      </c>
      <c r="O7" s="125">
        <f>'[6]Generation by technology'!N8</f>
        <v>120.14464552292657</v>
      </c>
      <c r="Q7" s="125">
        <f>'[5]Annual generation'!V34</f>
        <v>11.143314439107073</v>
      </c>
      <c r="R7" s="125">
        <f>'[5]Annual generation'!W34</f>
        <v>30.704795957538337</v>
      </c>
      <c r="S7" s="125">
        <f>'[5]Annual generation'!X34</f>
        <v>51.426625932373028</v>
      </c>
      <c r="T7" s="125">
        <f>'[5]Annual generation'!Y34</f>
        <v>86.518351411829755</v>
      </c>
      <c r="U7" s="125">
        <f>'[5]Annual generation'!Z34</f>
        <v>87.9434657026286</v>
      </c>
      <c r="Z7" s="12">
        <f>Z4/Z5</f>
        <v>1.2342827908396123</v>
      </c>
      <c r="AA7" s="12">
        <f>AA4/AA5</f>
        <v>1.1959910569137084</v>
      </c>
      <c r="AE7" s="234" t="s">
        <v>58</v>
      </c>
      <c r="AF7" s="234"/>
      <c r="AG7" s="133">
        <v>19.492261200000002</v>
      </c>
      <c r="AH7" s="52">
        <f t="shared" si="0"/>
        <v>6.5777042984003893E-5</v>
      </c>
      <c r="AI7" s="12">
        <v>344</v>
      </c>
    </row>
    <row r="8" spans="1:35" ht="28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'[6]Generation by technology'!D9</f>
        <v>12.672097928923904</v>
      </c>
      <c r="F8" s="2">
        <f>'[6]Generation by technology'!E9</f>
        <v>12.672097928923904</v>
      </c>
      <c r="G8" s="2">
        <f>'[6]Generation by technology'!F9</f>
        <v>12.671755680916249</v>
      </c>
      <c r="H8" s="2">
        <f>'[6]Generation by technology'!G9</f>
        <v>12.522200249506568</v>
      </c>
      <c r="I8" s="2">
        <v>0.01</v>
      </c>
      <c r="K8" s="125">
        <f>'[6]Generation by technology'!J9</f>
        <v>12.672097928923904</v>
      </c>
      <c r="L8" s="125">
        <f>'[6]Generation by technology'!K9</f>
        <v>12.672097928923904</v>
      </c>
      <c r="M8" s="125">
        <f>'[6]Generation by technology'!L9</f>
        <v>17.614713365543139</v>
      </c>
      <c r="N8" s="125">
        <f>'[6]Generation by technology'!M9</f>
        <v>16.967514006967576</v>
      </c>
      <c r="O8" s="125">
        <f>'[6]Generation by technology'!N9</f>
        <v>11.339857093551473</v>
      </c>
      <c r="Q8" s="125">
        <f>'[5]Annual generation'!V35</f>
        <v>12.672097928923904</v>
      </c>
      <c r="R8" s="125">
        <f>'[5]Annual generation'!W35</f>
        <v>12.672097928923904</v>
      </c>
      <c r="S8" s="125">
        <f>'[5]Annual generation'!X35</f>
        <v>12.669987327783019</v>
      </c>
      <c r="T8" s="125">
        <f>'[5]Annual generation'!Y35</f>
        <v>12.497280288302136</v>
      </c>
      <c r="U8" s="2">
        <v>0.01</v>
      </c>
      <c r="Y8" s="171" t="s">
        <v>121</v>
      </c>
      <c r="Z8" s="12">
        <f>1-Z5/Z4</f>
        <v>0.18981289586014816</v>
      </c>
      <c r="AA8" s="12">
        <f>1-AA5/AA4</f>
        <v>0.16387334652774854</v>
      </c>
      <c r="AE8" s="234" t="s">
        <v>73</v>
      </c>
      <c r="AF8" s="234"/>
      <c r="AG8" s="133">
        <v>2225.7161099999998</v>
      </c>
      <c r="AH8" s="52">
        <f t="shared" si="0"/>
        <v>7.5107255507975606E-3</v>
      </c>
      <c r="AI8" s="12">
        <v>6932</v>
      </c>
    </row>
    <row r="9" spans="1:3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'[6]Generation by technology'!D10</f>
        <v>2.2647787956811953</v>
      </c>
      <c r="F9" s="2">
        <f>'[6]Generation by technology'!E10</f>
        <v>2.3447488147503464</v>
      </c>
      <c r="G9" s="2">
        <f>'[6]Generation by technology'!F10</f>
        <v>2.2823435448590317</v>
      </c>
      <c r="H9" s="2">
        <f>'[6]Generation by technology'!G10</f>
        <v>0.89754451399494428</v>
      </c>
      <c r="I9" s="2">
        <f>'[6]Generation by technology'!H10</f>
        <v>0.12137264757802768</v>
      </c>
      <c r="K9" s="125">
        <f>'[6]Generation by technology'!J10</f>
        <v>2.2647787956811953</v>
      </c>
      <c r="L9" s="125">
        <f>'[6]Generation by technology'!K10</f>
        <v>2.5733199100432103</v>
      </c>
      <c r="M9" s="125">
        <f>'[6]Generation by technology'!L10</f>
        <v>2.3992351091001183</v>
      </c>
      <c r="N9" s="125">
        <f>'[6]Generation by technology'!M10</f>
        <v>1.2040890460298215</v>
      </c>
      <c r="O9" s="125">
        <f>'[6]Generation by technology'!N10</f>
        <v>3.8162206402466836</v>
      </c>
      <c r="Q9" s="125">
        <f>'[5]Annual generation'!V36</f>
        <v>2.2647787956630054</v>
      </c>
      <c r="R9" s="125">
        <f>'[5]Annual generation'!W36</f>
        <v>2.3768808366294252</v>
      </c>
      <c r="S9" s="125">
        <f>'[5]Annual generation'!X36</f>
        <v>2.3092536335680052</v>
      </c>
      <c r="T9" s="125">
        <f>'[5]Annual generation'!Y36</f>
        <v>0.91582478556665592</v>
      </c>
      <c r="U9" s="125">
        <f>'[5]Annual generation'!Z36</f>
        <v>0.14460596805929526</v>
      </c>
      <c r="AE9" s="234" t="s">
        <v>74</v>
      </c>
      <c r="AF9" s="234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'[6]Generation by technology'!D11</f>
        <v>3.1641120684798807</v>
      </c>
      <c r="F10" s="2">
        <f>'[6]Generation by technology'!E11</f>
        <v>2.3944233998190612</v>
      </c>
      <c r="G10" s="2">
        <f>'[6]Generation by technology'!F11</f>
        <v>2.3944233998190612</v>
      </c>
      <c r="H10" s="2">
        <f>'[6]Generation by technology'!G11</f>
        <v>1.137032247526804</v>
      </c>
      <c r="I10" s="2">
        <f>'[6]Generation by technology'!H11</f>
        <v>0.84621087508276105</v>
      </c>
      <c r="K10" s="125">
        <f>'[6]Generation by technology'!J11</f>
        <v>3.1641120684798807</v>
      </c>
      <c r="L10" s="125">
        <f>'[6]Generation by technology'!K11</f>
        <v>2.3944233998190612</v>
      </c>
      <c r="M10" s="125">
        <f>'[6]Generation by technology'!L11</f>
        <v>2.3798702216445236</v>
      </c>
      <c r="N10" s="125">
        <f>'[6]Generation by technology'!M11</f>
        <v>1.0236685860290891</v>
      </c>
      <c r="O10" s="125">
        <f>'[6]Generation by technology'!N11</f>
        <v>0.66206208430230618</v>
      </c>
      <c r="Q10" s="125">
        <f>'[5]Annual generation'!V37</f>
        <v>3.1641120684798807</v>
      </c>
      <c r="R10" s="125">
        <f>'[5]Annual generation'!W37</f>
        <v>2.3944233998190612</v>
      </c>
      <c r="S10" s="125">
        <f>'[5]Annual generation'!X37</f>
        <v>2.3944233998190612</v>
      </c>
      <c r="T10" s="125">
        <f>'[5]Annual generation'!Y37</f>
        <v>1.1434953482821584</v>
      </c>
      <c r="U10" s="125">
        <f>'[5]Annual generation'!Z37</f>
        <v>0.84915934503078461</v>
      </c>
      <c r="AE10" s="236" t="s">
        <v>75</v>
      </c>
      <c r="AF10" s="236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'[6]Generation by technology'!D12</f>
        <v>11.550585508346558</v>
      </c>
      <c r="F11" s="2">
        <f>'[6]Generation by technology'!E12</f>
        <v>11.550585508346558</v>
      </c>
      <c r="G11" s="2">
        <f>'[6]Generation by technology'!F12</f>
        <v>11.550585508346558</v>
      </c>
      <c r="H11" s="2">
        <f>'[6]Generation by technology'!G12</f>
        <v>11.550585508346558</v>
      </c>
      <c r="I11" s="2">
        <f>'[6]Generation by technology'!H12</f>
        <v>11.539825309067965</v>
      </c>
      <c r="K11" s="125">
        <f>'[6]Generation by technology'!J12</f>
        <v>11.550585508346558</v>
      </c>
      <c r="L11" s="125">
        <f>'[6]Generation by technology'!K12</f>
        <v>11.550585508346558</v>
      </c>
      <c r="M11" s="125">
        <f>'[6]Generation by technology'!L12</f>
        <v>11.528859578073025</v>
      </c>
      <c r="N11" s="125">
        <f>'[6]Generation by technology'!M12</f>
        <v>11.196506085805595</v>
      </c>
      <c r="O11" s="125">
        <f>'[6]Generation by technology'!N12</f>
        <v>80.846507599577308</v>
      </c>
      <c r="Q11" s="125">
        <f>'[5]Annual generation'!V38</f>
        <v>11.550585508346558</v>
      </c>
      <c r="R11" s="125">
        <f>'[5]Annual generation'!W38</f>
        <v>11.550585508346558</v>
      </c>
      <c r="S11" s="125">
        <f>'[5]Annual generation'!X38</f>
        <v>31.092685423791409</v>
      </c>
      <c r="T11" s="125">
        <f>'[5]Annual generation'!Y38</f>
        <v>107.71187570691109</v>
      </c>
      <c r="U11" s="125">
        <f>'[5]Annual generation'!Z38</f>
        <v>178.51454703509808</v>
      </c>
      <c r="Y11" s="219" t="s">
        <v>98</v>
      </c>
      <c r="Z11" s="220"/>
      <c r="AA11" s="225" t="s">
        <v>99</v>
      </c>
      <c r="AB11" s="225"/>
      <c r="AC11" s="226"/>
      <c r="AE11" s="234" t="s">
        <v>76</v>
      </c>
      <c r="AF11" s="234"/>
      <c r="AG11" s="133">
        <v>11799.869613499986</v>
      </c>
      <c r="AH11" s="52">
        <f t="shared" si="0"/>
        <v>3.9818906734783027E-2</v>
      </c>
      <c r="AI11" s="12">
        <v>10883</v>
      </c>
    </row>
    <row r="12" spans="1:3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'[6]Generation by technology'!D13</f>
        <v>19.092066455174063</v>
      </c>
      <c r="F12" s="2">
        <f>'[6]Generation by technology'!E13</f>
        <v>38.868212580644467</v>
      </c>
      <c r="G12" s="2">
        <f>'[6]Generation by technology'!F13</f>
        <v>31.349435127864126</v>
      </c>
      <c r="H12" s="2">
        <f>'[6]Generation by technology'!G13</f>
        <v>23.86651635630551</v>
      </c>
      <c r="I12" s="2">
        <f>'[6]Generation by technology'!H13</f>
        <v>0.74729646113701165</v>
      </c>
      <c r="K12" s="125">
        <f>'[6]Generation by technology'!J13</f>
        <v>13.760037959948477</v>
      </c>
      <c r="L12" s="125">
        <f>'[6]Generation by technology'!K13</f>
        <v>2.0202664050739259</v>
      </c>
      <c r="M12" s="125">
        <f>'[6]Generation by technology'!L13</f>
        <v>1.1153563036350533</v>
      </c>
      <c r="N12" s="125">
        <f>'[6]Generation by technology'!M13</f>
        <v>6.955066742375493E-2</v>
      </c>
      <c r="O12" s="122">
        <v>0.1</v>
      </c>
      <c r="Q12" s="125">
        <f>'[5]Annual generation'!V39</f>
        <v>24.227092985404852</v>
      </c>
      <c r="R12" s="125">
        <f>'[5]Annual generation'!W39</f>
        <v>36.669434647796152</v>
      </c>
      <c r="S12" s="125">
        <f>'[5]Annual generation'!X39</f>
        <v>26.739644092675007</v>
      </c>
      <c r="T12" s="125">
        <f>'[5]Annual generation'!Y39</f>
        <v>20.398486918042181</v>
      </c>
      <c r="U12" s="125">
        <f>'[5]Annual generation'!Z39</f>
        <v>0.69501734216464683</v>
      </c>
      <c r="Y12" s="221"/>
      <c r="Z12" s="222"/>
      <c r="AA12" s="227"/>
      <c r="AB12" s="227"/>
      <c r="AC12" s="228"/>
      <c r="AE12" s="234" t="s">
        <v>77</v>
      </c>
      <c r="AF12" s="234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'[6]Generation by technology'!D14</f>
        <v>220.34198962995163</v>
      </c>
      <c r="F13" s="2">
        <f>'[6]Generation by technology'!E14</f>
        <v>222.28699113083894</v>
      </c>
      <c r="G13" s="2">
        <f>'[6]Generation by technology'!F14</f>
        <v>260.54303060144957</v>
      </c>
      <c r="H13" s="2">
        <f>'[6]Generation by technology'!G14</f>
        <v>246.15906090194039</v>
      </c>
      <c r="I13" s="2">
        <f>'[6]Generation by technology'!H14</f>
        <v>308.36791393767817</v>
      </c>
      <c r="K13" s="125">
        <f>'[6]Generation by technology'!J14</f>
        <v>225.8421354837036</v>
      </c>
      <c r="L13" s="125">
        <f>'[6]Generation by technology'!K14</f>
        <v>230.58752051245801</v>
      </c>
      <c r="M13" s="125">
        <f>'[6]Generation by technology'!L14</f>
        <v>190.99717056076406</v>
      </c>
      <c r="N13" s="125">
        <f>'[6]Generation by technology'!M14</f>
        <v>127.92493507047584</v>
      </c>
      <c r="O13" s="125">
        <f>'[6]Generation by technology'!N14</f>
        <v>65.473917885450646</v>
      </c>
      <c r="Q13" s="125">
        <f>'[5]Annual generation'!V40</f>
        <v>203.64194984552444</v>
      </c>
      <c r="R13" s="125">
        <f>'[5]Annual generation'!W40</f>
        <v>205.97751915251158</v>
      </c>
      <c r="S13" s="125">
        <f>'[5]Annual generation'!X40</f>
        <v>160.05267850291452</v>
      </c>
      <c r="T13" s="125">
        <f>'[5]Annual generation'!Y40</f>
        <v>107.76685694930308</v>
      </c>
      <c r="U13" s="125">
        <f>'[5]Annual generation'!Z40</f>
        <v>63.688002252127028</v>
      </c>
      <c r="Y13" s="221"/>
      <c r="Z13" s="222"/>
      <c r="AA13" s="227"/>
      <c r="AB13" s="227"/>
      <c r="AC13" s="228"/>
      <c r="AE13" s="234" t="s">
        <v>78</v>
      </c>
      <c r="AF13" s="234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'[6]Generation by technology'!D15</f>
        <v>2.0862685827513019</v>
      </c>
      <c r="F14" s="122">
        <v>0.1</v>
      </c>
      <c r="G14" s="2">
        <f>'[6]Generation by technology'!F15</f>
        <v>7.490860010329925E-2</v>
      </c>
      <c r="H14" s="2">
        <f>'[6]Generation by technology'!G15</f>
        <v>0.22954369976741873</v>
      </c>
      <c r="I14" s="2">
        <f>'[6]Generation by technology'!H15</f>
        <v>0.46603139108833602</v>
      </c>
      <c r="K14" s="125">
        <f>'[6]Generation by technology'!J15</f>
        <v>2.0820811931944547</v>
      </c>
      <c r="L14" s="122">
        <v>0.1</v>
      </c>
      <c r="M14" s="125">
        <f>'[6]Generation by technology'!L15</f>
        <v>7.2961257134011248E-2</v>
      </c>
      <c r="N14" s="125">
        <f>'[6]Generation by technology'!M15</f>
        <v>0.2316095830692575</v>
      </c>
      <c r="O14" s="125">
        <f>'[6]Generation by technology'!N15</f>
        <v>0.46014651420409791</v>
      </c>
      <c r="Q14" s="125">
        <f>'[5]Annual generation'!V41</f>
        <v>0.77574293693032814</v>
      </c>
      <c r="R14" s="125">
        <f>'[5]Annual generation'!W41</f>
        <v>1.1216246041312843</v>
      </c>
      <c r="S14" s="125">
        <f>'[5]Annual generation'!X41</f>
        <v>30.944275562993425</v>
      </c>
      <c r="T14" s="125">
        <f>'[5]Annual generation'!Y41</f>
        <v>42.446668013164526</v>
      </c>
      <c r="U14" s="125">
        <f>'[5]Annual generation'!Z41</f>
        <v>57.392373280028366</v>
      </c>
      <c r="Y14" s="221"/>
      <c r="Z14" s="222"/>
      <c r="AA14" s="227"/>
      <c r="AB14" s="227"/>
      <c r="AC14" s="228"/>
      <c r="AE14" s="234" t="s">
        <v>79</v>
      </c>
      <c r="AF14" s="234"/>
      <c r="AG14" s="133">
        <v>2226.4822350999998</v>
      </c>
      <c r="AH14" s="52">
        <f t="shared" si="0"/>
        <v>7.5133108559664562E-3</v>
      </c>
      <c r="AI14" s="12">
        <v>4006</v>
      </c>
    </row>
    <row r="15" spans="1:3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0.1</v>
      </c>
      <c r="F15" s="122">
        <v>0.1</v>
      </c>
      <c r="G15" s="122">
        <v>0.1</v>
      </c>
      <c r="H15" s="122">
        <v>0.1</v>
      </c>
      <c r="I15" s="122">
        <v>0.1</v>
      </c>
      <c r="K15" s="122">
        <v>0.1</v>
      </c>
      <c r="L15" s="122">
        <v>0.1</v>
      </c>
      <c r="M15" s="122">
        <v>0.1</v>
      </c>
      <c r="N15" s="122">
        <v>0.1</v>
      </c>
      <c r="O15" s="122">
        <v>0.1</v>
      </c>
      <c r="Q15" s="125">
        <f>'[5]Annual generation'!V42</f>
        <v>26.635171346942609</v>
      </c>
      <c r="R15" s="125">
        <f>'[5]Annual generation'!W42</f>
        <v>21.961282570133925</v>
      </c>
      <c r="S15" s="125">
        <f>'[5]Annual generation'!X42</f>
        <v>13.863999247256665</v>
      </c>
      <c r="T15" s="125">
        <f>'[5]Annual generation'!Y42</f>
        <v>4.9384748707176911</v>
      </c>
      <c r="U15" s="125">
        <f>'[5]Annual generation'!Z42</f>
        <v>0.98455726470480065</v>
      </c>
      <c r="Y15" s="221"/>
      <c r="Z15" s="222"/>
      <c r="AA15" s="227"/>
      <c r="AB15" s="227"/>
      <c r="AC15" s="228"/>
      <c r="AE15" s="234" t="s">
        <v>80</v>
      </c>
      <c r="AF15" s="234"/>
      <c r="AG15" s="133">
        <v>51376.688963899986</v>
      </c>
      <c r="AH15" s="52">
        <f t="shared" si="0"/>
        <v>0.17337171114628033</v>
      </c>
      <c r="AI15" s="12">
        <v>42780</v>
      </c>
    </row>
    <row r="16" spans="1:3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348.30407899288394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348.47228544263089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21"/>
      <c r="Z16" s="222"/>
      <c r="AA16" s="227"/>
      <c r="AB16" s="227"/>
      <c r="AC16" s="228"/>
      <c r="AG16" s="139">
        <f>SUM(AG4:AG15)</f>
        <v>296338.36237880535</v>
      </c>
      <c r="AH16" s="140">
        <f t="shared" si="0"/>
        <v>1</v>
      </c>
      <c r="AI16" s="139">
        <f>SUM(AI4:AI15)</f>
        <v>329164</v>
      </c>
    </row>
    <row r="17" spans="1:36">
      <c r="A17" s="123" t="s">
        <v>120</v>
      </c>
      <c r="B17" s="132"/>
      <c r="C17" s="132"/>
      <c r="D17" s="132"/>
      <c r="E17" s="132">
        <f>E16*(1-0.175)</f>
        <v>287.35086516912924</v>
      </c>
      <c r="F17" s="132">
        <f t="shared" ref="F17:H17" si="5">F16*(1-0.175)</f>
        <v>333.9434171548902</v>
      </c>
      <c r="G17" s="132">
        <f t="shared" si="5"/>
        <v>386.90679761112426</v>
      </c>
      <c r="H17" s="132">
        <f t="shared" si="5"/>
        <v>459.54177917791856</v>
      </c>
      <c r="I17" s="132">
        <f>I16*(1-0.175)</f>
        <v>514.09886056044286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21"/>
      <c r="Z17" s="222"/>
      <c r="AA17" s="227"/>
      <c r="AB17" s="227"/>
      <c r="AC17" s="228"/>
      <c r="AG17" s="139"/>
      <c r="AH17" s="140"/>
    </row>
    <row r="18" spans="1:36" ht="15" thickBot="1">
      <c r="B18" s="132"/>
      <c r="C18" s="132"/>
      <c r="D18" s="132"/>
      <c r="E18" s="132"/>
      <c r="F18" s="132"/>
      <c r="G18" s="132"/>
      <c r="H18" s="132"/>
      <c r="I18" s="132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23"/>
      <c r="Z18" s="224"/>
      <c r="AA18" s="229"/>
      <c r="AB18" s="229"/>
      <c r="AC18" s="230"/>
      <c r="AD18" s="156"/>
      <c r="AE18" s="157"/>
      <c r="AF18" s="43"/>
    </row>
    <row r="19" spans="1:36" ht="15" customHeight="1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43"/>
      <c r="E19" s="13">
        <f t="shared" ref="E19:I30" si="7">E4/E$16</f>
        <v>9.458877239344958E-2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9.4543114692145963E-2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42">
        <f t="shared" ref="Q19:U30" si="9">Q4/Q$16</f>
        <v>9.0992791051697067E-2</v>
      </c>
      <c r="R19" s="142">
        <f t="shared" si="9"/>
        <v>8.7719493364445789E-2</v>
      </c>
      <c r="S19" s="142">
        <f t="shared" si="9"/>
        <v>9.7775519509430892E-2</v>
      </c>
      <c r="T19" s="142">
        <f t="shared" si="9"/>
        <v>8.8864515202884173E-2</v>
      </c>
      <c r="U19" s="142">
        <f t="shared" si="9"/>
        <v>8.2568453205789982E-2</v>
      </c>
      <c r="Y19" s="219" t="s">
        <v>101</v>
      </c>
      <c r="Z19" s="220"/>
      <c r="AA19" s="231" t="s">
        <v>102</v>
      </c>
      <c r="AB19" s="225"/>
      <c r="AC19" s="226"/>
      <c r="AD19" s="156"/>
      <c r="AE19" s="123" t="s">
        <v>110</v>
      </c>
      <c r="AF19" s="123"/>
    </row>
    <row r="20" spans="1:36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43"/>
      <c r="E20" s="13">
        <f t="shared" si="7"/>
        <v>7.5559524414178389E-2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7.5523052075122402E-2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42">
        <f t="shared" si="9"/>
        <v>7.2686978097443317E-2</v>
      </c>
      <c r="R20" s="142">
        <f t="shared" si="9"/>
        <v>8.7472340642292257E-2</v>
      </c>
      <c r="S20" s="142">
        <f t="shared" si="9"/>
        <v>0.15482896747698369</v>
      </c>
      <c r="T20" s="142">
        <f t="shared" si="9"/>
        <v>0.13485435385050221</v>
      </c>
      <c r="U20" s="142">
        <f t="shared" si="9"/>
        <v>0.18827492724736591</v>
      </c>
      <c r="Y20" s="221"/>
      <c r="Z20" s="222"/>
      <c r="AA20" s="232"/>
      <c r="AB20" s="227"/>
      <c r="AC20" s="228"/>
      <c r="AD20" s="156"/>
      <c r="AE20" s="123" t="s">
        <v>111</v>
      </c>
      <c r="AF20" s="123"/>
    </row>
    <row r="21" spans="1:36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43"/>
      <c r="E21" s="13">
        <f t="shared" si="7"/>
        <v>1.9324086788728198E-2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1.9311784278465607E-2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42">
        <f t="shared" si="9"/>
        <v>1.8589443012717161E-2</v>
      </c>
      <c r="R21" s="142">
        <f t="shared" si="9"/>
        <v>3.457961579819685E-2</v>
      </c>
      <c r="S21" s="142">
        <f t="shared" si="9"/>
        <v>2.6438991803310049E-2</v>
      </c>
      <c r="T21" s="142">
        <f t="shared" si="9"/>
        <v>1.6576528965454362E-2</v>
      </c>
      <c r="U21" s="142">
        <f t="shared" si="9"/>
        <v>1.4330115413281049E-2</v>
      </c>
      <c r="Y21" s="221"/>
      <c r="Z21" s="222"/>
      <c r="AA21" s="232"/>
      <c r="AB21" s="227"/>
      <c r="AC21" s="228"/>
      <c r="AD21" s="156"/>
      <c r="AE21" s="235" t="s">
        <v>105</v>
      </c>
      <c r="AF21" s="235"/>
      <c r="AG21" s="12">
        <v>791.03</v>
      </c>
      <c r="AI21" s="12" t="s">
        <v>112</v>
      </c>
      <c r="AJ21" s="12">
        <f>AVERAGE(AG21,AG24)</f>
        <v>798.16499999999996</v>
      </c>
    </row>
    <row r="22" spans="1:36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43"/>
      <c r="E22" s="13">
        <f t="shared" si="7"/>
        <v>3.1691204973472734E-2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3.1691154655170674E-2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42">
        <f t="shared" si="9"/>
        <v>3.0776783043135917E-2</v>
      </c>
      <c r="R22" s="142">
        <f t="shared" si="9"/>
        <v>7.4559528780725276E-2</v>
      </c>
      <c r="S22" s="142">
        <f t="shared" si="9"/>
        <v>0.11184639563437088</v>
      </c>
      <c r="T22" s="142">
        <f t="shared" si="9"/>
        <v>0.17101745596690279</v>
      </c>
      <c r="U22" s="142">
        <f t="shared" si="9"/>
        <v>0.16109897427089614</v>
      </c>
      <c r="Y22" s="221"/>
      <c r="Z22" s="222"/>
      <c r="AA22" s="232"/>
      <c r="AB22" s="227"/>
      <c r="AC22" s="228"/>
      <c r="AD22" s="156"/>
      <c r="AE22" s="235" t="s">
        <v>106</v>
      </c>
      <c r="AF22" s="235"/>
      <c r="AG22" s="12">
        <v>349.9</v>
      </c>
      <c r="AI22" s="12" t="s">
        <v>113</v>
      </c>
      <c r="AJ22" s="12">
        <f>AVERAGE(AG22,AG25)</f>
        <v>421.83</v>
      </c>
    </row>
    <row r="23" spans="1:36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43"/>
      <c r="E23" s="13">
        <f t="shared" si="7"/>
        <v>3.6382284024824192E-2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3.6364722413513469E-2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42">
        <f t="shared" si="9"/>
        <v>3.4999138792238434E-2</v>
      </c>
      <c r="R23" s="142">
        <f t="shared" si="9"/>
        <v>3.07712727207297E-2</v>
      </c>
      <c r="S23" s="142">
        <f t="shared" si="9"/>
        <v>2.7555617146829504E-2</v>
      </c>
      <c r="T23" s="142">
        <f t="shared" si="9"/>
        <v>2.4702887266510303E-2</v>
      </c>
      <c r="U23" s="142">
        <f t="shared" si="9"/>
        <v>1.8318470051616462E-5</v>
      </c>
      <c r="Y23" s="221"/>
      <c r="Z23" s="222"/>
      <c r="AA23" s="232"/>
      <c r="AB23" s="227"/>
      <c r="AC23" s="228"/>
      <c r="AD23" s="156"/>
      <c r="AE23" s="235" t="s">
        <v>79</v>
      </c>
      <c r="AF23" s="235"/>
      <c r="AG23" s="12">
        <v>758.55</v>
      </c>
      <c r="AI23" s="12" t="s">
        <v>114</v>
      </c>
      <c r="AJ23" s="12">
        <f>AG23</f>
        <v>758.55</v>
      </c>
    </row>
    <row r="24" spans="1:36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43"/>
      <c r="E24" s="13">
        <f t="shared" si="7"/>
        <v>6.5023033960146821E-3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6.4991647551094749E-3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42">
        <f t="shared" si="9"/>
        <v>6.2551053383359716E-3</v>
      </c>
      <c r="R24" s="142">
        <f t="shared" si="9"/>
        <v>5.7717079570273758E-3</v>
      </c>
      <c r="S24" s="142">
        <f t="shared" si="9"/>
        <v>5.0223340698999164E-3</v>
      </c>
      <c r="T24" s="142">
        <f t="shared" si="9"/>
        <v>1.8102751888269184E-3</v>
      </c>
      <c r="U24" s="142">
        <f t="shared" si="9"/>
        <v>2.6489600951792066E-4</v>
      </c>
      <c r="Y24" s="221"/>
      <c r="Z24" s="222"/>
      <c r="AA24" s="232"/>
      <c r="AB24" s="227"/>
      <c r="AC24" s="228"/>
      <c r="AD24" s="156"/>
      <c r="AE24" s="235" t="s">
        <v>107</v>
      </c>
      <c r="AF24" s="235"/>
      <c r="AG24" s="12">
        <v>805.3</v>
      </c>
      <c r="AI24" s="12" t="s">
        <v>115</v>
      </c>
      <c r="AJ24" s="12">
        <v>805.7</v>
      </c>
    </row>
    <row r="25" spans="1:36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43"/>
      <c r="E25" s="13">
        <f t="shared" si="7"/>
        <v>9.0843382530255284E-3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9.0799532722116282E-3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42">
        <f t="shared" si="9"/>
        <v>8.7389789804384783E-3</v>
      </c>
      <c r="R25" s="142">
        <f t="shared" si="9"/>
        <v>5.8143060334592831E-3</v>
      </c>
      <c r="S25" s="142">
        <f t="shared" si="9"/>
        <v>5.2075675204616796E-3</v>
      </c>
      <c r="T25" s="142">
        <f t="shared" si="9"/>
        <v>2.2603027240121845E-3</v>
      </c>
      <c r="U25" s="142">
        <f t="shared" si="9"/>
        <v>1.5555300030996677E-3</v>
      </c>
      <c r="Y25" s="221"/>
      <c r="Z25" s="222"/>
      <c r="AA25" s="232"/>
      <c r="AB25" s="227"/>
      <c r="AC25" s="228"/>
      <c r="AD25" s="156"/>
      <c r="AE25" s="235" t="s">
        <v>109</v>
      </c>
      <c r="AF25" s="235"/>
      <c r="AG25" s="12">
        <v>493.76</v>
      </c>
    </row>
    <row r="26" spans="1:36" ht="15" thickBot="1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43"/>
      <c r="E26" s="13">
        <f t="shared" si="7"/>
        <v>3.3162360721542231E-2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3.3146353356838569E-2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42">
        <f t="shared" si="9"/>
        <v>3.1901627307939238E-2</v>
      </c>
      <c r="R26" s="142">
        <f t="shared" si="9"/>
        <v>2.8047937977987401E-2</v>
      </c>
      <c r="S26" s="142">
        <f t="shared" si="9"/>
        <v>6.7622651344413018E-2</v>
      </c>
      <c r="T26" s="142">
        <f t="shared" si="9"/>
        <v>0.21290987010532084</v>
      </c>
      <c r="U26" s="142">
        <f t="shared" si="9"/>
        <v>0.32701133836403223</v>
      </c>
      <c r="Y26" s="223"/>
      <c r="Z26" s="224"/>
      <c r="AA26" s="233"/>
      <c r="AB26" s="229"/>
      <c r="AC26" s="230"/>
      <c r="AD26" s="156"/>
      <c r="AE26" s="140"/>
    </row>
    <row r="27" spans="1:36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43"/>
      <c r="E27" s="13">
        <f t="shared" si="7"/>
        <v>5.4814363674345959E-2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3.9486749835701919E-2</v>
      </c>
      <c r="L27" s="13">
        <f t="shared" si="8"/>
        <v>4.980307091682506E-3</v>
      </c>
      <c r="M27" s="13">
        <f t="shared" si="8"/>
        <v>2.3717926561924499E-3</v>
      </c>
      <c r="N27" s="144">
        <f t="shared" si="8"/>
        <v>1.241105719847492E-4</v>
      </c>
      <c r="O27" s="13">
        <f t="shared" si="8"/>
        <v>1.5910374309664616E-4</v>
      </c>
      <c r="Q27" s="142">
        <f t="shared" si="9"/>
        <v>6.6912944856057879E-2</v>
      </c>
      <c r="R27" s="142">
        <f t="shared" si="9"/>
        <v>8.9043280788324006E-2</v>
      </c>
      <c r="S27" s="142">
        <f t="shared" si="9"/>
        <v>5.8155337980844136E-2</v>
      </c>
      <c r="T27" s="142">
        <f t="shared" si="9"/>
        <v>4.0320894716224742E-2</v>
      </c>
      <c r="U27" s="142">
        <f t="shared" si="9"/>
        <v>1.2731654367797154E-3</v>
      </c>
      <c r="AD27" s="156"/>
      <c r="AE27" s="140"/>
    </row>
    <row r="28" spans="1:36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43"/>
      <c r="E28" s="13">
        <f t="shared" si="7"/>
        <v>0.63261386506602857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0.64809210062957523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42">
        <f t="shared" si="9"/>
        <v>0.56243985064995516</v>
      </c>
      <c r="R28" s="142">
        <f t="shared" si="9"/>
        <v>0.50016898951786182</v>
      </c>
      <c r="S28" s="142">
        <f t="shared" si="9"/>
        <v>0.34809429702268058</v>
      </c>
      <c r="T28" s="142">
        <f t="shared" si="9"/>
        <v>0.21301854938603229</v>
      </c>
      <c r="U28" s="142">
        <f t="shared" si="9"/>
        <v>0.11666667619028706</v>
      </c>
      <c r="AD28" s="156"/>
      <c r="AE28" s="140"/>
    </row>
    <row r="29" spans="1:36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43"/>
      <c r="E29" s="13">
        <f t="shared" si="7"/>
        <v>5.9897908424837183E-3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5.9748831691156931E-3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42">
        <f t="shared" si="9"/>
        <v>2.142528795863621E-3</v>
      </c>
      <c r="R29" s="142">
        <f t="shared" si="9"/>
        <v>2.7236071546785389E-3</v>
      </c>
      <c r="S29" s="142">
        <f t="shared" si="9"/>
        <v>6.729987870075016E-2</v>
      </c>
      <c r="T29" s="142">
        <f t="shared" si="9"/>
        <v>8.3902675668535195E-2</v>
      </c>
      <c r="U29" s="142">
        <f t="shared" si="9"/>
        <v>0.10513404711213924</v>
      </c>
      <c r="AD29" s="156"/>
      <c r="AE29" s="140"/>
    </row>
    <row r="30" spans="1:36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43"/>
      <c r="E30" s="13">
        <f t="shared" si="7"/>
        <v>2.8710545190612901E-4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2.8696686702926635E-4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42">
        <f t="shared" si="9"/>
        <v>7.3563830074177647E-2</v>
      </c>
      <c r="R30" s="142">
        <f t="shared" si="9"/>
        <v>5.332791926427171E-2</v>
      </c>
      <c r="S30" s="142">
        <f t="shared" si="9"/>
        <v>3.0152441790025412E-2</v>
      </c>
      <c r="T30" s="142">
        <f t="shared" si="9"/>
        <v>9.7616909587939782E-3</v>
      </c>
      <c r="U30" s="142">
        <f t="shared" si="9"/>
        <v>1.8035582767596311E-3</v>
      </c>
      <c r="AD30" s="156"/>
      <c r="AE30" s="140"/>
    </row>
    <row r="31" spans="1:36">
      <c r="A31" s="123" t="s">
        <v>93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0.99999999999999978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6"/>
      <c r="AE31" s="140"/>
    </row>
    <row r="32" spans="1:36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6"/>
      <c r="AE32" s="140"/>
    </row>
    <row r="33" spans="1:39">
      <c r="A33" s="123" t="s">
        <v>116</v>
      </c>
      <c r="B33" s="161">
        <f>SUM(B19:B22,B24:B26)</f>
        <v>0.17349502037904843</v>
      </c>
      <c r="C33" s="161">
        <f>SUM(C19:C22,C24:C26)</f>
        <v>0.18977166397297396</v>
      </c>
      <c r="D33" s="161"/>
      <c r="E33" s="161">
        <f t="shared" ref="E33:U33" si="11">SUM(E19:E22,E24:E26)</f>
        <v>0.26991259094041131</v>
      </c>
      <c r="F33" s="161">
        <f t="shared" si="11"/>
        <v>0.32302146938719656</v>
      </c>
      <c r="G33" s="161">
        <f t="shared" si="11"/>
        <v>0.35020582783553428</v>
      </c>
      <c r="H33" s="161">
        <f t="shared" si="11"/>
        <v>0.49215979793243197</v>
      </c>
      <c r="I33" s="161">
        <f t="shared" si="11"/>
        <v>0.50302306797929242</v>
      </c>
      <c r="J33" s="161"/>
      <c r="K33" s="161">
        <f t="shared" si="11"/>
        <v>0.26979457708506432</v>
      </c>
      <c r="L33" s="161">
        <f t="shared" si="11"/>
        <v>0.39484950682953474</v>
      </c>
      <c r="M33" s="161">
        <f t="shared" si="11"/>
        <v>0.55364957834742545</v>
      </c>
      <c r="N33" s="161">
        <f t="shared" si="11"/>
        <v>0.74072897317359276</v>
      </c>
      <c r="O33" s="161">
        <f t="shared" si="11"/>
        <v>0.87673609098055183</v>
      </c>
      <c r="P33" s="161"/>
      <c r="Q33" s="161">
        <f t="shared" si="11"/>
        <v>0.2599417068317072</v>
      </c>
      <c r="R33" s="161">
        <f t="shared" si="11"/>
        <v>0.32396493055413417</v>
      </c>
      <c r="S33" s="161">
        <f t="shared" si="11"/>
        <v>0.46874242735887017</v>
      </c>
      <c r="T33" s="161">
        <f t="shared" si="11"/>
        <v>0.62829330200390354</v>
      </c>
      <c r="U33" s="161">
        <f t="shared" si="11"/>
        <v>0.77510423451398291</v>
      </c>
      <c r="AD33" s="156"/>
      <c r="AE33" s="140"/>
    </row>
    <row r="34" spans="1:39">
      <c r="A34" s="123" t="s">
        <v>117</v>
      </c>
      <c r="B34" s="161">
        <f>1-B33</f>
        <v>0.8265049796209516</v>
      </c>
      <c r="C34" s="161">
        <f>1-C33</f>
        <v>0.81022833602702604</v>
      </c>
      <c r="D34" s="161"/>
      <c r="E34" s="161">
        <f t="shared" ref="E34:U34" si="12">1-E33</f>
        <v>0.73008740905958869</v>
      </c>
      <c r="F34" s="161">
        <f t="shared" si="12"/>
        <v>0.67697853061280344</v>
      </c>
      <c r="G34" s="161">
        <f t="shared" si="12"/>
        <v>0.64979417216446578</v>
      </c>
      <c r="H34" s="161">
        <f t="shared" si="12"/>
        <v>0.50784020206756808</v>
      </c>
      <c r="I34" s="161">
        <f t="shared" si="12"/>
        <v>0.49697693202070758</v>
      </c>
      <c r="J34" s="161"/>
      <c r="K34" s="161">
        <f t="shared" si="12"/>
        <v>0.73020542291493573</v>
      </c>
      <c r="L34" s="161">
        <f t="shared" si="12"/>
        <v>0.60515049317046521</v>
      </c>
      <c r="M34" s="161">
        <f t="shared" si="12"/>
        <v>0.44635042165257455</v>
      </c>
      <c r="N34" s="161">
        <f t="shared" si="12"/>
        <v>0.25927102682640724</v>
      </c>
      <c r="O34" s="161">
        <f t="shared" si="12"/>
        <v>0.12326390901944817</v>
      </c>
      <c r="P34" s="161"/>
      <c r="Q34" s="161">
        <f t="shared" si="12"/>
        <v>0.74005829316829286</v>
      </c>
      <c r="R34" s="161">
        <f t="shared" si="12"/>
        <v>0.67603506944586589</v>
      </c>
      <c r="S34" s="161">
        <f t="shared" si="12"/>
        <v>0.53125757264112983</v>
      </c>
      <c r="T34" s="161">
        <f t="shared" si="12"/>
        <v>0.37170669799609646</v>
      </c>
      <c r="U34" s="161">
        <f t="shared" si="12"/>
        <v>0.22489576548601709</v>
      </c>
      <c r="AD34" s="156"/>
      <c r="AE34" s="140"/>
    </row>
    <row r="35" spans="1:39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6"/>
      <c r="AE35" s="140"/>
    </row>
    <row r="36" spans="1:39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6"/>
      <c r="AK36" s="140"/>
    </row>
    <row r="37" spans="1:39" s="147" customFormat="1" ht="23">
      <c r="A37" s="164" t="s">
        <v>94</v>
      </c>
      <c r="B37" s="146">
        <v>2013</v>
      </c>
      <c r="C37" s="146">
        <v>2014</v>
      </c>
      <c r="D37" s="146">
        <v>2015</v>
      </c>
      <c r="E37" s="146">
        <v>2016</v>
      </c>
      <c r="F37" s="146">
        <v>2017</v>
      </c>
      <c r="G37" s="146">
        <v>2018</v>
      </c>
      <c r="H37" s="146">
        <v>2019</v>
      </c>
      <c r="I37" s="146">
        <v>2020</v>
      </c>
      <c r="J37" s="146">
        <v>2021</v>
      </c>
      <c r="K37" s="146">
        <v>2022</v>
      </c>
      <c r="L37" s="146">
        <v>2023</v>
      </c>
      <c r="M37" s="146">
        <v>2024</v>
      </c>
      <c r="N37" s="146">
        <v>2025</v>
      </c>
      <c r="O37" s="146">
        <v>2026</v>
      </c>
      <c r="P37" s="146">
        <v>2027</v>
      </c>
      <c r="Q37" s="146">
        <v>2028</v>
      </c>
      <c r="R37" s="146">
        <v>2029</v>
      </c>
      <c r="S37" s="146">
        <v>2030</v>
      </c>
      <c r="T37" s="146">
        <v>2031</v>
      </c>
      <c r="U37" s="146">
        <v>2032</v>
      </c>
      <c r="V37" s="146">
        <v>2033</v>
      </c>
      <c r="W37" s="146">
        <v>2034</v>
      </c>
      <c r="X37" s="146">
        <v>2035</v>
      </c>
      <c r="Y37" s="146">
        <v>2036</v>
      </c>
      <c r="Z37" s="146">
        <v>2037</v>
      </c>
      <c r="AA37" s="146">
        <v>2038</v>
      </c>
      <c r="AB37" s="146">
        <v>2039</v>
      </c>
      <c r="AC37" s="146">
        <v>2040</v>
      </c>
      <c r="AD37" s="146">
        <v>2041</v>
      </c>
      <c r="AE37" s="146">
        <v>2042</v>
      </c>
      <c r="AF37" s="146">
        <v>2043</v>
      </c>
      <c r="AG37" s="146">
        <v>2044</v>
      </c>
      <c r="AH37" s="146">
        <v>2045</v>
      </c>
      <c r="AI37" s="146">
        <v>2046</v>
      </c>
      <c r="AJ37" s="146">
        <v>2047</v>
      </c>
      <c r="AK37" s="146">
        <v>2048</v>
      </c>
      <c r="AL37" s="146">
        <v>2049</v>
      </c>
      <c r="AM37" s="146">
        <v>2050</v>
      </c>
    </row>
    <row r="38" spans="1:39" s="147" customFormat="1">
      <c r="A38" s="123" t="s">
        <v>55</v>
      </c>
      <c r="B38" s="145">
        <f t="shared" ref="B38:B49" si="13">B4</f>
        <v>28.029136878310002</v>
      </c>
      <c r="C38" s="150">
        <f t="shared" ref="C38:F49" si="14">B38*($C4/$B4)^(1/($C$3-$B$3))</f>
        <v>28.938621162276984</v>
      </c>
      <c r="D38" s="150">
        <f t="shared" si="14"/>
        <v>29.877616225201383</v>
      </c>
      <c r="E38" s="150">
        <f>D38*($C4/$B4)^(1/($C$3-$B$3))</f>
        <v>30.847079627417141</v>
      </c>
      <c r="F38" s="150">
        <f t="shared" si="14"/>
        <v>31.847999999999999</v>
      </c>
      <c r="G38" s="150">
        <f>F38*($E4/$C4)^(1/($E$3-$C$3))</f>
        <v>32.209760302570885</v>
      </c>
      <c r="H38" s="150">
        <f>G38*($E4/$C4)^(1/($E$3-$C$3))</f>
        <v>32.575629827589523</v>
      </c>
      <c r="I38" s="150">
        <f t="shared" ref="G38:I49" si="15">H38*($E4/$C4)^(1/($E$3-$C$3))</f>
        <v>32.945655251567977</v>
      </c>
      <c r="J38" s="150">
        <f t="shared" ref="J38:N49" si="16">I38*($F4/$E4)^(1/($F$3-$E$3))</f>
        <v>33.465206240756949</v>
      </c>
      <c r="K38" s="150">
        <f t="shared" si="16"/>
        <v>33.992950517598153</v>
      </c>
      <c r="L38" s="150">
        <f t="shared" si="16"/>
        <v>34.529017289741937</v>
      </c>
      <c r="M38" s="150">
        <f t="shared" si="16"/>
        <v>35.073537802435482</v>
      </c>
      <c r="N38" s="150">
        <f t="shared" si="16"/>
        <v>35.626645370655574</v>
      </c>
      <c r="O38" s="150">
        <f t="shared" ref="O38:S49" si="17">N38*($G4/$F4)^(1/($G$3-$F$3))</f>
        <v>36.476522760540774</v>
      </c>
      <c r="P38" s="150">
        <f t="shared" si="17"/>
        <v>37.34667406536586</v>
      </c>
      <c r="Q38" s="150">
        <f t="shared" si="17"/>
        <v>38.237582921514012</v>
      </c>
      <c r="R38" s="150">
        <f t="shared" si="17"/>
        <v>39.149744502565426</v>
      </c>
      <c r="S38" s="150">
        <f t="shared" si="17"/>
        <v>40.083665794518389</v>
      </c>
      <c r="T38" s="150">
        <f t="shared" ref="T38:AC38" si="18">S38*($H4/$G4)^(1/($H$3-$G$3))</f>
        <v>40.083665788844733</v>
      </c>
      <c r="U38" s="150">
        <f t="shared" si="18"/>
        <v>40.083665783171078</v>
      </c>
      <c r="V38" s="150">
        <f t="shared" si="18"/>
        <v>40.083665777497423</v>
      </c>
      <c r="W38" s="150">
        <f t="shared" si="18"/>
        <v>40.083665771823767</v>
      </c>
      <c r="X38" s="150">
        <f t="shared" si="18"/>
        <v>40.083665766150112</v>
      </c>
      <c r="Y38" s="150">
        <f t="shared" si="18"/>
        <v>40.083665760476457</v>
      </c>
      <c r="Z38" s="150">
        <f t="shared" si="18"/>
        <v>40.083665754802801</v>
      </c>
      <c r="AA38" s="150">
        <f t="shared" si="18"/>
        <v>40.083665749129146</v>
      </c>
      <c r="AB38" s="150">
        <f t="shared" si="18"/>
        <v>40.083665743455491</v>
      </c>
      <c r="AC38" s="150">
        <f t="shared" si="18"/>
        <v>40.083665737781836</v>
      </c>
      <c r="AD38" s="150">
        <f t="shared" ref="AD38:AM38" si="19">AC38*($I4/$H4)^(1/($I$3-$H$3))</f>
        <v>40.083665733238959</v>
      </c>
      <c r="AE38" s="150">
        <f t="shared" si="19"/>
        <v>40.083665728696083</v>
      </c>
      <c r="AF38" s="150">
        <f t="shared" si="19"/>
        <v>40.083665724153207</v>
      </c>
      <c r="AG38" s="150">
        <f t="shared" si="19"/>
        <v>40.08366571961033</v>
      </c>
      <c r="AH38" s="150">
        <f t="shared" si="19"/>
        <v>40.083665715067454</v>
      </c>
      <c r="AI38" s="150">
        <f t="shared" si="19"/>
        <v>40.083665710524578</v>
      </c>
      <c r="AJ38" s="150">
        <f t="shared" si="19"/>
        <v>40.083665705981701</v>
      </c>
      <c r="AK38" s="150">
        <f t="shared" si="19"/>
        <v>40.083665701438825</v>
      </c>
      <c r="AL38" s="150">
        <f t="shared" si="19"/>
        <v>40.083665696895949</v>
      </c>
      <c r="AM38" s="150">
        <f t="shared" si="19"/>
        <v>40.083665692353073</v>
      </c>
    </row>
    <row r="39" spans="1:39" s="147" customFormat="1">
      <c r="A39" s="123" t="s">
        <v>56</v>
      </c>
      <c r="B39" s="145">
        <f t="shared" si="13"/>
        <v>4.1845439613146898</v>
      </c>
      <c r="C39" s="150">
        <f t="shared" si="14"/>
        <v>5.2816209573065009</v>
      </c>
      <c r="D39" s="150">
        <f t="shared" si="14"/>
        <v>6.6663225896413074</v>
      </c>
      <c r="E39" s="150">
        <f t="shared" si="14"/>
        <v>8.4140564475163018</v>
      </c>
      <c r="F39" s="150">
        <f t="shared" si="14"/>
        <v>10.619999999999996</v>
      </c>
      <c r="G39" s="150">
        <f t="shared" si="15"/>
        <v>14.371395343437744</v>
      </c>
      <c r="H39" s="150">
        <f t="shared" si="15"/>
        <v>19.447928824612443</v>
      </c>
      <c r="I39" s="150">
        <f t="shared" si="15"/>
        <v>26.317690560220722</v>
      </c>
      <c r="J39" s="150">
        <f t="shared" si="16"/>
        <v>28.022893919371366</v>
      </c>
      <c r="K39" s="150">
        <f t="shared" si="16"/>
        <v>29.838582599770284</v>
      </c>
      <c r="L39" s="150">
        <f t="shared" si="16"/>
        <v>31.77191528202048</v>
      </c>
      <c r="M39" s="150">
        <f t="shared" si="16"/>
        <v>33.830514479453122</v>
      </c>
      <c r="N39" s="150">
        <f t="shared" si="16"/>
        <v>36.022496591263241</v>
      </c>
      <c r="O39" s="150">
        <f t="shared" si="17"/>
        <v>39.680831772297864</v>
      </c>
      <c r="P39" s="150">
        <f t="shared" si="17"/>
        <v>43.71069634644072</v>
      </c>
      <c r="Q39" s="150">
        <f t="shared" si="17"/>
        <v>48.149821708742486</v>
      </c>
      <c r="R39" s="150">
        <f t="shared" si="17"/>
        <v>53.039771139964294</v>
      </c>
      <c r="S39" s="150">
        <f t="shared" si="17"/>
        <v>58.426328961234717</v>
      </c>
      <c r="T39" s="150">
        <f t="shared" ref="T39:AC39" si="20">S39*($H5/$G5)^(1/($H$3-$G$3))</f>
        <v>61.428378677971523</v>
      </c>
      <c r="U39" s="150">
        <f t="shared" si="20"/>
        <v>64.584679100888053</v>
      </c>
      <c r="V39" s="150">
        <f t="shared" si="20"/>
        <v>67.903155908304797</v>
      </c>
      <c r="W39" s="150">
        <f t="shared" si="20"/>
        <v>71.392142014128993</v>
      </c>
      <c r="X39" s="150">
        <f t="shared" si="20"/>
        <v>75.060398492350487</v>
      </c>
      <c r="Y39" s="150">
        <f t="shared" si="20"/>
        <v>78.917136576675787</v>
      </c>
      <c r="Z39" s="150">
        <f t="shared" si="20"/>
        <v>82.972040790542763</v>
      </c>
      <c r="AA39" s="150">
        <f t="shared" si="20"/>
        <v>87.235293265597107</v>
      </c>
      <c r="AB39" s="150">
        <f t="shared" si="20"/>
        <v>91.717599309695743</v>
      </c>
      <c r="AC39" s="150">
        <f t="shared" si="20"/>
        <v>96.430214288640215</v>
      </c>
      <c r="AD39" s="150">
        <f t="shared" ref="AD39:AM39" si="21">AC39*($I5/$H5)^(1/($I$3-$H$3))</f>
        <v>97.72156124062812</v>
      </c>
      <c r="AE39" s="150">
        <f t="shared" si="21"/>
        <v>99.030201288589211</v>
      </c>
      <c r="AF39" s="150">
        <f t="shared" si="21"/>
        <v>100.35636601332978</v>
      </c>
      <c r="AG39" s="150">
        <f t="shared" si="21"/>
        <v>101.70029009687464</v>
      </c>
      <c r="AH39" s="150">
        <f t="shared" si="21"/>
        <v>103.06221136399719</v>
      </c>
      <c r="AI39" s="150">
        <f t="shared" si="21"/>
        <v>104.44237082430557</v>
      </c>
      <c r="AJ39" s="150">
        <f t="shared" si="21"/>
        <v>105.8410127148924</v>
      </c>
      <c r="AK39" s="150">
        <f t="shared" si="21"/>
        <v>107.25838454355576</v>
      </c>
      <c r="AL39" s="150">
        <f t="shared" si="21"/>
        <v>108.69473713259885</v>
      </c>
      <c r="AM39" s="150">
        <f t="shared" si="21"/>
        <v>110.15032466321624</v>
      </c>
    </row>
    <row r="40" spans="1:39" s="147" customFormat="1">
      <c r="A40" s="123" t="s">
        <v>57</v>
      </c>
      <c r="B40" s="145">
        <f t="shared" si="13"/>
        <v>6.0697173049999993</v>
      </c>
      <c r="C40" s="150">
        <f t="shared" si="14"/>
        <v>6.0625252058053558</v>
      </c>
      <c r="D40" s="150">
        <f t="shared" si="14"/>
        <v>6.0553416286370654</v>
      </c>
      <c r="E40" s="150">
        <f t="shared" si="14"/>
        <v>6.0481665633972499</v>
      </c>
      <c r="F40" s="150">
        <f t="shared" si="14"/>
        <v>6.0409999999999986</v>
      </c>
      <c r="G40" s="150">
        <f t="shared" si="15"/>
        <v>6.2626537889986009</v>
      </c>
      <c r="H40" s="150">
        <f t="shared" si="15"/>
        <v>6.4924404040487564</v>
      </c>
      <c r="I40" s="150">
        <f t="shared" si="15"/>
        <v>6.7306582513265285</v>
      </c>
      <c r="J40" s="150">
        <f t="shared" si="16"/>
        <v>7.8657564676336573</v>
      </c>
      <c r="K40" s="150">
        <f t="shared" si="16"/>
        <v>9.192284394461252</v>
      </c>
      <c r="L40" s="150">
        <f t="shared" si="16"/>
        <v>10.742525876100048</v>
      </c>
      <c r="M40" s="150">
        <f t="shared" si="16"/>
        <v>12.554209296245633</v>
      </c>
      <c r="N40" s="150">
        <f t="shared" si="16"/>
        <v>14.671425777487455</v>
      </c>
      <c r="O40" s="150">
        <f t="shared" si="17"/>
        <v>14.671193776020505</v>
      </c>
      <c r="P40" s="150">
        <f t="shared" si="17"/>
        <v>14.67096177822223</v>
      </c>
      <c r="Q40" s="150">
        <f t="shared" si="17"/>
        <v>14.67072978409257</v>
      </c>
      <c r="R40" s="150">
        <f t="shared" si="17"/>
        <v>14.670497793631469</v>
      </c>
      <c r="S40" s="150">
        <f t="shared" si="17"/>
        <v>14.670265806838868</v>
      </c>
      <c r="T40" s="150">
        <f t="shared" ref="T40:AC40" si="22">S40*($H6/$G6)^(1/($H$3-$G$3))</f>
        <v>14.669243439850533</v>
      </c>
      <c r="U40" s="150">
        <f t="shared" si="22"/>
        <v>14.668221144110685</v>
      </c>
      <c r="V40" s="150">
        <f t="shared" si="22"/>
        <v>14.667198919614361</v>
      </c>
      <c r="W40" s="150">
        <f t="shared" si="22"/>
        <v>14.666176766356593</v>
      </c>
      <c r="X40" s="150">
        <f t="shared" si="22"/>
        <v>14.665154684332418</v>
      </c>
      <c r="Y40" s="150">
        <f t="shared" si="22"/>
        <v>14.664132673536873</v>
      </c>
      <c r="Z40" s="150">
        <f t="shared" si="22"/>
        <v>14.663110733964993</v>
      </c>
      <c r="AA40" s="150">
        <f t="shared" si="22"/>
        <v>14.662088865611814</v>
      </c>
      <c r="AB40" s="150">
        <f t="shared" si="22"/>
        <v>14.661067068472374</v>
      </c>
      <c r="AC40" s="150">
        <f t="shared" si="22"/>
        <v>14.660045342541709</v>
      </c>
      <c r="AD40" s="150">
        <f t="shared" ref="AD40:AM40" si="23">AC40*($I6/$H6)^(1/($I$3-$H$3))</f>
        <v>14.639363030249761</v>
      </c>
      <c r="AE40" s="150">
        <f t="shared" si="23"/>
        <v>14.618709896451586</v>
      </c>
      <c r="AF40" s="150">
        <f t="shared" si="23"/>
        <v>14.598085899982324</v>
      </c>
      <c r="AG40" s="150">
        <f t="shared" si="23"/>
        <v>14.57749099973519</v>
      </c>
      <c r="AH40" s="150">
        <f t="shared" si="23"/>
        <v>14.556925154661391</v>
      </c>
      <c r="AI40" s="150">
        <f t="shared" si="23"/>
        <v>14.536388323770046</v>
      </c>
      <c r="AJ40" s="150">
        <f t="shared" si="23"/>
        <v>14.515880466128106</v>
      </c>
      <c r="AK40" s="150">
        <f t="shared" si="23"/>
        <v>14.495401540860266</v>
      </c>
      <c r="AL40" s="150">
        <f t="shared" si="23"/>
        <v>14.474951507148893</v>
      </c>
      <c r="AM40" s="150">
        <f t="shared" si="23"/>
        <v>14.454530324233932</v>
      </c>
    </row>
    <row r="41" spans="1:39" s="147" customFormat="1">
      <c r="A41" s="123" t="s">
        <v>58</v>
      </c>
      <c r="B41" s="145">
        <f t="shared" si="13"/>
        <v>1.9492261200000003E-2</v>
      </c>
      <c r="C41" s="150">
        <f t="shared" si="14"/>
        <v>3.9951793239009971E-2</v>
      </c>
      <c r="D41" s="150">
        <f t="shared" si="14"/>
        <v>8.1886127352561983E-2</v>
      </c>
      <c r="E41" s="150">
        <f t="shared" si="14"/>
        <v>0.16783571672704625</v>
      </c>
      <c r="F41" s="150">
        <f t="shared" si="14"/>
        <v>0.34399999999999992</v>
      </c>
      <c r="G41" s="150">
        <f t="shared" si="15"/>
        <v>1.0931289580801509</v>
      </c>
      <c r="H41" s="150">
        <f t="shared" si="15"/>
        <v>3.4736363924226641</v>
      </c>
      <c r="I41" s="150">
        <f t="shared" si="15"/>
        <v>11.038175960460121</v>
      </c>
      <c r="J41" s="150">
        <f t="shared" si="16"/>
        <v>13.310356359988683</v>
      </c>
      <c r="K41" s="150">
        <f t="shared" si="16"/>
        <v>16.050259305932112</v>
      </c>
      <c r="L41" s="150">
        <f t="shared" si="16"/>
        <v>19.354164292854392</v>
      </c>
      <c r="M41" s="150">
        <f t="shared" si="16"/>
        <v>23.338169703984491</v>
      </c>
      <c r="N41" s="150">
        <f t="shared" si="16"/>
        <v>28.142272478955508</v>
      </c>
      <c r="O41" s="150">
        <f t="shared" si="17"/>
        <v>29.36844837579131</v>
      </c>
      <c r="P41" s="150">
        <f t="shared" si="17"/>
        <v>30.64804950085292</v>
      </c>
      <c r="Q41" s="150">
        <f t="shared" si="17"/>
        <v>31.983403623768126</v>
      </c>
      <c r="R41" s="150">
        <f t="shared" si="17"/>
        <v>33.37693993650057</v>
      </c>
      <c r="S41" s="150">
        <f t="shared" si="17"/>
        <v>34.831193472382481</v>
      </c>
      <c r="T41" s="150">
        <f t="shared" ref="T41:AC41" si="24">S41*($H7/$G7)^(1/($H$3-$G$3))</f>
        <v>39.054121417851292</v>
      </c>
      <c r="U41" s="150">
        <f t="shared" si="24"/>
        <v>43.789036425915626</v>
      </c>
      <c r="V41" s="150">
        <f t="shared" si="24"/>
        <v>49.098011720568437</v>
      </c>
      <c r="W41" s="150">
        <f t="shared" si="24"/>
        <v>55.050646272873998</v>
      </c>
      <c r="X41" s="150">
        <f t="shared" si="24"/>
        <v>61.724977221256992</v>
      </c>
      <c r="Y41" s="150">
        <f t="shared" si="24"/>
        <v>69.208502913471605</v>
      </c>
      <c r="Z41" s="150">
        <f t="shared" si="24"/>
        <v>77.599329982004093</v>
      </c>
      <c r="AA41" s="150">
        <f t="shared" si="24"/>
        <v>87.007459490701237</v>
      </c>
      <c r="AB41" s="150">
        <f t="shared" si="24"/>
        <v>97.556229013596251</v>
      </c>
      <c r="AC41" s="150">
        <f t="shared" si="24"/>
        <v>109.38392955112514</v>
      </c>
      <c r="AD41" s="150">
        <f t="shared" ref="AD41:AM41" si="25">AC41*($I7/$H7)^(1/($I$3-$H$3))</f>
        <v>111.81394017768395</v>
      </c>
      <c r="AE41" s="150">
        <f t="shared" si="25"/>
        <v>114.29793452625221</v>
      </c>
      <c r="AF41" s="150">
        <f t="shared" si="25"/>
        <v>116.83711186822821</v>
      </c>
      <c r="AG41" s="150">
        <f t="shared" si="25"/>
        <v>119.43269811733563</v>
      </c>
      <c r="AH41" s="150">
        <f t="shared" si="25"/>
        <v>122.08594642149414</v>
      </c>
      <c r="AI41" s="150">
        <f t="shared" si="25"/>
        <v>124.79813776783867</v>
      </c>
      <c r="AJ41" s="150">
        <f t="shared" si="25"/>
        <v>127.57058160117944</v>
      </c>
      <c r="AK41" s="150">
        <f t="shared" si="25"/>
        <v>130.40461645620138</v>
      </c>
      <c r="AL41" s="150">
        <f t="shared" si="25"/>
        <v>133.3016106037081</v>
      </c>
      <c r="AM41" s="150">
        <f t="shared" si="25"/>
        <v>136.26296271122237</v>
      </c>
    </row>
    <row r="42" spans="1:39" s="147" customFormat="1">
      <c r="A42" s="123" t="s">
        <v>59</v>
      </c>
      <c r="B42" s="145">
        <f t="shared" si="13"/>
        <v>2.22571611</v>
      </c>
      <c r="C42" s="150">
        <f t="shared" si="14"/>
        <v>2.9567660672741511</v>
      </c>
      <c r="D42" s="150">
        <f t="shared" si="14"/>
        <v>3.9279338174821627</v>
      </c>
      <c r="E42" s="150">
        <f t="shared" si="14"/>
        <v>5.218087506240801</v>
      </c>
      <c r="F42" s="150">
        <f t="shared" si="14"/>
        <v>6.9319999999999977</v>
      </c>
      <c r="G42" s="150">
        <f t="shared" si="15"/>
        <v>8.4759530586511271</v>
      </c>
      <c r="H42" s="150">
        <f t="shared" si="15"/>
        <v>10.363788264924613</v>
      </c>
      <c r="I42" s="150">
        <f t="shared" si="15"/>
        <v>12.672097928923899</v>
      </c>
      <c r="J42" s="150">
        <f t="shared" si="16"/>
        <v>12.672097928923899</v>
      </c>
      <c r="K42" s="150">
        <f t="shared" si="16"/>
        <v>12.672097928923899</v>
      </c>
      <c r="L42" s="150">
        <f t="shared" si="16"/>
        <v>12.672097928923899</v>
      </c>
      <c r="M42" s="150">
        <f t="shared" si="16"/>
        <v>12.672097928923899</v>
      </c>
      <c r="N42" s="150">
        <f t="shared" si="16"/>
        <v>12.672097928923899</v>
      </c>
      <c r="O42" s="150">
        <f t="shared" si="17"/>
        <v>12.672029478582882</v>
      </c>
      <c r="P42" s="150">
        <f t="shared" si="17"/>
        <v>12.67196102861161</v>
      </c>
      <c r="Q42" s="150">
        <f t="shared" si="17"/>
        <v>12.671892579010082</v>
      </c>
      <c r="R42" s="150">
        <f t="shared" si="17"/>
        <v>12.671824129778296</v>
      </c>
      <c r="S42" s="150">
        <f t="shared" si="17"/>
        <v>12.671755680916247</v>
      </c>
      <c r="T42" s="150">
        <f t="shared" ref="T42:AC42" si="26">S42*($H8/$G8)^(1/($H$3-$G$3))</f>
        <v>12.656720109748749</v>
      </c>
      <c r="U42" s="150">
        <f t="shared" si="26"/>
        <v>12.641702378918929</v>
      </c>
      <c r="V42" s="150">
        <f t="shared" si="26"/>
        <v>12.626702467258477</v>
      </c>
      <c r="W42" s="150">
        <f t="shared" si="26"/>
        <v>12.611720353624198</v>
      </c>
      <c r="X42" s="150">
        <f t="shared" si="26"/>
        <v>12.596756016897988</v>
      </c>
      <c r="Y42" s="150">
        <f t="shared" si="26"/>
        <v>12.581809435986795</v>
      </c>
      <c r="Z42" s="150">
        <f t="shared" si="26"/>
        <v>12.566880589822597</v>
      </c>
      <c r="AA42" s="150">
        <f t="shared" si="26"/>
        <v>12.551969457362373</v>
      </c>
      <c r="AB42" s="150">
        <f t="shared" si="26"/>
        <v>12.537076017588067</v>
      </c>
      <c r="AC42" s="150">
        <f t="shared" si="26"/>
        <v>12.522200249506563</v>
      </c>
      <c r="AD42" s="150">
        <f t="shared" ref="AD42:AM42" si="27">AC42*($I8/$H8)^(1/($I$3-$H$3))</f>
        <v>6.1363847235854374</v>
      </c>
      <c r="AE42" s="150">
        <f t="shared" si="27"/>
        <v>3.0070767697023952</v>
      </c>
      <c r="AF42" s="150">
        <f t="shared" si="27"/>
        <v>1.4735892722189574</v>
      </c>
      <c r="AG42" s="150">
        <f t="shared" si="27"/>
        <v>0.72211835929074153</v>
      </c>
      <c r="AH42" s="150">
        <f t="shared" si="27"/>
        <v>0.35386721025699119</v>
      </c>
      <c r="AI42" s="150">
        <f t="shared" si="27"/>
        <v>0.17340924916804165</v>
      </c>
      <c r="AJ42" s="150">
        <f t="shared" si="27"/>
        <v>8.4977547581154722E-2</v>
      </c>
      <c r="AK42" s="150">
        <f t="shared" si="27"/>
        <v>4.1642436188105231E-2</v>
      </c>
      <c r="AL42" s="150">
        <f t="shared" si="27"/>
        <v>2.0406478429191358E-2</v>
      </c>
      <c r="AM42" s="150">
        <f t="shared" si="27"/>
        <v>9.9999999999999985E-3</v>
      </c>
    </row>
    <row r="43" spans="1:39" s="147" customFormat="1">
      <c r="A43" s="123" t="s">
        <v>60</v>
      </c>
      <c r="B43" s="145">
        <f t="shared" si="13"/>
        <v>1.3098965169300001</v>
      </c>
      <c r="C43" s="150">
        <f t="shared" si="14"/>
        <v>1.4344914534701654</v>
      </c>
      <c r="D43" s="150">
        <f t="shared" si="14"/>
        <v>1.570937630173814</v>
      </c>
      <c r="E43" s="150">
        <f t="shared" si="14"/>
        <v>1.7203623151090774</v>
      </c>
      <c r="F43" s="150">
        <f t="shared" si="14"/>
        <v>1.8839999999999992</v>
      </c>
      <c r="G43" s="150">
        <f t="shared" si="15"/>
        <v>2.003222528616194</v>
      </c>
      <c r="H43" s="150">
        <f t="shared" si="15"/>
        <v>2.1299896492332588</v>
      </c>
      <c r="I43" s="150">
        <f t="shared" si="15"/>
        <v>2.2647787956811949</v>
      </c>
      <c r="J43" s="150">
        <f t="shared" si="16"/>
        <v>2.2805515690402784</v>
      </c>
      <c r="K43" s="150">
        <f t="shared" si="16"/>
        <v>2.2964341899394003</v>
      </c>
      <c r="L43" s="150">
        <f t="shared" si="16"/>
        <v>2.3124274233982423</v>
      </c>
      <c r="M43" s="150">
        <f t="shared" si="16"/>
        <v>2.3285320397643714</v>
      </c>
      <c r="N43" s="150">
        <f t="shared" si="16"/>
        <v>2.3447488147503455</v>
      </c>
      <c r="O43" s="150">
        <f t="shared" si="17"/>
        <v>2.3321327257528748</v>
      </c>
      <c r="P43" s="150">
        <f t="shared" si="17"/>
        <v>2.3195845185261894</v>
      </c>
      <c r="Q43" s="150">
        <f t="shared" si="17"/>
        <v>2.3071038278275582</v>
      </c>
      <c r="R43" s="150">
        <f t="shared" si="17"/>
        <v>2.2946902903794641</v>
      </c>
      <c r="S43" s="150">
        <f t="shared" si="17"/>
        <v>2.2823435448590312</v>
      </c>
      <c r="T43" s="150">
        <f t="shared" ref="T43:AC43" si="28">S43*($H9/$G9)^(1/($H$3-$G$3))</f>
        <v>2.0789713972626855</v>
      </c>
      <c r="U43" s="150">
        <f t="shared" si="28"/>
        <v>1.8937210747137185</v>
      </c>
      <c r="V43" s="150">
        <f t="shared" si="28"/>
        <v>1.7249778008185623</v>
      </c>
      <c r="W43" s="150">
        <f t="shared" si="28"/>
        <v>1.5712706866118968</v>
      </c>
      <c r="X43" s="150">
        <f t="shared" si="28"/>
        <v>1.4312599092198441</v>
      </c>
      <c r="Y43" s="150">
        <f t="shared" si="28"/>
        <v>1.3037250329904335</v>
      </c>
      <c r="Z43" s="150">
        <f t="shared" si="28"/>
        <v>1.1875543712898271</v>
      </c>
      <c r="AA43" s="150">
        <f t="shared" si="28"/>
        <v>1.0817352962339912</v>
      </c>
      <c r="AB43" s="150">
        <f t="shared" si="28"/>
        <v>0.98534541188839675</v>
      </c>
      <c r="AC43" s="150">
        <f t="shared" si="28"/>
        <v>0.89754451399494384</v>
      </c>
      <c r="AD43" s="150">
        <f t="shared" ref="AD43:AM43" si="29">AC43*($I9/$H9)^(1/($I$3-$H$3))</f>
        <v>0.73478871823653846</v>
      </c>
      <c r="AE43" s="150">
        <f t="shared" si="29"/>
        <v>0.6015461651529147</v>
      </c>
      <c r="AF43" s="150">
        <f t="shared" si="29"/>
        <v>0.49246508530863264</v>
      </c>
      <c r="AG43" s="150">
        <f t="shared" si="29"/>
        <v>0.40316416976307895</v>
      </c>
      <c r="AH43" s="150">
        <f t="shared" si="29"/>
        <v>0.33005659209096316</v>
      </c>
      <c r="AI43" s="150">
        <f t="shared" si="29"/>
        <v>0.27020594128371556</v>
      </c>
      <c r="AJ43" s="150">
        <f t="shared" si="29"/>
        <v>0.22120827898779533</v>
      </c>
      <c r="AK43" s="150">
        <f t="shared" si="29"/>
        <v>0.18109558383604399</v>
      </c>
      <c r="AL43" s="150">
        <f t="shared" si="29"/>
        <v>0.14825670465402005</v>
      </c>
      <c r="AM43" s="150">
        <f t="shared" si="29"/>
        <v>0.12137264757802765</v>
      </c>
    </row>
    <row r="44" spans="1:39" s="147" customFormat="1">
      <c r="A44" s="123" t="s">
        <v>61</v>
      </c>
      <c r="B44" s="145">
        <f t="shared" si="13"/>
        <v>5.7368375E-4</v>
      </c>
      <c r="C44" s="150">
        <f t="shared" si="14"/>
        <v>3.55506054974982E-3</v>
      </c>
      <c r="D44" s="150">
        <f t="shared" si="14"/>
        <v>2.2030352981738621E-2</v>
      </c>
      <c r="E44" s="150">
        <f t="shared" si="14"/>
        <v>0.13651988361609038</v>
      </c>
      <c r="F44" s="150">
        <f t="shared" si="14"/>
        <v>0.84599999999999953</v>
      </c>
      <c r="G44" s="150">
        <f t="shared" si="15"/>
        <v>1.3131999608070861</v>
      </c>
      <c r="H44" s="150">
        <f t="shared" si="15"/>
        <v>2.0384091454654061</v>
      </c>
      <c r="I44" s="150">
        <f t="shared" si="15"/>
        <v>3.1641120684798802</v>
      </c>
      <c r="J44" s="150">
        <f t="shared" si="16"/>
        <v>2.9925517914020823</v>
      </c>
      <c r="K44" s="150">
        <f t="shared" si="16"/>
        <v>2.8302936275345636</v>
      </c>
      <c r="L44" s="150">
        <f t="shared" si="16"/>
        <v>2.6768332100643839</v>
      </c>
      <c r="M44" s="150">
        <f t="shared" si="16"/>
        <v>2.5316935192852497</v>
      </c>
      <c r="N44" s="150">
        <f t="shared" si="16"/>
        <v>2.3944233998190607</v>
      </c>
      <c r="O44" s="150">
        <f t="shared" si="17"/>
        <v>2.3944233998190607</v>
      </c>
      <c r="P44" s="150">
        <f t="shared" si="17"/>
        <v>2.3944233998190607</v>
      </c>
      <c r="Q44" s="150">
        <f t="shared" si="17"/>
        <v>2.3944233998190607</v>
      </c>
      <c r="R44" s="150">
        <f t="shared" si="17"/>
        <v>2.3944233998190607</v>
      </c>
      <c r="S44" s="150">
        <f t="shared" si="17"/>
        <v>2.3944233998190607</v>
      </c>
      <c r="T44" s="150">
        <f t="shared" ref="T44:AC44" si="30">S44*($H10/$G10)^(1/($H$3-$G$3))</f>
        <v>2.222583733014416</v>
      </c>
      <c r="U44" s="150">
        <f t="shared" si="30"/>
        <v>2.0630764177436576</v>
      </c>
      <c r="V44" s="150">
        <f t="shared" si="30"/>
        <v>1.9150164028589134</v>
      </c>
      <c r="W44" s="150">
        <f t="shared" si="30"/>
        <v>1.7775821543389683</v>
      </c>
      <c r="X44" s="150">
        <f t="shared" si="30"/>
        <v>1.6500110968799686</v>
      </c>
      <c r="Y44" s="150">
        <f t="shared" si="30"/>
        <v>1.5315953826277415</v>
      </c>
      <c r="Z44" s="150">
        <f t="shared" si="30"/>
        <v>1.4216779635738801</v>
      </c>
      <c r="AA44" s="150">
        <f t="shared" si="30"/>
        <v>1.3196489458226743</v>
      </c>
      <c r="AB44" s="150">
        <f t="shared" si="30"/>
        <v>1.2249422054999708</v>
      </c>
      <c r="AC44" s="150">
        <f t="shared" si="30"/>
        <v>1.1370322475268038</v>
      </c>
      <c r="AD44" s="150">
        <f t="shared" ref="AD44:AM44" si="31">AC44*($I10/$H10)^(1/($I$3-$H$3))</f>
        <v>1.1039346472436689</v>
      </c>
      <c r="AE44" s="150">
        <f t="shared" si="31"/>
        <v>1.0718004771067633</v>
      </c>
      <c r="AF44" s="150">
        <f t="shared" si="31"/>
        <v>1.0406016928579316</v>
      </c>
      <c r="AG44" s="150">
        <f t="shared" si="31"/>
        <v>1.0103110665726349</v>
      </c>
      <c r="AH44" s="150">
        <f t="shared" si="31"/>
        <v>0.98090216289749044</v>
      </c>
      <c r="AI44" s="150">
        <f t="shared" si="31"/>
        <v>0.95234931597950689</v>
      </c>
      <c r="AJ44" s="150">
        <f t="shared" si="31"/>
        <v>0.92462760706688119</v>
      </c>
      <c r="AK44" s="150">
        <f t="shared" si="31"/>
        <v>0.89771284276180829</v>
      </c>
      <c r="AL44" s="150">
        <f t="shared" si="31"/>
        <v>0.87158153390632509</v>
      </c>
      <c r="AM44" s="150">
        <f t="shared" si="31"/>
        <v>0.84621087508276072</v>
      </c>
    </row>
    <row r="45" spans="1:39" s="147" customFormat="1">
      <c r="A45" s="123" t="s">
        <v>62</v>
      </c>
      <c r="B45" s="145">
        <f t="shared" si="13"/>
        <v>11.799869613499986</v>
      </c>
      <c r="C45" s="150">
        <f t="shared" si="14"/>
        <v>11.563653337346503</v>
      </c>
      <c r="D45" s="150">
        <f t="shared" si="14"/>
        <v>11.332165768453986</v>
      </c>
      <c r="E45" s="150">
        <f t="shared" si="14"/>
        <v>11.10531224496118</v>
      </c>
      <c r="F45" s="150">
        <f t="shared" si="14"/>
        <v>10.882999999999999</v>
      </c>
      <c r="G45" s="150">
        <f t="shared" si="15"/>
        <v>11.101127378868874</v>
      </c>
      <c r="H45" s="150">
        <f t="shared" si="15"/>
        <v>11.323626672964451</v>
      </c>
      <c r="I45" s="150">
        <f t="shared" si="15"/>
        <v>11.550585508346554</v>
      </c>
      <c r="J45" s="150">
        <f t="shared" si="16"/>
        <v>11.550585508346554</v>
      </c>
      <c r="K45" s="150">
        <f t="shared" si="16"/>
        <v>11.550585508346554</v>
      </c>
      <c r="L45" s="150">
        <f t="shared" si="16"/>
        <v>11.550585508346554</v>
      </c>
      <c r="M45" s="150">
        <f t="shared" si="16"/>
        <v>11.550585508346554</v>
      </c>
      <c r="N45" s="150">
        <f t="shared" si="16"/>
        <v>11.550585508346554</v>
      </c>
      <c r="O45" s="150">
        <f t="shared" si="17"/>
        <v>11.550585508346554</v>
      </c>
      <c r="P45" s="150">
        <f t="shared" si="17"/>
        <v>11.550585508346554</v>
      </c>
      <c r="Q45" s="150">
        <f t="shared" si="17"/>
        <v>11.550585508346554</v>
      </c>
      <c r="R45" s="150">
        <f t="shared" si="17"/>
        <v>11.550585508346554</v>
      </c>
      <c r="S45" s="150">
        <f t="shared" si="17"/>
        <v>11.550585508346554</v>
      </c>
      <c r="T45" s="150">
        <f t="shared" ref="T45:AC45" si="32">S45*($H11/$G11)^(1/($H$3-$G$3))</f>
        <v>11.550585508346554</v>
      </c>
      <c r="U45" s="150">
        <f t="shared" si="32"/>
        <v>11.550585508346554</v>
      </c>
      <c r="V45" s="150">
        <f t="shared" si="32"/>
        <v>11.550585508346554</v>
      </c>
      <c r="W45" s="150">
        <f t="shared" si="32"/>
        <v>11.550585508346554</v>
      </c>
      <c r="X45" s="150">
        <f t="shared" si="32"/>
        <v>11.550585508346554</v>
      </c>
      <c r="Y45" s="150">
        <f t="shared" si="32"/>
        <v>11.550585508346554</v>
      </c>
      <c r="Z45" s="150">
        <f t="shared" si="32"/>
        <v>11.550585508346554</v>
      </c>
      <c r="AA45" s="150">
        <f t="shared" si="32"/>
        <v>11.550585508346554</v>
      </c>
      <c r="AB45" s="150">
        <f t="shared" si="32"/>
        <v>11.550585508346554</v>
      </c>
      <c r="AC45" s="150">
        <f t="shared" si="32"/>
        <v>11.550585508346554</v>
      </c>
      <c r="AD45" s="150">
        <f t="shared" ref="AD45:AM45" si="33">AC45*($I11/$H11)^(1/($I$3-$H$3))</f>
        <v>11.549509037076982</v>
      </c>
      <c r="AE45" s="150">
        <f t="shared" si="33"/>
        <v>11.548432666130497</v>
      </c>
      <c r="AF45" s="150">
        <f t="shared" si="33"/>
        <v>11.547356395497749</v>
      </c>
      <c r="AG45" s="150">
        <f t="shared" si="33"/>
        <v>11.546280225169388</v>
      </c>
      <c r="AH45" s="150">
        <f t="shared" si="33"/>
        <v>11.545204155136069</v>
      </c>
      <c r="AI45" s="150">
        <f t="shared" si="33"/>
        <v>11.544128185388443</v>
      </c>
      <c r="AJ45" s="150">
        <f t="shared" si="33"/>
        <v>11.543052315917164</v>
      </c>
      <c r="AK45" s="150">
        <f t="shared" si="33"/>
        <v>11.541976546712887</v>
      </c>
      <c r="AL45" s="150">
        <f t="shared" si="33"/>
        <v>11.540900877766266</v>
      </c>
      <c r="AM45" s="150">
        <f t="shared" si="33"/>
        <v>11.539825309067959</v>
      </c>
    </row>
    <row r="46" spans="1:39" s="147" customFormat="1">
      <c r="A46" s="123" t="s">
        <v>63</v>
      </c>
      <c r="B46" s="145">
        <f t="shared" si="13"/>
        <v>35.890707609000003</v>
      </c>
      <c r="C46" s="150">
        <f t="shared" si="14"/>
        <v>35.636850055290203</v>
      </c>
      <c r="D46" s="150">
        <f t="shared" si="14"/>
        <v>35.384788054297772</v>
      </c>
      <c r="E46" s="150">
        <f t="shared" si="14"/>
        <v>35.134508905949325</v>
      </c>
      <c r="F46" s="150">
        <f t="shared" si="14"/>
        <v>34.88600000000001</v>
      </c>
      <c r="G46" s="150">
        <f t="shared" si="15"/>
        <v>28.53547438072032</v>
      </c>
      <c r="H46" s="150">
        <f t="shared" si="15"/>
        <v>23.340976269355775</v>
      </c>
      <c r="I46" s="150">
        <f t="shared" si="15"/>
        <v>19.092066455174066</v>
      </c>
      <c r="J46" s="150">
        <f t="shared" si="16"/>
        <v>22.009048313737857</v>
      </c>
      <c r="K46" s="150">
        <f t="shared" si="16"/>
        <v>25.371701319695141</v>
      </c>
      <c r="L46" s="150">
        <f t="shared" si="16"/>
        <v>29.248117350626821</v>
      </c>
      <c r="M46" s="150">
        <f t="shared" si="16"/>
        <v>33.716791703360492</v>
      </c>
      <c r="N46" s="150">
        <f t="shared" si="16"/>
        <v>38.86821258064446</v>
      </c>
      <c r="O46" s="150">
        <f t="shared" si="17"/>
        <v>37.232448669933717</v>
      </c>
      <c r="P46" s="150">
        <f t="shared" si="17"/>
        <v>35.665525680735172</v>
      </c>
      <c r="Q46" s="150">
        <f t="shared" si="17"/>
        <v>34.164546451396333</v>
      </c>
      <c r="R46" s="150">
        <f t="shared" si="17"/>
        <v>32.726735746953892</v>
      </c>
      <c r="S46" s="150">
        <f t="shared" si="17"/>
        <v>31.349435127864123</v>
      </c>
      <c r="T46" s="150">
        <f t="shared" ref="T46:AC46" si="34">S46*($H12/$G12)^(1/($H$3-$G$3))</f>
        <v>30.506027057555617</v>
      </c>
      <c r="U46" s="150">
        <f t="shared" si="34"/>
        <v>29.685309577050731</v>
      </c>
      <c r="V46" s="150">
        <f t="shared" si="34"/>
        <v>28.886672231121725</v>
      </c>
      <c r="W46" s="150">
        <f t="shared" si="34"/>
        <v>28.109520987894697</v>
      </c>
      <c r="X46" s="150">
        <f t="shared" si="34"/>
        <v>27.353277797004644</v>
      </c>
      <c r="Y46" s="150">
        <f t="shared" si="34"/>
        <v>26.61738015963768</v>
      </c>
      <c r="Z46" s="150">
        <f t="shared" si="34"/>
        <v>25.9012807101406</v>
      </c>
      <c r="AA46" s="150">
        <f t="shared" si="34"/>
        <v>25.204446808886605</v>
      </c>
      <c r="AB46" s="150">
        <f t="shared" si="34"/>
        <v>24.526360146094326</v>
      </c>
      <c r="AC46" s="150">
        <f t="shared" si="34"/>
        <v>23.8665163563055</v>
      </c>
      <c r="AD46" s="150">
        <f t="shared" ref="AD46:AM46" si="35">AC46*($I12/$H12)^(1/($I$3-$H$3))</f>
        <v>16.879493929925662</v>
      </c>
      <c r="AE46" s="150">
        <f t="shared" si="35"/>
        <v>11.937951524924689</v>
      </c>
      <c r="AF46" s="150">
        <f t="shared" si="35"/>
        <v>8.4430663148488918</v>
      </c>
      <c r="AG46" s="150">
        <f t="shared" si="35"/>
        <v>5.9713233587942343</v>
      </c>
      <c r="AH46" s="150">
        <f t="shared" si="35"/>
        <v>4.2231934851171209</v>
      </c>
      <c r="AI46" s="150">
        <f t="shared" si="35"/>
        <v>2.9868359392175203</v>
      </c>
      <c r="AJ46" s="150">
        <f t="shared" si="35"/>
        <v>2.1124272329080838</v>
      </c>
      <c r="AK46" s="150">
        <f t="shared" si="35"/>
        <v>1.4940053304369749</v>
      </c>
      <c r="AL46" s="150">
        <f t="shared" si="35"/>
        <v>1.0566290249446031</v>
      </c>
      <c r="AM46" s="150">
        <f t="shared" si="35"/>
        <v>0.74729646113701131</v>
      </c>
    </row>
    <row r="47" spans="1:39" s="147" customFormat="1">
      <c r="A47" s="123" t="s">
        <v>64</v>
      </c>
      <c r="B47" s="145">
        <f t="shared" si="13"/>
        <v>153.20553724080071</v>
      </c>
      <c r="C47" s="150">
        <f t="shared" si="14"/>
        <v>159.08094736397868</v>
      </c>
      <c r="D47" s="150">
        <f t="shared" si="14"/>
        <v>165.18167861286301</v>
      </c>
      <c r="E47" s="150">
        <f t="shared" si="14"/>
        <v>171.5163720199306</v>
      </c>
      <c r="F47" s="150">
        <f t="shared" si="14"/>
        <v>178.09400000000005</v>
      </c>
      <c r="G47" s="150">
        <f t="shared" si="15"/>
        <v>191.19004749696884</v>
      </c>
      <c r="H47" s="150">
        <f t="shared" si="15"/>
        <v>205.24910587607215</v>
      </c>
      <c r="I47" s="150">
        <f t="shared" si="15"/>
        <v>220.34198962995168</v>
      </c>
      <c r="J47" s="150">
        <f t="shared" si="16"/>
        <v>220.72962364758064</v>
      </c>
      <c r="K47" s="150">
        <f t="shared" si="16"/>
        <v>221.11793960573249</v>
      </c>
      <c r="L47" s="150">
        <f t="shared" si="16"/>
        <v>221.50693870410296</v>
      </c>
      <c r="M47" s="150">
        <f t="shared" si="16"/>
        <v>221.89662214449834</v>
      </c>
      <c r="N47" s="150">
        <f t="shared" si="16"/>
        <v>222.28699113083917</v>
      </c>
      <c r="O47" s="150">
        <f t="shared" si="17"/>
        <v>229.460074329496</v>
      </c>
      <c r="P47" s="150">
        <f t="shared" si="17"/>
        <v>236.86462911501042</v>
      </c>
      <c r="Q47" s="150">
        <f t="shared" si="17"/>
        <v>244.50812495260936</v>
      </c>
      <c r="R47" s="150">
        <f t="shared" si="17"/>
        <v>252.39827234319736</v>
      </c>
      <c r="S47" s="150">
        <f t="shared" si="17"/>
        <v>260.54303060144986</v>
      </c>
      <c r="T47" s="150">
        <f t="shared" ref="T47:AC47" si="36">S47*($H13/$G13)^(1/($H$3-$G$3))</f>
        <v>259.06759717067587</v>
      </c>
      <c r="U47" s="150">
        <f t="shared" si="36"/>
        <v>257.60051899624335</v>
      </c>
      <c r="V47" s="150">
        <f t="shared" si="36"/>
        <v>256.14174876303309</v>
      </c>
      <c r="W47" s="150">
        <f t="shared" si="36"/>
        <v>254.69123942386759</v>
      </c>
      <c r="X47" s="150">
        <f t="shared" si="36"/>
        <v>253.24894419799352</v>
      </c>
      <c r="Y47" s="150">
        <f t="shared" si="36"/>
        <v>251.81481656957308</v>
      </c>
      <c r="Z47" s="150">
        <f t="shared" si="36"/>
        <v>250.38881028618377</v>
      </c>
      <c r="AA47" s="150">
        <f t="shared" si="36"/>
        <v>248.97087935732668</v>
      </c>
      <c r="AB47" s="150">
        <f t="shared" si="36"/>
        <v>247.56097805294328</v>
      </c>
      <c r="AC47" s="150">
        <f t="shared" si="36"/>
        <v>246.15906090194051</v>
      </c>
      <c r="AD47" s="150">
        <f t="shared" ref="AD47:AM47" si="37">AC47*($I13/$H13)^(1/($I$3-$H$3))</f>
        <v>251.76836643724479</v>
      </c>
      <c r="AE47" s="150">
        <f t="shared" si="37"/>
        <v>257.50549301831154</v>
      </c>
      <c r="AF47" s="150">
        <f t="shared" si="37"/>
        <v>263.37335334433982</v>
      </c>
      <c r="AG47" s="150">
        <f t="shared" si="37"/>
        <v>269.37492648714021</v>
      </c>
      <c r="AH47" s="150">
        <f t="shared" si="37"/>
        <v>275.51325940358896</v>
      </c>
      <c r="AI47" s="150">
        <f t="shared" si="37"/>
        <v>281.79146848254669</v>
      </c>
      <c r="AJ47" s="150">
        <f t="shared" si="37"/>
        <v>288.2127411270273</v>
      </c>
      <c r="AK47" s="150">
        <f t="shared" si="37"/>
        <v>294.78033737242032</v>
      </c>
      <c r="AL47" s="150">
        <f t="shared" si="37"/>
        <v>301.49759154158806</v>
      </c>
      <c r="AM47" s="150">
        <f t="shared" si="37"/>
        <v>308.36791393767828</v>
      </c>
    </row>
    <row r="48" spans="1:39" s="147" customFormat="1">
      <c r="A48" s="123" t="s">
        <v>65</v>
      </c>
      <c r="B48" s="145">
        <f t="shared" si="13"/>
        <v>2.2264822350999998</v>
      </c>
      <c r="C48" s="150">
        <f t="shared" si="14"/>
        <v>2.5786485902884837</v>
      </c>
      <c r="D48" s="150">
        <f t="shared" si="14"/>
        <v>2.986517676795267</v>
      </c>
      <c r="E48" s="150">
        <f t="shared" si="14"/>
        <v>3.4589000872013984</v>
      </c>
      <c r="F48" s="150">
        <f t="shared" si="14"/>
        <v>4.0060000000000002</v>
      </c>
      <c r="G48" s="150">
        <f t="shared" si="15"/>
        <v>3.223027684820909</v>
      </c>
      <c r="H48" s="150">
        <f t="shared" si="15"/>
        <v>2.5930872334303614</v>
      </c>
      <c r="I48" s="150">
        <f t="shared" si="15"/>
        <v>2.0862685827513014</v>
      </c>
      <c r="J48" s="150">
        <f t="shared" si="16"/>
        <v>1.136308288228715</v>
      </c>
      <c r="K48" s="150">
        <f t="shared" si="16"/>
        <v>0.61890234870645722</v>
      </c>
      <c r="L48" s="150">
        <f t="shared" si="16"/>
        <v>0.33709172167656604</v>
      </c>
      <c r="M48" s="150">
        <f t="shared" si="16"/>
        <v>0.1836005777977199</v>
      </c>
      <c r="N48" s="150">
        <f t="shared" si="16"/>
        <v>9.9999999999999978E-2</v>
      </c>
      <c r="O48" s="150">
        <f t="shared" si="17"/>
        <v>9.4385729370823623E-2</v>
      </c>
      <c r="P48" s="150">
        <f t="shared" si="17"/>
        <v>8.9086659088623593E-2</v>
      </c>
      <c r="Q48" s="150">
        <f t="shared" si="17"/>
        <v>8.4085092952896526E-2</v>
      </c>
      <c r="R48" s="150">
        <f t="shared" si="17"/>
        <v>7.9364328275726426E-2</v>
      </c>
      <c r="S48" s="150">
        <f t="shared" si="17"/>
        <v>7.4908600103299208E-2</v>
      </c>
      <c r="T48" s="150">
        <f t="shared" ref="T48:AC48" si="38">S48*($H14/$G14)^(1/($H$3-$G$3))</f>
        <v>8.3784763989822597E-2</v>
      </c>
      <c r="U48" s="150">
        <f t="shared" si="38"/>
        <v>9.3712693431058994E-2</v>
      </c>
      <c r="V48" s="150">
        <f t="shared" si="38"/>
        <v>0.10481701555154363</v>
      </c>
      <c r="W48" s="150">
        <f t="shared" si="38"/>
        <v>0.11723712494951374</v>
      </c>
      <c r="X48" s="150">
        <f t="shared" si="38"/>
        <v>0.13112893354294214</v>
      </c>
      <c r="Y48" s="150">
        <f t="shared" si="38"/>
        <v>0.14666682776052378</v>
      </c>
      <c r="Z48" s="150">
        <f t="shared" si="38"/>
        <v>0.16404585764659382</v>
      </c>
      <c r="AA48" s="150">
        <f t="shared" si="38"/>
        <v>0.18348418536021399</v>
      </c>
      <c r="AB48" s="150">
        <f t="shared" si="38"/>
        <v>0.20522582380488658</v>
      </c>
      <c r="AC48" s="150">
        <f t="shared" si="38"/>
        <v>0.22954369976741862</v>
      </c>
      <c r="AD48" s="150">
        <f t="shared" ref="AD48:AM48" si="39">AC48*($I14/$H14)^(1/($I$3-$H$3))</f>
        <v>0.24638845635285495</v>
      </c>
      <c r="AE48" s="150">
        <f t="shared" si="39"/>
        <v>0.26446934281120915</v>
      </c>
      <c r="AF48" s="150">
        <f t="shared" si="39"/>
        <v>0.28387707087553421</v>
      </c>
      <c r="AG48" s="150">
        <f t="shared" si="39"/>
        <v>0.30470900903776715</v>
      </c>
      <c r="AH48" s="150">
        <f t="shared" si="39"/>
        <v>0.32706967104605306</v>
      </c>
      <c r="AI48" s="150">
        <f t="shared" si="39"/>
        <v>0.35107124024978992</v>
      </c>
      <c r="AJ48" s="150">
        <f t="shared" si="39"/>
        <v>0.37683413242303149</v>
      </c>
      <c r="AK48" s="150">
        <f t="shared" si="39"/>
        <v>0.40448759988993094</v>
      </c>
      <c r="AL48" s="150">
        <f t="shared" si="39"/>
        <v>0.43417037998311975</v>
      </c>
      <c r="AM48" s="150">
        <f t="shared" si="39"/>
        <v>0.46603139108833552</v>
      </c>
    </row>
    <row r="49" spans="1:39" s="147" customFormat="1">
      <c r="A49" s="123" t="s">
        <v>66</v>
      </c>
      <c r="B49" s="145">
        <f t="shared" si="13"/>
        <v>51.376688963899987</v>
      </c>
      <c r="C49" s="150">
        <f t="shared" si="14"/>
        <v>49.077765275785673</v>
      </c>
      <c r="D49" s="150">
        <f t="shared" si="14"/>
        <v>46.881710227717171</v>
      </c>
      <c r="E49" s="150">
        <f t="shared" si="14"/>
        <v>44.783920814749351</v>
      </c>
      <c r="F49" s="150">
        <f t="shared" si="14"/>
        <v>42.779999999999994</v>
      </c>
      <c r="G49" s="150">
        <f t="shared" si="15"/>
        <v>5.6775441509130689</v>
      </c>
      <c r="H49" s="150">
        <f t="shared" si="15"/>
        <v>0.75349480097165045</v>
      </c>
      <c r="I49" s="150">
        <f t="shared" si="15"/>
        <v>0.10000000000000005</v>
      </c>
      <c r="J49" s="150">
        <f t="shared" si="16"/>
        <v>0.10000000000000005</v>
      </c>
      <c r="K49" s="150">
        <f t="shared" si="16"/>
        <v>0.10000000000000005</v>
      </c>
      <c r="L49" s="150">
        <f t="shared" si="16"/>
        <v>0.10000000000000005</v>
      </c>
      <c r="M49" s="150">
        <f t="shared" si="16"/>
        <v>0.10000000000000005</v>
      </c>
      <c r="N49" s="150">
        <f t="shared" si="16"/>
        <v>0.10000000000000005</v>
      </c>
      <c r="O49" s="150">
        <f t="shared" si="17"/>
        <v>0.10000000000000005</v>
      </c>
      <c r="P49" s="150">
        <f t="shared" si="17"/>
        <v>0.10000000000000005</v>
      </c>
      <c r="Q49" s="150">
        <f t="shared" si="17"/>
        <v>0.10000000000000005</v>
      </c>
      <c r="R49" s="150">
        <f t="shared" si="17"/>
        <v>0.10000000000000005</v>
      </c>
      <c r="S49" s="150">
        <f t="shared" si="17"/>
        <v>0.10000000000000005</v>
      </c>
      <c r="T49" s="150">
        <f t="shared" ref="T49:AC49" si="40">S49*($H15/$G15)^(1/($H$3-$G$3))</f>
        <v>0.10000000000000005</v>
      </c>
      <c r="U49" s="150">
        <f t="shared" si="40"/>
        <v>0.10000000000000005</v>
      </c>
      <c r="V49" s="150">
        <f t="shared" si="40"/>
        <v>0.10000000000000005</v>
      </c>
      <c r="W49" s="150">
        <f t="shared" si="40"/>
        <v>0.10000000000000005</v>
      </c>
      <c r="X49" s="150">
        <f t="shared" si="40"/>
        <v>0.10000000000000005</v>
      </c>
      <c r="Y49" s="150">
        <f t="shared" si="40"/>
        <v>0.10000000000000005</v>
      </c>
      <c r="Z49" s="150">
        <f t="shared" si="40"/>
        <v>0.10000000000000005</v>
      </c>
      <c r="AA49" s="150">
        <f t="shared" si="40"/>
        <v>0.10000000000000005</v>
      </c>
      <c r="AB49" s="150">
        <f t="shared" si="40"/>
        <v>0.10000000000000005</v>
      </c>
      <c r="AC49" s="150">
        <f t="shared" si="40"/>
        <v>0.10000000000000005</v>
      </c>
      <c r="AD49" s="150">
        <f t="shared" ref="AD49:AM49" si="41">AC49*($I15/$H15)^(1/($I$3-$H$3))</f>
        <v>0.10000000000000005</v>
      </c>
      <c r="AE49" s="150">
        <f t="shared" si="41"/>
        <v>0.10000000000000005</v>
      </c>
      <c r="AF49" s="150">
        <f t="shared" si="41"/>
        <v>0.10000000000000005</v>
      </c>
      <c r="AG49" s="150">
        <f t="shared" si="41"/>
        <v>0.10000000000000005</v>
      </c>
      <c r="AH49" s="150">
        <f t="shared" si="41"/>
        <v>0.10000000000000005</v>
      </c>
      <c r="AI49" s="150">
        <f t="shared" si="41"/>
        <v>0.10000000000000005</v>
      </c>
      <c r="AJ49" s="150">
        <f t="shared" si="41"/>
        <v>0.10000000000000005</v>
      </c>
      <c r="AK49" s="150">
        <f t="shared" si="41"/>
        <v>0.10000000000000005</v>
      </c>
      <c r="AL49" s="150">
        <f t="shared" si="41"/>
        <v>0.10000000000000005</v>
      </c>
      <c r="AM49" s="150">
        <f t="shared" si="41"/>
        <v>0.10000000000000005</v>
      </c>
    </row>
    <row r="50" spans="1:39" s="147" customFormat="1">
      <c r="A50" s="123"/>
      <c r="B50" s="149">
        <f>SUM(B38:B49)</f>
        <v>296.33836237880536</v>
      </c>
      <c r="C50" s="149">
        <f t="shared" ref="C50:AM50" si="42">SUM(C38:C49)</f>
        <v>302.65539632261147</v>
      </c>
      <c r="D50" s="149">
        <f t="shared" si="42"/>
        <v>309.96892871159724</v>
      </c>
      <c r="E50" s="149">
        <f t="shared" si="42"/>
        <v>318.55112213281558</v>
      </c>
      <c r="F50" s="149">
        <f t="shared" si="42"/>
        <v>329.16399999999999</v>
      </c>
      <c r="G50" s="149">
        <f t="shared" si="42"/>
        <v>305.4565350334538</v>
      </c>
      <c r="H50" s="149">
        <f t="shared" si="42"/>
        <v>319.78211336109104</v>
      </c>
      <c r="I50" s="149">
        <f t="shared" si="42"/>
        <v>348.30407899288394</v>
      </c>
      <c r="J50" s="149">
        <f t="shared" si="42"/>
        <v>356.1349800350107</v>
      </c>
      <c r="K50" s="149">
        <f t="shared" si="42"/>
        <v>365.63203134664036</v>
      </c>
      <c r="L50" s="149">
        <f t="shared" si="42"/>
        <v>376.80171458785634</v>
      </c>
      <c r="M50" s="149">
        <f t="shared" si="42"/>
        <v>389.77635470409541</v>
      </c>
      <c r="N50" s="149">
        <f t="shared" si="42"/>
        <v>404.7798995816853</v>
      </c>
      <c r="O50" s="149">
        <f t="shared" si="42"/>
        <v>416.03307652595237</v>
      </c>
      <c r="P50" s="149">
        <f t="shared" si="42"/>
        <v>428.03217760101944</v>
      </c>
      <c r="Q50" s="149">
        <f t="shared" si="42"/>
        <v>440.82229985007905</v>
      </c>
      <c r="R50" s="149">
        <f t="shared" si="42"/>
        <v>454.45284911941218</v>
      </c>
      <c r="S50" s="149">
        <f t="shared" si="42"/>
        <v>468.97793649833267</v>
      </c>
      <c r="T50" s="149">
        <f t="shared" si="42"/>
        <v>473.50167906511183</v>
      </c>
      <c r="U50" s="149">
        <f t="shared" si="42"/>
        <v>478.75422910053345</v>
      </c>
      <c r="V50" s="149">
        <f t="shared" si="42"/>
        <v>484.80255251497391</v>
      </c>
      <c r="W50" s="149">
        <f t="shared" si="42"/>
        <v>491.72178706481679</v>
      </c>
      <c r="X50" s="149">
        <f t="shared" si="42"/>
        <v>499.5961596239755</v>
      </c>
      <c r="Y50" s="149">
        <f t="shared" si="42"/>
        <v>508.52001684108353</v>
      </c>
      <c r="Z50" s="149">
        <f t="shared" si="42"/>
        <v>518.59898254831842</v>
      </c>
      <c r="AA50" s="149">
        <f t="shared" si="42"/>
        <v>529.95125693037835</v>
      </c>
      <c r="AB50" s="149">
        <f t="shared" si="42"/>
        <v>542.70907430138527</v>
      </c>
      <c r="AC50" s="149">
        <f t="shared" si="42"/>
        <v>557.02033839747719</v>
      </c>
      <c r="AD50" s="149">
        <f t="shared" si="42"/>
        <v>552.77739613146673</v>
      </c>
      <c r="AE50" s="149">
        <f t="shared" si="42"/>
        <v>554.06728140412918</v>
      </c>
      <c r="AF50" s="149">
        <f t="shared" si="42"/>
        <v>558.62953868164095</v>
      </c>
      <c r="AG50" s="149">
        <f t="shared" si="42"/>
        <v>565.22697760932385</v>
      </c>
      <c r="AH50" s="149">
        <f t="shared" si="42"/>
        <v>573.16230133535385</v>
      </c>
      <c r="AI50" s="149">
        <f t="shared" si="42"/>
        <v>582.03003098027261</v>
      </c>
      <c r="AJ50" s="149">
        <f t="shared" si="42"/>
        <v>591.58700873009309</v>
      </c>
      <c r="AK50" s="149">
        <f t="shared" si="42"/>
        <v>601.68332595430229</v>
      </c>
      <c r="AL50" s="149">
        <f t="shared" si="42"/>
        <v>612.22450148162341</v>
      </c>
      <c r="AM50" s="149">
        <f t="shared" si="42"/>
        <v>623.15013401265799</v>
      </c>
    </row>
    <row r="51" spans="1:39" s="147" customFormat="1">
      <c r="A51" s="123"/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</row>
    <row r="52" spans="1:39" s="147" customFormat="1">
      <c r="A52" s="123" t="s">
        <v>55</v>
      </c>
      <c r="B52" s="151">
        <f>B38/B$50</f>
        <v>9.4584908458395039E-2</v>
      </c>
      <c r="C52" s="151">
        <f t="shared" ref="C52:AM59" si="43">C38/C$50</f>
        <v>9.5615744883102136E-2</v>
      </c>
      <c r="D52" s="151">
        <f t="shared" si="43"/>
        <v>9.6389068250773785E-2</v>
      </c>
      <c r="E52" s="151">
        <f t="shared" si="43"/>
        <v>9.6835570444344155E-2</v>
      </c>
      <c r="F52" s="151">
        <f t="shared" si="43"/>
        <v>9.6754201553025235E-2</v>
      </c>
      <c r="G52" s="151">
        <f t="shared" si="43"/>
        <v>0.10544793320281476</v>
      </c>
      <c r="H52" s="151">
        <f t="shared" si="43"/>
        <v>0.10186820483860468</v>
      </c>
      <c r="I52" s="151">
        <f t="shared" si="43"/>
        <v>9.4588772393449566E-2</v>
      </c>
      <c r="J52" s="151">
        <f t="shared" si="43"/>
        <v>9.3967759745103033E-2</v>
      </c>
      <c r="K52" s="151">
        <f t="shared" si="43"/>
        <v>9.2970384439242049E-2</v>
      </c>
      <c r="L52" s="151">
        <f t="shared" si="43"/>
        <v>9.163710236167473E-2</v>
      </c>
      <c r="M52" s="151">
        <f t="shared" si="43"/>
        <v>8.9983749345344685E-2</v>
      </c>
      <c r="N52" s="151">
        <f t="shared" si="43"/>
        <v>8.8014857969660756E-2</v>
      </c>
      <c r="O52" s="151">
        <f t="shared" si="43"/>
        <v>8.7676977669984252E-2</v>
      </c>
      <c r="P52" s="151">
        <f t="shared" si="43"/>
        <v>8.7252024543298987E-2</v>
      </c>
      <c r="Q52" s="151">
        <f t="shared" si="43"/>
        <v>8.6741489562842847E-2</v>
      </c>
      <c r="R52" s="151">
        <f t="shared" si="43"/>
        <v>8.6146988798563848E-2</v>
      </c>
      <c r="S52" s="151">
        <f t="shared" si="43"/>
        <v>8.5470259206236451E-2</v>
      </c>
      <c r="T52" s="151">
        <f t="shared" si="43"/>
        <v>8.4653693030162999E-2</v>
      </c>
      <c r="U52" s="151">
        <f t="shared" si="43"/>
        <v>8.3724933059032933E-2</v>
      </c>
      <c r="V52" s="151">
        <f t="shared" si="43"/>
        <v>8.2680393429362925E-2</v>
      </c>
      <c r="W52" s="151">
        <f t="shared" si="43"/>
        <v>8.1516961066726332E-2</v>
      </c>
      <c r="X52" s="151">
        <f t="shared" si="43"/>
        <v>8.023213348220963E-2</v>
      </c>
      <c r="Y52" s="151">
        <f t="shared" si="43"/>
        <v>7.882416509280285E-2</v>
      </c>
      <c r="Z52" s="151">
        <f t="shared" si="43"/>
        <v>7.7292218272079161E-2</v>
      </c>
      <c r="AA52" s="151">
        <f t="shared" si="43"/>
        <v>7.5636514160386428E-2</v>
      </c>
      <c r="AB52" s="151">
        <f t="shared" si="43"/>
        <v>7.3858477113274937E-2</v>
      </c>
      <c r="AC52" s="151">
        <f t="shared" si="43"/>
        <v>7.1960865653668521E-2</v>
      </c>
      <c r="AD52" s="151">
        <f t="shared" si="43"/>
        <v>7.2513214204775273E-2</v>
      </c>
      <c r="AE52" s="151">
        <f t="shared" si="43"/>
        <v>7.234440125595433E-2</v>
      </c>
      <c r="AF52" s="151">
        <f t="shared" si="43"/>
        <v>7.1753573609355095E-2</v>
      </c>
      <c r="AG52" s="151">
        <f t="shared" si="43"/>
        <v>7.0916051971099542E-2</v>
      </c>
      <c r="AH52" s="151">
        <f t="shared" si="43"/>
        <v>6.9934232627792345E-2</v>
      </c>
      <c r="AI52" s="151">
        <f t="shared" si="43"/>
        <v>6.8868724252964156E-2</v>
      </c>
      <c r="AJ52" s="151">
        <f t="shared" si="43"/>
        <v>6.7756162854261656E-2</v>
      </c>
      <c r="AK52" s="151">
        <f t="shared" si="43"/>
        <v>6.6619206436980716E-2</v>
      </c>
      <c r="AL52" s="151">
        <f t="shared" si="43"/>
        <v>6.5472168460900954E-2</v>
      </c>
      <c r="AM52" s="151">
        <f t="shared" si="43"/>
        <v>6.4324251098594576E-2</v>
      </c>
    </row>
    <row r="53" spans="1:39">
      <c r="A53" s="123" t="s">
        <v>56</v>
      </c>
      <c r="B53" s="151">
        <f t="shared" ref="B53:Q63" si="44">B39/B$50</f>
        <v>1.412083109228242E-2</v>
      </c>
      <c r="C53" s="151">
        <f t="shared" si="44"/>
        <v>1.7450939323998136E-2</v>
      </c>
      <c r="D53" s="151">
        <f t="shared" si="44"/>
        <v>2.150642200607087E-2</v>
      </c>
      <c r="E53" s="151">
        <f t="shared" si="44"/>
        <v>2.6413520037792161E-2</v>
      </c>
      <c r="F53" s="151">
        <f t="shared" si="44"/>
        <v>3.2263552514855805E-2</v>
      </c>
      <c r="G53" s="151">
        <f t="shared" si="44"/>
        <v>4.7048904492627011E-2</v>
      </c>
      <c r="H53" s="151">
        <f t="shared" si="44"/>
        <v>6.0816187060006896E-2</v>
      </c>
      <c r="I53" s="151">
        <f t="shared" si="44"/>
        <v>7.5559524414178361E-2</v>
      </c>
      <c r="J53" s="151">
        <f t="shared" si="44"/>
        <v>7.868615971566878E-2</v>
      </c>
      <c r="K53" s="151">
        <f t="shared" si="44"/>
        <v>8.1608229152881795E-2</v>
      </c>
      <c r="L53" s="151">
        <f t="shared" si="44"/>
        <v>8.4319985955404755E-2</v>
      </c>
      <c r="M53" s="151">
        <f t="shared" si="44"/>
        <v>8.6794681286236741E-2</v>
      </c>
      <c r="N53" s="151">
        <f t="shared" si="44"/>
        <v>8.8992799861085589E-2</v>
      </c>
      <c r="O53" s="151">
        <f t="shared" si="44"/>
        <v>9.537903116658214E-2</v>
      </c>
      <c r="P53" s="151">
        <f t="shared" si="44"/>
        <v>0.10212011767765895</v>
      </c>
      <c r="Q53" s="151">
        <f t="shared" si="44"/>
        <v>0.1092272821159863</v>
      </c>
      <c r="R53" s="151">
        <f t="shared" si="43"/>
        <v>0.11671127432194302</v>
      </c>
      <c r="S53" s="151">
        <f t="shared" si="43"/>
        <v>0.12458225518556444</v>
      </c>
      <c r="T53" s="151">
        <f t="shared" si="43"/>
        <v>0.12973212428571859</v>
      </c>
      <c r="U53" s="151">
        <f t="shared" si="43"/>
        <v>0.1349015323002524</v>
      </c>
      <c r="V53" s="151">
        <f t="shared" si="43"/>
        <v>0.14006352804053665</v>
      </c>
      <c r="W53" s="151">
        <f t="shared" si="43"/>
        <v>0.14518807970719094</v>
      </c>
      <c r="X53" s="151">
        <f t="shared" si="43"/>
        <v>0.15024214467309999</v>
      </c>
      <c r="Y53" s="151">
        <f t="shared" si="43"/>
        <v>0.15518983316902155</v>
      </c>
      <c r="Z53" s="151">
        <f t="shared" si="43"/>
        <v>0.15999267947428372</v>
      </c>
      <c r="AA53" s="151">
        <f t="shared" si="43"/>
        <v>0.16461003181856312</v>
      </c>
      <c r="AB53" s="151">
        <f t="shared" si="43"/>
        <v>0.16899956837419999</v>
      </c>
      <c r="AC53" s="151">
        <f t="shared" si="43"/>
        <v>0.1731179413772676</v>
      </c>
      <c r="AD53" s="151">
        <f t="shared" si="43"/>
        <v>0.17678284590599841</v>
      </c>
      <c r="AE53" s="151">
        <f t="shared" si="43"/>
        <v>0.17873316944040579</v>
      </c>
      <c r="AF53" s="151">
        <f t="shared" si="43"/>
        <v>0.17964743907056832</v>
      </c>
      <c r="AG53" s="151">
        <f t="shared" si="43"/>
        <v>0.17992823082688794</v>
      </c>
      <c r="AH53" s="151">
        <f t="shared" si="43"/>
        <v>0.17981331138472087</v>
      </c>
      <c r="AI53" s="151">
        <f t="shared" si="43"/>
        <v>0.17944498610905105</v>
      </c>
      <c r="AJ53" s="151">
        <f t="shared" si="43"/>
        <v>0.17891030592793414</v>
      </c>
      <c r="AK53" s="151">
        <f t="shared" si="43"/>
        <v>0.17826384730445732</v>
      </c>
      <c r="AL53" s="151">
        <f t="shared" si="43"/>
        <v>0.17754065194965321</v>
      </c>
      <c r="AM53" s="151">
        <f t="shared" si="43"/>
        <v>0.17676370211769668</v>
      </c>
    </row>
    <row r="54" spans="1:39">
      <c r="A54" s="123" t="s">
        <v>57</v>
      </c>
      <c r="B54" s="151">
        <f t="shared" si="44"/>
        <v>2.0482387957726382E-2</v>
      </c>
      <c r="C54" s="151">
        <f t="shared" si="43"/>
        <v>2.0031115517739152E-2</v>
      </c>
      <c r="D54" s="151">
        <f t="shared" si="43"/>
        <v>1.9535318116581629E-2</v>
      </c>
      <c r="E54" s="151">
        <f t="shared" si="43"/>
        <v>1.8986486448085871E-2</v>
      </c>
      <c r="F54" s="151">
        <f t="shared" si="43"/>
        <v>1.8352553742207529E-2</v>
      </c>
      <c r="G54" s="151">
        <f t="shared" si="43"/>
        <v>2.0502602074998037E-2</v>
      </c>
      <c r="H54" s="151">
        <f t="shared" si="43"/>
        <v>2.0302700284920667E-2</v>
      </c>
      <c r="I54" s="151">
        <f t="shared" si="43"/>
        <v>1.9324086788728191E-2</v>
      </c>
      <c r="J54" s="151">
        <f t="shared" si="43"/>
        <v>2.2086447298326033E-2</v>
      </c>
      <c r="K54" s="151">
        <f t="shared" si="43"/>
        <v>2.5140807167811929E-2</v>
      </c>
      <c r="L54" s="151">
        <f t="shared" si="43"/>
        <v>2.8509758475622024E-2</v>
      </c>
      <c r="M54" s="151">
        <f t="shared" si="43"/>
        <v>3.2208750337809358E-2</v>
      </c>
      <c r="N54" s="151">
        <f t="shared" si="43"/>
        <v>3.6245440528666212E-2</v>
      </c>
      <c r="O54" s="151">
        <f t="shared" si="43"/>
        <v>3.5264488820290492E-2</v>
      </c>
      <c r="P54" s="151">
        <f t="shared" si="43"/>
        <v>3.4275371212622793E-2</v>
      </c>
      <c r="Q54" s="151">
        <f t="shared" si="43"/>
        <v>3.3280371226868499E-2</v>
      </c>
      <c r="R54" s="151">
        <f t="shared" si="43"/>
        <v>3.2281671953555392E-2</v>
      </c>
      <c r="S54" s="151">
        <f t="shared" si="43"/>
        <v>3.1281356040703687E-2</v>
      </c>
      <c r="T54" s="151">
        <f t="shared" si="43"/>
        <v>3.098034091201891E-2</v>
      </c>
      <c r="U54" s="151">
        <f t="shared" si="43"/>
        <v>3.0638311376734617E-2</v>
      </c>
      <c r="V54" s="151">
        <f t="shared" si="43"/>
        <v>3.0253963894221331E-2</v>
      </c>
      <c r="W54" s="151">
        <f t="shared" si="43"/>
        <v>2.9826168276784849E-2</v>
      </c>
      <c r="X54" s="151">
        <f t="shared" si="43"/>
        <v>2.93540180440343E-2</v>
      </c>
      <c r="Y54" s="151">
        <f t="shared" si="43"/>
        <v>2.8836883874562461E-2</v>
      </c>
      <c r="Z54" s="151">
        <f t="shared" si="43"/>
        <v>2.8274468765659054E-2</v>
      </c>
      <c r="AA54" s="151">
        <f t="shared" si="43"/>
        <v>2.7666863081972134E-2</v>
      </c>
      <c r="AB54" s="151">
        <f t="shared" si="43"/>
        <v>2.7014597254238229E-2</v>
      </c>
      <c r="AC54" s="151">
        <f t="shared" si="43"/>
        <v>2.6318689519880027E-2</v>
      </c>
      <c r="AD54" s="151">
        <f t="shared" si="43"/>
        <v>2.6483288087937824E-2</v>
      </c>
      <c r="AE54" s="151">
        <f t="shared" si="43"/>
        <v>2.6384358699911927E-2</v>
      </c>
      <c r="AF54" s="151">
        <f t="shared" si="43"/>
        <v>2.6131962041308507E-2</v>
      </c>
      <c r="AG54" s="151">
        <f t="shared" si="43"/>
        <v>2.5790508197948977E-2</v>
      </c>
      <c r="AH54" s="151">
        <f t="shared" si="43"/>
        <v>2.5397562122886762E-2</v>
      </c>
      <c r="AI54" s="151">
        <f t="shared" si="43"/>
        <v>2.4975323522890083E-2</v>
      </c>
      <c r="AJ54" s="151">
        <f t="shared" si="43"/>
        <v>2.4537185996169945E-2</v>
      </c>
      <c r="AK54" s="151">
        <f t="shared" si="43"/>
        <v>2.4091413066615691E-2</v>
      </c>
      <c r="AL54" s="151">
        <f t="shared" si="43"/>
        <v>2.3643208450688534E-2</v>
      </c>
      <c r="AM54" s="151">
        <f t="shared" si="43"/>
        <v>2.3195903419223719E-2</v>
      </c>
    </row>
    <row r="55" spans="1:39">
      <c r="A55" s="123" t="s">
        <v>58</v>
      </c>
      <c r="B55" s="151">
        <f t="shared" si="44"/>
        <v>6.5777042984003893E-5</v>
      </c>
      <c r="C55" s="151">
        <f t="shared" si="43"/>
        <v>1.3200423228675523E-4</v>
      </c>
      <c r="D55" s="151">
        <f t="shared" si="43"/>
        <v>2.6417527618953984E-4</v>
      </c>
      <c r="E55" s="151">
        <f t="shared" si="43"/>
        <v>5.2687215666774329E-4</v>
      </c>
      <c r="F55" s="151">
        <f t="shared" si="43"/>
        <v>1.0450717575433521E-3</v>
      </c>
      <c r="G55" s="151">
        <f t="shared" si="43"/>
        <v>3.5786726840217405E-3</v>
      </c>
      <c r="H55" s="151">
        <f t="shared" si="43"/>
        <v>1.0862509963152033E-2</v>
      </c>
      <c r="I55" s="151">
        <f t="shared" si="43"/>
        <v>3.1691204973472727E-2</v>
      </c>
      <c r="J55" s="151">
        <f t="shared" si="43"/>
        <v>3.7374470653458912E-2</v>
      </c>
      <c r="K55" s="151">
        <f t="shared" si="43"/>
        <v>4.3897300919775097E-2</v>
      </c>
      <c r="L55" s="151">
        <f t="shared" si="43"/>
        <v>5.1364321189525032E-2</v>
      </c>
      <c r="M55" s="151">
        <f t="shared" si="43"/>
        <v>5.9875796523629593E-2</v>
      </c>
      <c r="N55" s="151">
        <f t="shared" si="43"/>
        <v>6.9524876378591893E-2</v>
      </c>
      <c r="O55" s="151">
        <f t="shared" si="43"/>
        <v>7.0591618870859879E-2</v>
      </c>
      <c r="P55" s="151">
        <f t="shared" si="43"/>
        <v>7.1602209143773327E-2</v>
      </c>
      <c r="Q55" s="151">
        <f t="shared" si="43"/>
        <v>7.2553960257104699E-2</v>
      </c>
      <c r="R55" s="151">
        <f t="shared" si="43"/>
        <v>7.3444230795724277E-2</v>
      </c>
      <c r="S55" s="151">
        <f t="shared" si="43"/>
        <v>7.4270430998210332E-2</v>
      </c>
      <c r="T55" s="151">
        <f t="shared" si="43"/>
        <v>8.2479372607421969E-2</v>
      </c>
      <c r="U55" s="151">
        <f t="shared" si="43"/>
        <v>9.1464542272942262E-2</v>
      </c>
      <c r="V55" s="151">
        <f t="shared" si="43"/>
        <v>0.10127424343346865</v>
      </c>
      <c r="W55" s="151">
        <f t="shared" si="43"/>
        <v>0.11195486496842459</v>
      </c>
      <c r="X55" s="151">
        <f t="shared" si="43"/>
        <v>0.12354974319201077</v>
      </c>
      <c r="Y55" s="151">
        <f t="shared" si="43"/>
        <v>0.13609789314370255</v>
      </c>
      <c r="Z55" s="151">
        <f t="shared" si="43"/>
        <v>0.14963263059385984</v>
      </c>
      <c r="AA55" s="151">
        <f t="shared" si="43"/>
        <v>0.16418011723318118</v>
      </c>
      <c r="AB55" s="151">
        <f t="shared" si="43"/>
        <v>0.17975787329367535</v>
      </c>
      <c r="AC55" s="151">
        <f t="shared" si="43"/>
        <v>0.19637331352355616</v>
      </c>
      <c r="AD55" s="151">
        <f t="shared" si="43"/>
        <v>0.20227661434819469</v>
      </c>
      <c r="AE55" s="151">
        <f t="shared" si="43"/>
        <v>0.20628890815677825</v>
      </c>
      <c r="AF55" s="151">
        <f t="shared" si="43"/>
        <v>0.20914954147244413</v>
      </c>
      <c r="AG55" s="151">
        <f t="shared" si="43"/>
        <v>0.21130042062480192</v>
      </c>
      <c r="AH55" s="151">
        <f t="shared" si="43"/>
        <v>0.21300414583628099</v>
      </c>
      <c r="AI55" s="151">
        <f t="shared" si="43"/>
        <v>0.21441872605379117</v>
      </c>
      <c r="AJ55" s="151">
        <f t="shared" si="43"/>
        <v>0.21564128305492</v>
      </c>
      <c r="AK55" s="151">
        <f t="shared" si="43"/>
        <v>0.21673297369404845</v>
      </c>
      <c r="AL55" s="151">
        <f t="shared" si="43"/>
        <v>0.21773321760417863</v>
      </c>
      <c r="AM55" s="151">
        <f t="shared" si="43"/>
        <v>0.21866795058484972</v>
      </c>
    </row>
    <row r="56" spans="1:39">
      <c r="A56" s="123" t="s">
        <v>59</v>
      </c>
      <c r="B56" s="151">
        <f t="shared" si="44"/>
        <v>7.5107255507975606E-3</v>
      </c>
      <c r="C56" s="151">
        <f t="shared" si="43"/>
        <v>9.7694146649955176E-3</v>
      </c>
      <c r="D56" s="151">
        <f t="shared" si="43"/>
        <v>1.2672024366470646E-2</v>
      </c>
      <c r="E56" s="151">
        <f t="shared" si="43"/>
        <v>1.6380691021597438E-2</v>
      </c>
      <c r="F56" s="151">
        <f t="shared" si="43"/>
        <v>2.1059411114216615E-2</v>
      </c>
      <c r="G56" s="151">
        <f t="shared" si="43"/>
        <v>2.7748475107015915E-2</v>
      </c>
      <c r="H56" s="151">
        <f t="shared" si="43"/>
        <v>3.2408905413737282E-2</v>
      </c>
      <c r="I56" s="151">
        <f t="shared" si="43"/>
        <v>3.6382284024824171E-2</v>
      </c>
      <c r="J56" s="151">
        <f t="shared" si="43"/>
        <v>3.5582289410824336E-2</v>
      </c>
      <c r="K56" s="151">
        <f t="shared" si="43"/>
        <v>3.4658062867883734E-2</v>
      </c>
      <c r="L56" s="151">
        <f t="shared" si="43"/>
        <v>3.3630680111911303E-2</v>
      </c>
      <c r="M56" s="151">
        <f t="shared" si="43"/>
        <v>3.2511202324071488E-2</v>
      </c>
      <c r="N56" s="151">
        <f t="shared" si="43"/>
        <v>3.1306144257705774E-2</v>
      </c>
      <c r="O56" s="151">
        <f t="shared" si="43"/>
        <v>3.0459187486724736E-2</v>
      </c>
      <c r="P56" s="151">
        <f t="shared" si="43"/>
        <v>2.9605159826146279E-2</v>
      </c>
      <c r="Q56" s="151">
        <f t="shared" si="43"/>
        <v>2.8746033454568234E-2</v>
      </c>
      <c r="R56" s="151">
        <f t="shared" si="43"/>
        <v>2.7883693884486228E-2</v>
      </c>
      <c r="S56" s="151">
        <f t="shared" si="43"/>
        <v>2.7019939947561473E-2</v>
      </c>
      <c r="T56" s="151">
        <f t="shared" si="43"/>
        <v>2.6730042720731952E-2</v>
      </c>
      <c r="U56" s="151">
        <f t="shared" si="43"/>
        <v>2.6405411400061599E-2</v>
      </c>
      <c r="V56" s="151">
        <f t="shared" si="43"/>
        <v>2.6045041227105506E-2</v>
      </c>
      <c r="W56" s="151">
        <f t="shared" si="43"/>
        <v>2.5648081263403063E-2</v>
      </c>
      <c r="X56" s="151">
        <f t="shared" si="43"/>
        <v>2.5213876796769261E-2</v>
      </c>
      <c r="Y56" s="151">
        <f t="shared" si="43"/>
        <v>2.4742014118037576E-2</v>
      </c>
      <c r="Z56" s="151">
        <f t="shared" si="43"/>
        <v>2.423236645793405E-2</v>
      </c>
      <c r="AA56" s="151">
        <f t="shared" si="43"/>
        <v>2.3685139516541182E-2</v>
      </c>
      <c r="AB56" s="151">
        <f t="shared" si="43"/>
        <v>2.3100914672795375E-2</v>
      </c>
      <c r="AC56" s="151">
        <f t="shared" si="43"/>
        <v>2.2480687663097503E-2</v>
      </c>
      <c r="AD56" s="151">
        <f t="shared" si="43"/>
        <v>1.1101005154208629E-2</v>
      </c>
      <c r="AE56" s="151">
        <f t="shared" si="43"/>
        <v>5.4272772831519614E-3</v>
      </c>
      <c r="AF56" s="151">
        <f t="shared" si="43"/>
        <v>2.6378649358510661E-3</v>
      </c>
      <c r="AG56" s="151">
        <f t="shared" si="43"/>
        <v>1.2775723521637331E-3</v>
      </c>
      <c r="AH56" s="151">
        <f t="shared" si="43"/>
        <v>6.1739442638245956E-4</v>
      </c>
      <c r="AI56" s="151">
        <f t="shared" si="43"/>
        <v>2.9793866284868591E-4</v>
      </c>
      <c r="AJ56" s="151">
        <f t="shared" si="43"/>
        <v>1.4364336323674252E-4</v>
      </c>
      <c r="AK56" s="151">
        <f t="shared" si="43"/>
        <v>6.9209888976162127E-5</v>
      </c>
      <c r="AL56" s="151">
        <f t="shared" si="43"/>
        <v>3.3331691854550649E-5</v>
      </c>
      <c r="AM56" s="151">
        <f t="shared" si="43"/>
        <v>1.6047497150657549E-5</v>
      </c>
    </row>
    <row r="57" spans="1:39">
      <c r="A57" s="123" t="s">
        <v>60</v>
      </c>
      <c r="B57" s="151">
        <f t="shared" si="44"/>
        <v>4.4202731850680101E-3</v>
      </c>
      <c r="C57" s="151">
        <f t="shared" si="43"/>
        <v>4.7396856983216926E-3</v>
      </c>
      <c r="D57" s="151">
        <f t="shared" si="43"/>
        <v>5.0680487128290635E-3</v>
      </c>
      <c r="E57" s="151">
        <f t="shared" si="43"/>
        <v>5.4005846960783763E-3</v>
      </c>
      <c r="F57" s="151">
        <f t="shared" si="43"/>
        <v>5.7235906721269623E-3</v>
      </c>
      <c r="G57" s="151">
        <f t="shared" si="43"/>
        <v>6.5581262761223941E-3</v>
      </c>
      <c r="H57" s="151">
        <f t="shared" si="43"/>
        <v>6.6607529321945557E-3</v>
      </c>
      <c r="I57" s="151">
        <f t="shared" si="43"/>
        <v>6.5023033960146803E-3</v>
      </c>
      <c r="J57" s="151">
        <f t="shared" si="43"/>
        <v>6.4036157549479788E-3</v>
      </c>
      <c r="K57" s="151">
        <f t="shared" si="43"/>
        <v>6.280724862866972E-3</v>
      </c>
      <c r="L57" s="151">
        <f t="shared" si="43"/>
        <v>6.13698752917715E-3</v>
      </c>
      <c r="M57" s="151">
        <f t="shared" si="43"/>
        <v>5.97402077284065E-3</v>
      </c>
      <c r="N57" s="151">
        <f t="shared" si="43"/>
        <v>5.7926513079663705E-3</v>
      </c>
      <c r="O57" s="151">
        <f t="shared" si="43"/>
        <v>5.6056425734875319E-3</v>
      </c>
      <c r="P57" s="151">
        <f t="shared" si="43"/>
        <v>5.4191825753070787E-3</v>
      </c>
      <c r="Q57" s="151">
        <f t="shared" si="43"/>
        <v>5.2336368387266028E-3</v>
      </c>
      <c r="R57" s="151">
        <f t="shared" si="43"/>
        <v>5.0493473521529414E-3</v>
      </c>
      <c r="S57" s="151">
        <f t="shared" si="43"/>
        <v>4.866633091314191E-3</v>
      </c>
      <c r="T57" s="151">
        <f t="shared" si="43"/>
        <v>4.3906315208162199E-3</v>
      </c>
      <c r="U57" s="151">
        <f t="shared" si="43"/>
        <v>3.9555182170851518E-3</v>
      </c>
      <c r="V57" s="151">
        <f t="shared" si="43"/>
        <v>3.5581037927090607E-3</v>
      </c>
      <c r="W57" s="151">
        <f t="shared" si="43"/>
        <v>3.1954465471036335E-3</v>
      </c>
      <c r="X57" s="151">
        <f t="shared" si="43"/>
        <v>2.8648336894684934E-3</v>
      </c>
      <c r="Y57" s="151">
        <f t="shared" si="43"/>
        <v>2.5637634504323903E-3</v>
      </c>
      <c r="Z57" s="151">
        <f t="shared" si="43"/>
        <v>2.2899280778654082E-3</v>
      </c>
      <c r="AA57" s="151">
        <f t="shared" si="43"/>
        <v>2.0411977178801232E-3</v>
      </c>
      <c r="AB57" s="151">
        <f t="shared" si="43"/>
        <v>1.8156051898649478E-3</v>
      </c>
      <c r="AC57" s="151">
        <f t="shared" si="43"/>
        <v>1.611331673412751E-3</v>
      </c>
      <c r="AD57" s="151">
        <f t="shared" si="43"/>
        <v>1.3292669406868875E-3</v>
      </c>
      <c r="AE57" s="151">
        <f t="shared" si="43"/>
        <v>1.0856915492798338E-3</v>
      </c>
      <c r="AF57" s="151">
        <f t="shared" si="43"/>
        <v>8.8155933621205274E-4</v>
      </c>
      <c r="AG57" s="151">
        <f t="shared" si="43"/>
        <v>7.1327835672015604E-4</v>
      </c>
      <c r="AH57" s="151">
        <f t="shared" si="43"/>
        <v>5.7585188579569368E-4</v>
      </c>
      <c r="AI57" s="151">
        <f t="shared" si="43"/>
        <v>4.6424742178445072E-4</v>
      </c>
      <c r="AJ57" s="151">
        <f t="shared" si="43"/>
        <v>3.7392349007569207E-4</v>
      </c>
      <c r="AK57" s="151">
        <f t="shared" si="43"/>
        <v>3.0098155628430722E-4</v>
      </c>
      <c r="AL57" s="151">
        <f t="shared" si="43"/>
        <v>2.4216068500236288E-4</v>
      </c>
      <c r="AM57" s="151">
        <f t="shared" si="43"/>
        <v>1.9477272161761618E-4</v>
      </c>
    </row>
    <row r="58" spans="1:39">
      <c r="A58" s="123" t="s">
        <v>61</v>
      </c>
      <c r="B58" s="151">
        <f t="shared" si="44"/>
        <v>1.9359078095554425E-6</v>
      </c>
      <c r="C58" s="151">
        <f t="shared" si="43"/>
        <v>1.1746232160223408E-5</v>
      </c>
      <c r="D58" s="151">
        <f t="shared" si="43"/>
        <v>7.1072778401722338E-5</v>
      </c>
      <c r="E58" s="151">
        <f t="shared" si="43"/>
        <v>4.2856506893474469E-4</v>
      </c>
      <c r="F58" s="151">
        <f t="shared" si="43"/>
        <v>2.5701474037258011E-3</v>
      </c>
      <c r="G58" s="151">
        <f t="shared" si="43"/>
        <v>4.2991385359074531E-3</v>
      </c>
      <c r="H58" s="151">
        <f t="shared" si="43"/>
        <v>6.3743688602235192E-3</v>
      </c>
      <c r="I58" s="151">
        <f t="shared" si="43"/>
        <v>9.0843382530255267E-3</v>
      </c>
      <c r="J58" s="151">
        <f t="shared" si="43"/>
        <v>8.4028583519313166E-3</v>
      </c>
      <c r="K58" s="151">
        <f t="shared" si="43"/>
        <v>7.7408251599578298E-3</v>
      </c>
      <c r="L58" s="151">
        <f t="shared" si="43"/>
        <v>7.1040897809934054E-3</v>
      </c>
      <c r="M58" s="151">
        <f t="shared" si="43"/>
        <v>6.4952465400504424E-3</v>
      </c>
      <c r="N58" s="151">
        <f t="shared" si="43"/>
        <v>5.9153712975707233E-3</v>
      </c>
      <c r="O58" s="151">
        <f t="shared" si="43"/>
        <v>5.755367865972299E-3</v>
      </c>
      <c r="P58" s="151">
        <f t="shared" si="43"/>
        <v>5.5940266295843033E-3</v>
      </c>
      <c r="Q58" s="151">
        <f t="shared" si="43"/>
        <v>5.4317202206725689E-3</v>
      </c>
      <c r="R58" s="151">
        <f t="shared" si="43"/>
        <v>5.2688049034321296E-3</v>
      </c>
      <c r="S58" s="151">
        <f t="shared" si="43"/>
        <v>5.1056205707612715E-3</v>
      </c>
      <c r="T58" s="151">
        <f t="shared" si="43"/>
        <v>4.6939299928201216E-3</v>
      </c>
      <c r="U58" s="151">
        <f t="shared" si="43"/>
        <v>4.3092599340995748E-3</v>
      </c>
      <c r="V58" s="151">
        <f t="shared" si="43"/>
        <v>3.9500955449275716E-3</v>
      </c>
      <c r="W58" s="151">
        <f t="shared" si="43"/>
        <v>3.6150160539961075E-3</v>
      </c>
      <c r="X58" s="151">
        <f t="shared" si="43"/>
        <v>3.3026897126708517E-3</v>
      </c>
      <c r="Y58" s="151">
        <f t="shared" si="43"/>
        <v>3.0118684258330329E-3</v>
      </c>
      <c r="Z58" s="151">
        <f t="shared" si="43"/>
        <v>2.7413820917811401E-3</v>
      </c>
      <c r="AA58" s="151">
        <f t="shared" si="43"/>
        <v>2.4901326840253944E-3</v>
      </c>
      <c r="AB58" s="151">
        <f t="shared" si="43"/>
        <v>2.2570881223550679E-3</v>
      </c>
      <c r="AC58" s="151">
        <f t="shared" si="43"/>
        <v>2.0412759986430571E-3</v>
      </c>
      <c r="AD58" s="151">
        <f t="shared" si="43"/>
        <v>1.9970690823637094E-3</v>
      </c>
      <c r="AE58" s="151">
        <f t="shared" si="43"/>
        <v>1.9344229718646869E-3</v>
      </c>
      <c r="AF58" s="151">
        <f t="shared" si="43"/>
        <v>1.8627759916057056E-3</v>
      </c>
      <c r="AG58" s="151">
        <f t="shared" si="43"/>
        <v>1.7874431097500557E-3</v>
      </c>
      <c r="AH58" s="151">
        <f t="shared" si="43"/>
        <v>1.711386391973415E-3</v>
      </c>
      <c r="AI58" s="151">
        <f t="shared" si="43"/>
        <v>1.6362546007729728E-3</v>
      </c>
      <c r="AJ58" s="151">
        <f t="shared" si="43"/>
        <v>1.5629613115604019E-3</v>
      </c>
      <c r="AK58" s="151">
        <f t="shared" si="43"/>
        <v>1.4920021945730125E-3</v>
      </c>
      <c r="AL58" s="151">
        <f t="shared" si="43"/>
        <v>1.4236305992279641E-3</v>
      </c>
      <c r="AM58" s="151">
        <f t="shared" si="43"/>
        <v>1.3579566606746036E-3</v>
      </c>
    </row>
    <row r="59" spans="1:39">
      <c r="A59" s="123" t="s">
        <v>62</v>
      </c>
      <c r="B59" s="151">
        <f t="shared" si="44"/>
        <v>3.9818906734783027E-2</v>
      </c>
      <c r="C59" s="151">
        <f t="shared" si="43"/>
        <v>3.8207325816257319E-2</v>
      </c>
      <c r="D59" s="151">
        <f t="shared" si="43"/>
        <v>3.6559037757612517E-2</v>
      </c>
      <c r="E59" s="151">
        <f t="shared" si="43"/>
        <v>3.4861946712374067E-2</v>
      </c>
      <c r="F59" s="151">
        <f t="shared" si="43"/>
        <v>3.3062546329489254E-2</v>
      </c>
      <c r="G59" s="151">
        <f t="shared" si="43"/>
        <v>3.6342739819441319E-2</v>
      </c>
      <c r="H59" s="151">
        <f t="shared" si="43"/>
        <v>3.5410444173836757E-2</v>
      </c>
      <c r="I59" s="151">
        <f t="shared" si="43"/>
        <v>3.3162360721542224E-2</v>
      </c>
      <c r="J59" s="151">
        <f t="shared" si="43"/>
        <v>3.2433167635515743E-2</v>
      </c>
      <c r="K59" s="151">
        <f t="shared" si="43"/>
        <v>3.1590737457561344E-2</v>
      </c>
      <c r="L59" s="151">
        <f t="shared" si="43"/>
        <v>3.0654280649918278E-2</v>
      </c>
      <c r="M59" s="151">
        <f t="shared" si="43"/>
        <v>2.9633879451500734E-2</v>
      </c>
      <c r="N59" s="151">
        <f t="shared" ref="C59:AM63" si="45">N45/N$50</f>
        <v>2.8535472043654742E-2</v>
      </c>
      <c r="O59" s="151">
        <f t="shared" si="45"/>
        <v>2.7763623038818699E-2</v>
      </c>
      <c r="P59" s="151">
        <f t="shared" si="45"/>
        <v>2.6985320526797339E-2</v>
      </c>
      <c r="Q59" s="151">
        <f t="shared" si="45"/>
        <v>2.6202362068059707E-2</v>
      </c>
      <c r="R59" s="151">
        <f t="shared" si="45"/>
        <v>2.5416466264273588E-2</v>
      </c>
      <c r="S59" s="151">
        <f t="shared" si="45"/>
        <v>2.4629272742743666E-2</v>
      </c>
      <c r="T59" s="151">
        <f t="shared" si="45"/>
        <v>2.4393969481063271E-2</v>
      </c>
      <c r="U59" s="151">
        <f t="shared" si="45"/>
        <v>2.4126336241556311E-2</v>
      </c>
      <c r="V59" s="151">
        <f t="shared" si="45"/>
        <v>2.3825339714954978E-2</v>
      </c>
      <c r="W59" s="151">
        <f t="shared" si="45"/>
        <v>2.3490082831786347E-2</v>
      </c>
      <c r="X59" s="151">
        <f t="shared" si="45"/>
        <v>2.3119844470061945E-2</v>
      </c>
      <c r="Y59" s="151">
        <f t="shared" si="45"/>
        <v>2.2714121619240413E-2</v>
      </c>
      <c r="Z59" s="151">
        <f t="shared" si="45"/>
        <v>2.2272672907279321E-2</v>
      </c>
      <c r="AA59" s="151">
        <f t="shared" si="45"/>
        <v>2.1795562058387563E-2</v>
      </c>
      <c r="AB59" s="151">
        <f t="shared" si="45"/>
        <v>2.1283199517559772E-2</v>
      </c>
      <c r="AC59" s="151">
        <f t="shared" si="45"/>
        <v>2.0736380186003756E-2</v>
      </c>
      <c r="AD59" s="151">
        <f t="shared" si="45"/>
        <v>2.0893598612939969E-2</v>
      </c>
      <c r="AE59" s="151">
        <f t="shared" si="45"/>
        <v>2.0843015015909641E-2</v>
      </c>
      <c r="AF59" s="151">
        <f t="shared" si="45"/>
        <v>2.0670866103409735E-2</v>
      </c>
      <c r="AG59" s="151">
        <f t="shared" si="45"/>
        <v>2.042768778306615E-2</v>
      </c>
      <c r="AH59" s="151">
        <f t="shared" si="45"/>
        <v>2.0142992880442495E-2</v>
      </c>
      <c r="AI59" s="151">
        <f t="shared" si="45"/>
        <v>1.9834248356473072E-2</v>
      </c>
      <c r="AJ59" s="151">
        <f t="shared" si="45"/>
        <v>1.9512011159094927E-2</v>
      </c>
      <c r="AK59" s="151">
        <f t="shared" si="45"/>
        <v>1.918280937635539E-2</v>
      </c>
      <c r="AL59" s="151">
        <f t="shared" si="45"/>
        <v>1.8850766099423544E-2</v>
      </c>
      <c r="AM59" s="151">
        <f t="shared" si="45"/>
        <v>1.8518531376635398E-2</v>
      </c>
    </row>
    <row r="60" spans="1:39">
      <c r="A60" s="123" t="s">
        <v>63</v>
      </c>
      <c r="B60" s="151">
        <f t="shared" si="44"/>
        <v>0.12111394326705968</v>
      </c>
      <c r="C60" s="151">
        <f t="shared" si="45"/>
        <v>0.11774728119271193</v>
      </c>
      <c r="D60" s="151">
        <f t="shared" si="45"/>
        <v>0.1141559194380436</v>
      </c>
      <c r="E60" s="151">
        <f t="shared" si="45"/>
        <v>0.11029472654408189</v>
      </c>
      <c r="F60" s="151">
        <f t="shared" si="45"/>
        <v>0.10598364341179477</v>
      </c>
      <c r="G60" s="151">
        <f t="shared" si="45"/>
        <v>9.3419099308499315E-2</v>
      </c>
      <c r="H60" s="151">
        <f t="shared" si="45"/>
        <v>7.2990249592226719E-2</v>
      </c>
      <c r="I60" s="151">
        <f t="shared" si="45"/>
        <v>5.4814363674345966E-2</v>
      </c>
      <c r="J60" s="151">
        <f t="shared" si="45"/>
        <v>6.1799737592679621E-2</v>
      </c>
      <c r="K60" s="151">
        <f t="shared" si="45"/>
        <v>6.9391352902670872E-2</v>
      </c>
      <c r="L60" s="151">
        <f t="shared" si="45"/>
        <v>7.7622038908762001E-2</v>
      </c>
      <c r="M60" s="151">
        <f t="shared" si="45"/>
        <v>8.6502917112447994E-2</v>
      </c>
      <c r="N60" s="151">
        <f>N46/N$50</f>
        <v>9.6023079754731705E-2</v>
      </c>
      <c r="O60" s="151">
        <f t="shared" si="45"/>
        <v>8.9493962789785872E-2</v>
      </c>
      <c r="P60" s="151">
        <f t="shared" si="45"/>
        <v>8.3324403040511572E-2</v>
      </c>
      <c r="Q60" s="151">
        <f t="shared" si="45"/>
        <v>7.7501856106225758E-2</v>
      </c>
      <c r="R60" s="151">
        <f t="shared" si="45"/>
        <v>7.2013490091146076E-2</v>
      </c>
      <c r="S60" s="151">
        <f t="shared" si="45"/>
        <v>6.6846289959688915E-2</v>
      </c>
      <c r="T60" s="151">
        <f t="shared" si="45"/>
        <v>6.4426439031403507E-2</v>
      </c>
      <c r="U60" s="151">
        <f t="shared" si="45"/>
        <v>6.2005320836167742E-2</v>
      </c>
      <c r="V60" s="151">
        <f t="shared" si="45"/>
        <v>5.9584406231502907E-2</v>
      </c>
      <c r="W60" s="151">
        <f t="shared" si="45"/>
        <v>5.7165498310916642E-2</v>
      </c>
      <c r="X60" s="151">
        <f t="shared" si="45"/>
        <v>5.4750776742543972E-2</v>
      </c>
      <c r="Y60" s="151">
        <f t="shared" si="45"/>
        <v>5.2342836620246198E-2</v>
      </c>
      <c r="Z60" s="151">
        <f t="shared" si="45"/>
        <v>4.9944719488005072E-2</v>
      </c>
      <c r="AA60" s="151">
        <f t="shared" si="45"/>
        <v>4.7559934011436461E-2</v>
      </c>
      <c r="AB60" s="151">
        <f t="shared" si="45"/>
        <v>4.5192463711181623E-2</v>
      </c>
      <c r="AC60" s="151">
        <f t="shared" si="45"/>
        <v>4.284675928525053E-2</v>
      </c>
      <c r="AD60" s="151">
        <f t="shared" si="45"/>
        <v>3.0535788995813464E-2</v>
      </c>
      <c r="AE60" s="151">
        <f t="shared" si="45"/>
        <v>2.1546032270072464E-2</v>
      </c>
      <c r="AF60" s="151">
        <f t="shared" si="45"/>
        <v>1.5113891640557403E-2</v>
      </c>
      <c r="AG60" s="151">
        <f t="shared" si="45"/>
        <v>1.0564469841921666E-2</v>
      </c>
      <c r="AH60" s="151">
        <f t="shared" si="45"/>
        <v>7.3682331780682755E-3</v>
      </c>
      <c r="AI60" s="151">
        <f t="shared" si="45"/>
        <v>5.1317557174618651E-3</v>
      </c>
      <c r="AJ60" s="151">
        <f t="shared" si="45"/>
        <v>3.5707802939125427E-3</v>
      </c>
      <c r="AK60" s="151">
        <f t="shared" si="45"/>
        <v>2.4830426006361432E-3</v>
      </c>
      <c r="AL60" s="151">
        <f t="shared" si="45"/>
        <v>1.7258849039649535E-3</v>
      </c>
      <c r="AM60" s="151">
        <f t="shared" si="45"/>
        <v>1.1992237830792661E-3</v>
      </c>
    </row>
    <row r="61" spans="1:39">
      <c r="A61" s="123" t="s">
        <v>64</v>
      </c>
      <c r="B61" s="151">
        <f t="shared" si="44"/>
        <v>0.51699528880084755</v>
      </c>
      <c r="C61" s="151">
        <f t="shared" si="45"/>
        <v>0.52561741603446743</v>
      </c>
      <c r="D61" s="151">
        <f t="shared" si="45"/>
        <v>0.53289753685780594</v>
      </c>
      <c r="E61" s="151">
        <f t="shared" si="45"/>
        <v>0.53842651964798027</v>
      </c>
      <c r="F61" s="151">
        <f t="shared" si="45"/>
        <v>0.54104944647652864</v>
      </c>
      <c r="G61" s="151">
        <f t="shared" si="45"/>
        <v>0.62591572144963137</v>
      </c>
      <c r="H61" s="151">
        <f t="shared" si="45"/>
        <v>0.64184048231712476</v>
      </c>
      <c r="I61" s="151">
        <f t="shared" si="45"/>
        <v>0.63261386506602868</v>
      </c>
      <c r="J61" s="151">
        <f t="shared" si="45"/>
        <v>0.61979203398071503</v>
      </c>
      <c r="K61" s="151">
        <f t="shared" si="45"/>
        <v>0.60475538423519537</v>
      </c>
      <c r="L61" s="151">
        <f t="shared" si="45"/>
        <v>0.58786075043842634</v>
      </c>
      <c r="M61" s="151">
        <f t="shared" si="45"/>
        <v>0.56929215809654354</v>
      </c>
      <c r="N61" s="151">
        <f t="shared" si="45"/>
        <v>0.54915521091970942</v>
      </c>
      <c r="O61" s="151">
        <f t="shared" si="45"/>
        <v>0.55154286347994774</v>
      </c>
      <c r="P61" s="151">
        <f t="shared" si="45"/>
        <v>0.55338042677669541</v>
      </c>
      <c r="Q61" s="151">
        <f t="shared" si="45"/>
        <v>0.5546636933652519</v>
      </c>
      <c r="R61" s="151">
        <f t="shared" si="45"/>
        <v>0.5553893497032012</v>
      </c>
      <c r="S61" s="151">
        <f t="shared" si="45"/>
        <v>0.55555498526608438</v>
      </c>
      <c r="T61" s="151">
        <f t="shared" si="45"/>
        <v>0.54713131679317895</v>
      </c>
      <c r="U61" s="151">
        <f t="shared" si="45"/>
        <v>0.53806421612236011</v>
      </c>
      <c r="V61" s="151">
        <f t="shared" si="45"/>
        <v>0.52834240957327006</v>
      </c>
      <c r="W61" s="151">
        <f t="shared" si="45"/>
        <v>0.51795801228204519</v>
      </c>
      <c r="X61" s="151">
        <f t="shared" si="45"/>
        <v>0.5069073076714663</v>
      </c>
      <c r="Y61" s="151">
        <f t="shared" si="45"/>
        <v>0.49519155240700619</v>
      </c>
      <c r="Z61" s="151">
        <f t="shared" si="45"/>
        <v>0.48281778158493549</v>
      </c>
      <c r="AA61" s="151">
        <f t="shared" si="45"/>
        <v>0.46979958270017824</v>
      </c>
      <c r="AB61" s="151">
        <f t="shared" si="45"/>
        <v>0.45615780125221206</v>
      </c>
      <c r="AC61" s="151">
        <f t="shared" si="45"/>
        <v>0.44192113632713881</v>
      </c>
      <c r="AD61" s="151">
        <f t="shared" si="45"/>
        <v>0.45546067585109229</v>
      </c>
      <c r="AE61" s="151">
        <f t="shared" si="45"/>
        <v>0.46475491634470023</v>
      </c>
      <c r="AF61" s="151">
        <f t="shared" si="45"/>
        <v>0.47146334933504913</v>
      </c>
      <c r="AG61" s="151">
        <f t="shared" si="45"/>
        <v>0.47657832544809636</v>
      </c>
      <c r="AH61" s="151">
        <f t="shared" si="45"/>
        <v>0.48068977802918655</v>
      </c>
      <c r="AI61" s="151">
        <f t="shared" si="45"/>
        <v>0.48415279879621498</v>
      </c>
      <c r="AJ61" s="151">
        <f t="shared" si="45"/>
        <v>0.48718571718758297</v>
      </c>
      <c r="AK61" s="151">
        <f t="shared" si="45"/>
        <v>0.48992605355131419</v>
      </c>
      <c r="AL61" s="151">
        <f t="shared" si="45"/>
        <v>0.49246247220087425</v>
      </c>
      <c r="AM61" s="151">
        <f t="shared" si="45"/>
        <v>0.49485332202691051</v>
      </c>
    </row>
    <row r="62" spans="1:39">
      <c r="A62" s="123" t="s">
        <v>65</v>
      </c>
      <c r="B62" s="151">
        <f t="shared" si="44"/>
        <v>7.5133108559664553E-3</v>
      </c>
      <c r="C62" s="151">
        <f t="shared" si="45"/>
        <v>8.5200813255607959E-3</v>
      </c>
      <c r="D62" s="151">
        <f t="shared" si="45"/>
        <v>9.6348936946967258E-3</v>
      </c>
      <c r="E62" s="151">
        <f t="shared" si="45"/>
        <v>1.0858226033054929E-2</v>
      </c>
      <c r="F62" s="151">
        <f t="shared" si="45"/>
        <v>1.217022517650776E-2</v>
      </c>
      <c r="G62" s="151">
        <f t="shared" si="45"/>
        <v>1.0551510002782951E-2</v>
      </c>
      <c r="H62" s="151">
        <f t="shared" si="45"/>
        <v>8.1089189328807255E-3</v>
      </c>
      <c r="I62" s="151">
        <f t="shared" si="45"/>
        <v>5.9897908424837174E-3</v>
      </c>
      <c r="J62" s="151">
        <f t="shared" si="45"/>
        <v>3.1906674489459237E-3</v>
      </c>
      <c r="K62" s="151">
        <f t="shared" si="45"/>
        <v>1.6926918203173011E-3</v>
      </c>
      <c r="L62" s="151">
        <f t="shared" si="45"/>
        <v>8.9461302490429254E-4</v>
      </c>
      <c r="M62" s="151">
        <f t="shared" si="45"/>
        <v>4.7104083041954415E-4</v>
      </c>
      <c r="N62" s="151">
        <f t="shared" si="45"/>
        <v>2.4704784032839505E-4</v>
      </c>
      <c r="O62" s="151">
        <f t="shared" si="45"/>
        <v>2.2687073383439451E-4</v>
      </c>
      <c r="P62" s="151">
        <f t="shared" si="45"/>
        <v>2.0813075219700824E-4</v>
      </c>
      <c r="Q62" s="151">
        <f t="shared" si="45"/>
        <v>1.9074600577487425E-4</v>
      </c>
      <c r="R62" s="151">
        <f t="shared" si="45"/>
        <v>1.7463710136158181E-4</v>
      </c>
      <c r="S62" s="151">
        <f t="shared" si="45"/>
        <v>1.5972734381197382E-4</v>
      </c>
      <c r="T62" s="151">
        <f t="shared" si="45"/>
        <v>1.7694713175093354E-4</v>
      </c>
      <c r="U62" s="151">
        <f t="shared" si="45"/>
        <v>1.9574280024037196E-4</v>
      </c>
      <c r="V62" s="151">
        <f t="shared" si="45"/>
        <v>2.1620557690505597E-4</v>
      </c>
      <c r="W62" s="151">
        <f t="shared" si="45"/>
        <v>2.3842166044609289E-4</v>
      </c>
      <c r="X62" s="151">
        <f t="shared" si="45"/>
        <v>2.6246985893894225E-4</v>
      </c>
      <c r="Y62" s="151">
        <f t="shared" si="45"/>
        <v>2.8841898628025552E-4</v>
      </c>
      <c r="Z62" s="151">
        <f t="shared" si="45"/>
        <v>3.1632506650995889E-4</v>
      </c>
      <c r="AA62" s="151">
        <f t="shared" si="45"/>
        <v>3.4622841810585421E-4</v>
      </c>
      <c r="AB62" s="151">
        <f t="shared" si="45"/>
        <v>3.7815071374855532E-4</v>
      </c>
      <c r="AC62" s="151">
        <f t="shared" si="45"/>
        <v>4.1209213370521739E-4</v>
      </c>
      <c r="AD62" s="151">
        <f t="shared" si="45"/>
        <v>4.4572816847644135E-4</v>
      </c>
      <c r="AE62" s="151">
        <f t="shared" si="45"/>
        <v>4.7732351591125408E-4</v>
      </c>
      <c r="AF62" s="151">
        <f t="shared" si="45"/>
        <v>5.0816695362275455E-4</v>
      </c>
      <c r="AG62" s="151">
        <f t="shared" si="45"/>
        <v>5.3909141125315729E-4</v>
      </c>
      <c r="AH62" s="151">
        <f t="shared" si="45"/>
        <v>5.7064058519558239E-4</v>
      </c>
      <c r="AI62" s="151">
        <f t="shared" si="45"/>
        <v>6.0318406536258122E-4</v>
      </c>
      <c r="AJ62" s="151">
        <f t="shared" si="45"/>
        <v>6.3698851878432486E-4</v>
      </c>
      <c r="AK62" s="151">
        <f t="shared" si="45"/>
        <v>6.7225994545950184E-4</v>
      </c>
      <c r="AL62" s="151">
        <f t="shared" si="45"/>
        <v>7.0916857938942168E-4</v>
      </c>
      <c r="AM62" s="151">
        <f t="shared" si="45"/>
        <v>7.4786374206070388E-4</v>
      </c>
    </row>
    <row r="63" spans="1:39">
      <c r="A63" s="123" t="s">
        <v>66</v>
      </c>
      <c r="B63" s="151">
        <f t="shared" si="44"/>
        <v>0.17337171114628033</v>
      </c>
      <c r="C63" s="151">
        <f t="shared" si="45"/>
        <v>0.16215724507839896</v>
      </c>
      <c r="D63" s="151">
        <f t="shared" si="45"/>
        <v>0.15124648274452396</v>
      </c>
      <c r="E63" s="151">
        <f t="shared" si="45"/>
        <v>0.14058629118900828</v>
      </c>
      <c r="F63" s="151">
        <f t="shared" si="45"/>
        <v>0.1299656098479785</v>
      </c>
      <c r="G63" s="151">
        <f t="shared" si="45"/>
        <v>1.8587077046137712E-2</v>
      </c>
      <c r="H63" s="151">
        <f t="shared" si="45"/>
        <v>2.3562756310914128E-3</v>
      </c>
      <c r="I63" s="151">
        <f t="shared" si="45"/>
        <v>2.8710545190612912E-4</v>
      </c>
      <c r="J63" s="151">
        <f t="shared" si="45"/>
        <v>2.8079241188318346E-4</v>
      </c>
      <c r="K63" s="151">
        <f t="shared" si="45"/>
        <v>2.7349901383556368E-4</v>
      </c>
      <c r="L63" s="151">
        <f t="shared" si="45"/>
        <v>2.653915736805484E-4</v>
      </c>
      <c r="M63" s="151">
        <f t="shared" si="45"/>
        <v>2.5655737910504231E-4</v>
      </c>
      <c r="N63" s="151">
        <f t="shared" si="45"/>
        <v>2.4704784032839521E-4</v>
      </c>
      <c r="O63" s="151">
        <f t="shared" si="45"/>
        <v>2.4036550371196746E-4</v>
      </c>
      <c r="P63" s="151">
        <f t="shared" si="45"/>
        <v>2.336272954067785E-4</v>
      </c>
      <c r="Q63" s="151">
        <f t="shared" si="45"/>
        <v>2.2684877791801693E-4</v>
      </c>
      <c r="R63" s="151">
        <f t="shared" si="45"/>
        <v>2.2004483015953988E-4</v>
      </c>
      <c r="S63" s="151">
        <f t="shared" si="45"/>
        <v>2.1322964731914542E-4</v>
      </c>
      <c r="T63" s="151">
        <f t="shared" si="45"/>
        <v>2.111924929124674E-4</v>
      </c>
      <c r="U63" s="151">
        <f t="shared" si="45"/>
        <v>2.0887543946687743E-4</v>
      </c>
      <c r="V63" s="151">
        <f t="shared" si="45"/>
        <v>2.0626954103528856E-4</v>
      </c>
      <c r="W63" s="151">
        <f t="shared" si="45"/>
        <v>2.0336703117614444E-4</v>
      </c>
      <c r="X63" s="151">
        <f t="shared" si="45"/>
        <v>2.0016166672551233E-4</v>
      </c>
      <c r="Y63" s="151">
        <f t="shared" si="45"/>
        <v>1.9664909283453207E-4</v>
      </c>
      <c r="Z63" s="151">
        <f t="shared" si="45"/>
        <v>1.9282721980790415E-4</v>
      </c>
      <c r="AA63" s="151">
        <f t="shared" si="45"/>
        <v>1.8869659934241351E-4</v>
      </c>
      <c r="AB63" s="151">
        <f t="shared" si="45"/>
        <v>1.8426078489424069E-4</v>
      </c>
      <c r="AC63" s="151">
        <f t="shared" si="45"/>
        <v>1.7952665837605788E-4</v>
      </c>
      <c r="AD63" s="151">
        <f t="shared" si="45"/>
        <v>1.8090464751242669E-4</v>
      </c>
      <c r="AE63" s="151">
        <f t="shared" si="45"/>
        <v>1.8048349605950004E-4</v>
      </c>
      <c r="AF63" s="151">
        <f t="shared" si="45"/>
        <v>1.7900951001624234E-4</v>
      </c>
      <c r="AG63" s="151">
        <f t="shared" si="45"/>
        <v>1.7692007629034032E-4</v>
      </c>
      <c r="AH63" s="151">
        <f t="shared" si="45"/>
        <v>1.7447065127455171E-4</v>
      </c>
      <c r="AI63" s="151">
        <f t="shared" si="45"/>
        <v>1.7181244038486643E-4</v>
      </c>
      <c r="AJ63" s="151">
        <f t="shared" si="45"/>
        <v>1.6903684246660707E-4</v>
      </c>
      <c r="AK63" s="151">
        <f t="shared" si="45"/>
        <v>1.6620038429915711E-4</v>
      </c>
      <c r="AL63" s="151">
        <f t="shared" si="45"/>
        <v>1.6333877484157118E-4</v>
      </c>
      <c r="AM63" s="151">
        <f t="shared" si="45"/>
        <v>1.6047497150657559E-4</v>
      </c>
    </row>
    <row r="64" spans="1:39">
      <c r="A64" s="123"/>
      <c r="B64" s="151">
        <f>SUM(B52:B63)</f>
        <v>1</v>
      </c>
      <c r="C64" s="151">
        <f t="shared" ref="C64:AM64" si="46">SUM(C52:C63)</f>
        <v>1</v>
      </c>
      <c r="D64" s="151">
        <f t="shared" si="46"/>
        <v>1</v>
      </c>
      <c r="E64" s="151">
        <f t="shared" si="46"/>
        <v>1</v>
      </c>
      <c r="F64" s="151">
        <f t="shared" si="46"/>
        <v>1.0000000000000002</v>
      </c>
      <c r="G64" s="151">
        <f t="shared" si="46"/>
        <v>1</v>
      </c>
      <c r="H64" s="151">
        <f t="shared" si="46"/>
        <v>0.99999999999999989</v>
      </c>
      <c r="I64" s="151">
        <f t="shared" si="46"/>
        <v>0.99999999999999989</v>
      </c>
      <c r="J64" s="151">
        <f t="shared" si="46"/>
        <v>0.99999999999999989</v>
      </c>
      <c r="K64" s="151">
        <f t="shared" si="46"/>
        <v>0.99999999999999978</v>
      </c>
      <c r="L64" s="151">
        <f t="shared" si="46"/>
        <v>0.99999999999999989</v>
      </c>
      <c r="M64" s="151">
        <f t="shared" si="46"/>
        <v>0.99999999999999978</v>
      </c>
      <c r="N64" s="151">
        <f t="shared" si="46"/>
        <v>1</v>
      </c>
      <c r="O64" s="151">
        <f t="shared" si="46"/>
        <v>1</v>
      </c>
      <c r="P64" s="151">
        <f t="shared" si="46"/>
        <v>0.99999999999999989</v>
      </c>
      <c r="Q64" s="151">
        <f t="shared" si="46"/>
        <v>1</v>
      </c>
      <c r="R64" s="151">
        <f t="shared" si="46"/>
        <v>0.99999999999999989</v>
      </c>
      <c r="S64" s="151">
        <f t="shared" si="46"/>
        <v>1</v>
      </c>
      <c r="T64" s="151">
        <f t="shared" si="46"/>
        <v>0.99999999999999978</v>
      </c>
      <c r="U64" s="151">
        <f t="shared" si="46"/>
        <v>1</v>
      </c>
      <c r="V64" s="151">
        <f t="shared" si="46"/>
        <v>1</v>
      </c>
      <c r="W64" s="151">
        <f t="shared" si="46"/>
        <v>1</v>
      </c>
      <c r="X64" s="151">
        <f t="shared" si="46"/>
        <v>1</v>
      </c>
      <c r="Y64" s="151">
        <f t="shared" si="46"/>
        <v>1</v>
      </c>
      <c r="Z64" s="151">
        <f t="shared" si="46"/>
        <v>1</v>
      </c>
      <c r="AA64" s="151">
        <f t="shared" si="46"/>
        <v>1</v>
      </c>
      <c r="AB64" s="151">
        <f t="shared" si="46"/>
        <v>1.0000000000000002</v>
      </c>
      <c r="AC64" s="151">
        <f t="shared" si="46"/>
        <v>0.99999999999999989</v>
      </c>
      <c r="AD64" s="151">
        <f t="shared" si="46"/>
        <v>1</v>
      </c>
      <c r="AE64" s="151">
        <f t="shared" si="46"/>
        <v>0.99999999999999978</v>
      </c>
      <c r="AF64" s="151">
        <f t="shared" si="46"/>
        <v>1.0000000000000002</v>
      </c>
      <c r="AG64" s="151">
        <f t="shared" si="46"/>
        <v>1</v>
      </c>
      <c r="AH64" s="151">
        <f t="shared" si="46"/>
        <v>0.99999999999999989</v>
      </c>
      <c r="AI64" s="151">
        <f t="shared" si="46"/>
        <v>0.99999999999999989</v>
      </c>
      <c r="AJ64" s="151">
        <f t="shared" si="46"/>
        <v>1</v>
      </c>
      <c r="AK64" s="151">
        <f t="shared" si="46"/>
        <v>1</v>
      </c>
      <c r="AL64" s="151">
        <f t="shared" si="46"/>
        <v>0.99999999999999989</v>
      </c>
      <c r="AM64" s="151">
        <f t="shared" si="46"/>
        <v>1</v>
      </c>
    </row>
    <row r="65" spans="1:39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">
      <c r="A66" s="164" t="s">
        <v>118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>
      <c r="A67" s="123" t="s">
        <v>55</v>
      </c>
      <c r="B67" s="2">
        <f t="shared" ref="B67:B78" si="47">B4</f>
        <v>28.029136878310002</v>
      </c>
      <c r="C67" s="150">
        <f t="shared" ref="C67:F78" si="48">B67*($C4/$B4)^(1/($C$3-$B$3))</f>
        <v>28.938621162276984</v>
      </c>
      <c r="D67" s="150">
        <f t="shared" si="48"/>
        <v>29.877616225201383</v>
      </c>
      <c r="E67" s="150">
        <f t="shared" si="48"/>
        <v>30.847079627417141</v>
      </c>
      <c r="F67" s="150">
        <f t="shared" si="48"/>
        <v>31.847999999999999</v>
      </c>
      <c r="G67" s="150">
        <f t="shared" ref="G67:I78" si="49">F67*($K4/$C4)^(1/($K$3-$C$3))</f>
        <v>32.209760301941557</v>
      </c>
      <c r="H67" s="150">
        <f t="shared" si="49"/>
        <v>32.575629826316579</v>
      </c>
      <c r="I67" s="150">
        <f t="shared" si="49"/>
        <v>32.945655249636879</v>
      </c>
      <c r="J67" s="150">
        <f t="shared" ref="J67:N78" si="50">I67*($L4/$K4)^(1/($L$3-$K$3))</f>
        <v>33.465206224067515</v>
      </c>
      <c r="K67" s="150">
        <f t="shared" si="50"/>
        <v>33.992950485685384</v>
      </c>
      <c r="L67" s="150">
        <f t="shared" si="50"/>
        <v>34.529017242129839</v>
      </c>
      <c r="M67" s="150">
        <f t="shared" si="50"/>
        <v>35.073537738636844</v>
      </c>
      <c r="N67" s="150">
        <f t="shared" si="50"/>
        <v>35.626645290171709</v>
      </c>
      <c r="O67" s="150">
        <f t="shared" ref="O67:S78" si="51">N67*($M4/$L4)^(1/($M$3-$L$3))</f>
        <v>37.386635607928461</v>
      </c>
      <c r="P67" s="150">
        <f t="shared" si="51"/>
        <v>39.233571129011786</v>
      </c>
      <c r="Q67" s="150">
        <f t="shared" si="51"/>
        <v>41.171747029540107</v>
      </c>
      <c r="R67" s="150">
        <f t="shared" si="51"/>
        <v>43.205670671436046</v>
      </c>
      <c r="S67" s="150">
        <f t="shared" si="51"/>
        <v>45.340072084607883</v>
      </c>
      <c r="T67" s="150">
        <f t="shared" ref="T67:AC67" si="52">S67*($N4/$M4)^(1/($N$3-$M$3))</f>
        <v>45.69685765123964</v>
      </c>
      <c r="U67" s="150">
        <f t="shared" si="52"/>
        <v>46.056450799216201</v>
      </c>
      <c r="V67" s="150">
        <f t="shared" si="52"/>
        <v>46.418873621676262</v>
      </c>
      <c r="W67" s="150">
        <f t="shared" si="52"/>
        <v>46.78414838561163</v>
      </c>
      <c r="X67" s="150">
        <f t="shared" si="52"/>
        <v>47.152297533235313</v>
      </c>
      <c r="Y67" s="150">
        <f t="shared" si="52"/>
        <v>47.523343683360331</v>
      </c>
      <c r="Z67" s="150">
        <f t="shared" si="52"/>
        <v>47.897309632789415</v>
      </c>
      <c r="AA67" s="150">
        <f t="shared" si="52"/>
        <v>48.274218357715618</v>
      </c>
      <c r="AB67" s="150">
        <f t="shared" si="52"/>
        <v>48.654093015133952</v>
      </c>
      <c r="AC67" s="150">
        <f t="shared" si="52"/>
        <v>49.036956944264141</v>
      </c>
      <c r="AD67" s="150">
        <f t="shared" ref="AD67:AM67" si="53">AC67*($O4/$N4)^(1/($O$3-$N$3))</f>
        <v>49.268607740177139</v>
      </c>
      <c r="AE67" s="150">
        <f t="shared" si="53"/>
        <v>49.501352855448253</v>
      </c>
      <c r="AF67" s="150">
        <f t="shared" si="53"/>
        <v>49.735197459646841</v>
      </c>
      <c r="AG67" s="150">
        <f t="shared" si="53"/>
        <v>49.970146746763341</v>
      </c>
      <c r="AH67" s="150">
        <f t="shared" si="53"/>
        <v>50.206205935324611</v>
      </c>
      <c r="AI67" s="150">
        <f t="shared" si="53"/>
        <v>50.443380268509863</v>
      </c>
      <c r="AJ67" s="150">
        <f t="shared" si="53"/>
        <v>50.681675014267107</v>
      </c>
      <c r="AK67" s="150">
        <f t="shared" si="53"/>
        <v>50.921095465430156</v>
      </c>
      <c r="AL67" s="150">
        <f t="shared" si="53"/>
        <v>51.161646939836203</v>
      </c>
      <c r="AM67" s="150">
        <f t="shared" si="53"/>
        <v>51.40333478044392</v>
      </c>
    </row>
    <row r="68" spans="1:39">
      <c r="A68" s="123" t="s">
        <v>56</v>
      </c>
      <c r="B68" s="2">
        <f t="shared" si="47"/>
        <v>4.1845439613146898</v>
      </c>
      <c r="C68" s="150">
        <f t="shared" si="48"/>
        <v>5.2816209573065009</v>
      </c>
      <c r="D68" s="150">
        <f t="shared" si="48"/>
        <v>6.6663225896413074</v>
      </c>
      <c r="E68" s="150">
        <f t="shared" si="48"/>
        <v>8.4140564475163018</v>
      </c>
      <c r="F68" s="150">
        <f t="shared" si="48"/>
        <v>10.619999999999996</v>
      </c>
      <c r="G68" s="150">
        <f t="shared" si="49"/>
        <v>14.371395343437744</v>
      </c>
      <c r="H68" s="150">
        <f t="shared" si="49"/>
        <v>19.447928824612443</v>
      </c>
      <c r="I68" s="150">
        <f t="shared" si="49"/>
        <v>26.317690560220722</v>
      </c>
      <c r="J68" s="150">
        <f t="shared" si="50"/>
        <v>29.656811426607856</v>
      </c>
      <c r="K68" s="150">
        <f t="shared" si="50"/>
        <v>33.419591357411335</v>
      </c>
      <c r="L68" s="150">
        <f t="shared" si="50"/>
        <v>37.659783124706266</v>
      </c>
      <c r="M68" s="150">
        <f t="shared" si="50"/>
        <v>42.437959513989952</v>
      </c>
      <c r="N68" s="150">
        <f t="shared" si="50"/>
        <v>47.822378629937937</v>
      </c>
      <c r="O68" s="150">
        <f t="shared" si="51"/>
        <v>56.14239540680412</v>
      </c>
      <c r="P68" s="150">
        <f t="shared" si="51"/>
        <v>65.909907710879395</v>
      </c>
      <c r="Q68" s="150">
        <f t="shared" si="51"/>
        <v>77.376747161916754</v>
      </c>
      <c r="R68" s="150">
        <f t="shared" si="51"/>
        <v>90.838558409495747</v>
      </c>
      <c r="S68" s="150">
        <f t="shared" si="51"/>
        <v>106.64242161341025</v>
      </c>
      <c r="T68" s="150">
        <f t="shared" ref="T68:AC68" si="54">S68*($N5/$M5)^(1/($N$3-$M$3))</f>
        <v>114.90719873194861</v>
      </c>
      <c r="U68" s="150">
        <f t="shared" si="54"/>
        <v>123.81249525904592</v>
      </c>
      <c r="V68" s="150">
        <f t="shared" si="54"/>
        <v>133.40795138546068</v>
      </c>
      <c r="W68" s="150">
        <f t="shared" si="54"/>
        <v>143.7470544118213</v>
      </c>
      <c r="X68" s="150">
        <f t="shared" si="54"/>
        <v>154.88743689926019</v>
      </c>
      <c r="Y68" s="150">
        <f t="shared" si="54"/>
        <v>166.89119792669251</v>
      </c>
      <c r="Z68" s="150">
        <f t="shared" si="54"/>
        <v>179.82524924550219</v>
      </c>
      <c r="AA68" s="150">
        <f t="shared" si="54"/>
        <v>193.7616882611818</v>
      </c>
      <c r="AB68" s="150">
        <f t="shared" si="54"/>
        <v>208.77819992101271</v>
      </c>
      <c r="AC68" s="150">
        <f t="shared" si="54"/>
        <v>224.9584897480006</v>
      </c>
      <c r="AD68" s="150">
        <f t="shared" ref="AD68:AM68" si="55">AC68*($O5/$N5)^(1/($O$3-$N$3))</f>
        <v>230.23298362211222</v>
      </c>
      <c r="AE68" s="150">
        <f t="shared" si="55"/>
        <v>235.63114602573435</v>
      </c>
      <c r="AF68" s="150">
        <f t="shared" si="55"/>
        <v>241.15587655559727</v>
      </c>
      <c r="AG68" s="150">
        <f t="shared" si="55"/>
        <v>246.81014279388589</v>
      </c>
      <c r="AH68" s="150">
        <f t="shared" si="55"/>
        <v>252.59698190226203</v>
      </c>
      <c r="AI68" s="150">
        <f t="shared" si="55"/>
        <v>258.51950225326118</v>
      </c>
      <c r="AJ68" s="150">
        <f t="shared" si="55"/>
        <v>264.58088509993956</v>
      </c>
      <c r="AK68" s="150">
        <f t="shared" si="55"/>
        <v>270.78438628466898</v>
      </c>
      <c r="AL68" s="150">
        <f t="shared" si="55"/>
        <v>277.13333798799653</v>
      </c>
      <c r="AM68" s="150">
        <f t="shared" si="55"/>
        <v>283.63115051850934</v>
      </c>
    </row>
    <row r="69" spans="1:39">
      <c r="A69" s="123" t="s">
        <v>57</v>
      </c>
      <c r="B69" s="2">
        <f t="shared" si="47"/>
        <v>6.0697173049999993</v>
      </c>
      <c r="C69" s="150">
        <f t="shared" si="48"/>
        <v>6.0625252058053558</v>
      </c>
      <c r="D69" s="150">
        <f t="shared" si="48"/>
        <v>6.0553416286370654</v>
      </c>
      <c r="E69" s="150">
        <f t="shared" si="48"/>
        <v>6.0481665633972499</v>
      </c>
      <c r="F69" s="150">
        <f t="shared" si="48"/>
        <v>6.0409999999999986</v>
      </c>
      <c r="G69" s="150">
        <f t="shared" si="49"/>
        <v>6.2623322503724017</v>
      </c>
      <c r="H69" s="150">
        <f t="shared" si="49"/>
        <v>6.4917737483950138</v>
      </c>
      <c r="I69" s="150">
        <f t="shared" si="49"/>
        <v>6.7296216034919771</v>
      </c>
      <c r="J69" s="150">
        <f t="shared" si="50"/>
        <v>7.8647872732755717</v>
      </c>
      <c r="K69" s="150">
        <f t="shared" si="50"/>
        <v>9.1914348975848981</v>
      </c>
      <c r="L69" s="150">
        <f t="shared" si="50"/>
        <v>10.741864025186247</v>
      </c>
      <c r="M69" s="150">
        <f t="shared" si="50"/>
        <v>12.553822555595673</v>
      </c>
      <c r="N69" s="150">
        <f t="shared" si="50"/>
        <v>14.671425777487455</v>
      </c>
      <c r="O69" s="150">
        <f t="shared" si="51"/>
        <v>14.614236617998987</v>
      </c>
      <c r="P69" s="150">
        <f t="shared" si="51"/>
        <v>14.557270381627372</v>
      </c>
      <c r="Q69" s="150">
        <f t="shared" si="51"/>
        <v>14.500526199419186</v>
      </c>
      <c r="R69" s="150">
        <f t="shared" si="51"/>
        <v>14.444003205808178</v>
      </c>
      <c r="S69" s="150">
        <f t="shared" si="51"/>
        <v>14.387700538602076</v>
      </c>
      <c r="T69" s="150">
        <f t="shared" ref="T69:AC69" si="56">S69*($N6/$M6)^(1/($N$3-$M$3))</f>
        <v>14.247794670095052</v>
      </c>
      <c r="U69" s="150">
        <f t="shared" si="56"/>
        <v>14.109249244974391</v>
      </c>
      <c r="V69" s="150">
        <f t="shared" si="56"/>
        <v>13.972051034301041</v>
      </c>
      <c r="W69" s="150">
        <f t="shared" si="56"/>
        <v>13.836186937774032</v>
      </c>
      <c r="X69" s="150">
        <f t="shared" si="56"/>
        <v>13.701643982479601</v>
      </c>
      <c r="Y69" s="150">
        <f t="shared" si="56"/>
        <v>13.56840932165248</v>
      </c>
      <c r="Z69" s="150">
        <f t="shared" si="56"/>
        <v>13.43647023344923</v>
      </c>
      <c r="AA69" s="150">
        <f t="shared" si="56"/>
        <v>13.305814119733499</v>
      </c>
      <c r="AB69" s="150">
        <f t="shared" si="56"/>
        <v>13.176428504873101</v>
      </c>
      <c r="AC69" s="150">
        <f t="shared" si="56"/>
        <v>13.04830103454878</v>
      </c>
      <c r="AD69" s="150">
        <f t="shared" ref="AD69:AM69" si="57">AC69*($O6/$N6)^(1/($O$3-$N$3))</f>
        <v>12.773046933550527</v>
      </c>
      <c r="AE69" s="150">
        <f t="shared" si="57"/>
        <v>12.503599321835111</v>
      </c>
      <c r="AF69" s="150">
        <f t="shared" si="57"/>
        <v>12.239835711426261</v>
      </c>
      <c r="AG69" s="150">
        <f t="shared" si="57"/>
        <v>11.981636198233357</v>
      </c>
      <c r="AH69" s="150">
        <f t="shared" si="57"/>
        <v>11.728883407544318</v>
      </c>
      <c r="AI69" s="150">
        <f t="shared" si="57"/>
        <v>11.481462440668334</v>
      </c>
      <c r="AJ69" s="150">
        <f t="shared" si="57"/>
        <v>11.239260822704155</v>
      </c>
      <c r="AK69" s="150">
        <f t="shared" si="57"/>
        <v>11.002168451410215</v>
      </c>
      <c r="AL69" s="150">
        <f t="shared" si="57"/>
        <v>10.770077547153345</v>
      </c>
      <c r="AM69" s="150">
        <f t="shared" si="57"/>
        <v>10.542882603913313</v>
      </c>
    </row>
    <row r="70" spans="1:39">
      <c r="A70" s="123" t="s">
        <v>58</v>
      </c>
      <c r="B70" s="2">
        <f t="shared" si="47"/>
        <v>1.9492261200000003E-2</v>
      </c>
      <c r="C70" s="150">
        <f t="shared" si="48"/>
        <v>3.9951793239009971E-2</v>
      </c>
      <c r="D70" s="150">
        <f t="shared" si="48"/>
        <v>8.1886127352561983E-2</v>
      </c>
      <c r="E70" s="150">
        <f t="shared" si="48"/>
        <v>0.16783571672704625</v>
      </c>
      <c r="F70" s="150">
        <f t="shared" si="48"/>
        <v>0.34399999999999992</v>
      </c>
      <c r="G70" s="150">
        <f t="shared" si="49"/>
        <v>1.0933043193372367</v>
      </c>
      <c r="H70" s="150">
        <f t="shared" si="49"/>
        <v>3.4747509729112172</v>
      </c>
      <c r="I70" s="150">
        <f t="shared" si="49"/>
        <v>11.043489091003199</v>
      </c>
      <c r="J70" s="150">
        <f t="shared" si="50"/>
        <v>14.660506557261082</v>
      </c>
      <c r="K70" s="150">
        <f t="shared" si="50"/>
        <v>19.462187243938388</v>
      </c>
      <c r="L70" s="150">
        <f t="shared" si="50"/>
        <v>25.836537833033937</v>
      </c>
      <c r="M70" s="150">
        <f t="shared" si="50"/>
        <v>34.298646849454144</v>
      </c>
      <c r="N70" s="150">
        <f t="shared" si="50"/>
        <v>45.532307126671569</v>
      </c>
      <c r="O70" s="150">
        <f t="shared" si="51"/>
        <v>50.666164571406334</v>
      </c>
      <c r="P70" s="150">
        <f t="shared" si="51"/>
        <v>56.378874569988952</v>
      </c>
      <c r="Q70" s="150">
        <f t="shared" si="51"/>
        <v>62.735703889699806</v>
      </c>
      <c r="R70" s="150">
        <f t="shared" si="51"/>
        <v>69.809278254574181</v>
      </c>
      <c r="S70" s="150">
        <f t="shared" si="51"/>
        <v>77.680412082292548</v>
      </c>
      <c r="T70" s="150">
        <f t="shared" ref="T70:AC70" si="58">S70*($N7/$M7)^(1/($N$3-$M$3))</f>
        <v>80.762663629721217</v>
      </c>
      <c r="U70" s="150">
        <f t="shared" si="58"/>
        <v>83.967214664845216</v>
      </c>
      <c r="V70" s="150">
        <f t="shared" si="58"/>
        <v>87.298917862555086</v>
      </c>
      <c r="W70" s="150">
        <f t="shared" si="58"/>
        <v>90.762818445184024</v>
      </c>
      <c r="X70" s="150">
        <f t="shared" si="58"/>
        <v>94.364161822524665</v>
      </c>
      <c r="Y70" s="150">
        <f t="shared" si="58"/>
        <v>98.108401534991216</v>
      </c>
      <c r="Z70" s="150">
        <f t="shared" si="58"/>
        <v>102.00120751195529</v>
      </c>
      <c r="AA70" s="150">
        <f t="shared" si="58"/>
        <v>106.04847465776108</v>
      </c>
      <c r="AB70" s="150">
        <f t="shared" si="58"/>
        <v>110.25633177842181</v>
      </c>
      <c r="AC70" s="150">
        <f t="shared" si="58"/>
        <v>114.63115086251517</v>
      </c>
      <c r="AD70" s="150">
        <f t="shared" ref="AD70:AM70" si="59">AC70*($O7/$N7)^(1/($O$3-$N$3))</f>
        <v>115.17091823509938</v>
      </c>
      <c r="AE70" s="150">
        <f t="shared" si="59"/>
        <v>115.71322722760378</v>
      </c>
      <c r="AF70" s="150">
        <f t="shared" si="59"/>
        <v>116.25808980783552</v>
      </c>
      <c r="AG70" s="150">
        <f t="shared" si="59"/>
        <v>116.80551799995493</v>
      </c>
      <c r="AH70" s="150">
        <f t="shared" si="59"/>
        <v>117.3555238847409</v>
      </c>
      <c r="AI70" s="150">
        <f t="shared" si="59"/>
        <v>117.9081195998575</v>
      </c>
      <c r="AJ70" s="150">
        <f t="shared" si="59"/>
        <v>118.46331734012176</v>
      </c>
      <c r="AK70" s="150">
        <f t="shared" si="59"/>
        <v>119.02112935777285</v>
      </c>
      <c r="AL70" s="150">
        <f t="shared" si="59"/>
        <v>119.58156796274247</v>
      </c>
      <c r="AM70" s="150">
        <f t="shared" si="59"/>
        <v>120.14464552292647</v>
      </c>
    </row>
    <row r="71" spans="1:39">
      <c r="A71" s="123" t="s">
        <v>59</v>
      </c>
      <c r="B71" s="2">
        <f t="shared" si="47"/>
        <v>2.22571611</v>
      </c>
      <c r="C71" s="150">
        <f t="shared" si="48"/>
        <v>2.9567660672741511</v>
      </c>
      <c r="D71" s="150">
        <f t="shared" si="48"/>
        <v>3.9279338174821627</v>
      </c>
      <c r="E71" s="150">
        <f t="shared" si="48"/>
        <v>5.218087506240801</v>
      </c>
      <c r="F71" s="150">
        <f t="shared" si="48"/>
        <v>6.9319999999999977</v>
      </c>
      <c r="G71" s="150">
        <f t="shared" si="49"/>
        <v>8.4759530586511271</v>
      </c>
      <c r="H71" s="150">
        <f t="shared" si="49"/>
        <v>10.363788264924613</v>
      </c>
      <c r="I71" s="150">
        <f t="shared" si="49"/>
        <v>12.672097928923899</v>
      </c>
      <c r="J71" s="150">
        <f t="shared" si="50"/>
        <v>12.672097928923899</v>
      </c>
      <c r="K71" s="150">
        <f t="shared" si="50"/>
        <v>12.672097928923899</v>
      </c>
      <c r="L71" s="150">
        <f t="shared" si="50"/>
        <v>12.672097928923899</v>
      </c>
      <c r="M71" s="150">
        <f t="shared" si="50"/>
        <v>12.672097928923899</v>
      </c>
      <c r="N71" s="150">
        <f t="shared" si="50"/>
        <v>12.672097928923899</v>
      </c>
      <c r="O71" s="150">
        <f t="shared" si="51"/>
        <v>13.534865127715141</v>
      </c>
      <c r="P71" s="150">
        <f t="shared" si="51"/>
        <v>14.456372974146984</v>
      </c>
      <c r="Q71" s="150">
        <f t="shared" si="51"/>
        <v>15.440620766859976</v>
      </c>
      <c r="R71" s="150">
        <f t="shared" si="51"/>
        <v>16.49188009276963</v>
      </c>
      <c r="S71" s="150">
        <f t="shared" si="51"/>
        <v>17.614713365543132</v>
      </c>
      <c r="T71" s="150">
        <f t="shared" ref="T71:AC71" si="60">S71*($N8/$M8)^(1/($N$3-$M$3))</f>
        <v>17.548897774077602</v>
      </c>
      <c r="U71" s="150">
        <f t="shared" si="60"/>
        <v>17.483328095900021</v>
      </c>
      <c r="V71" s="150">
        <f t="shared" si="60"/>
        <v>17.418003412180305</v>
      </c>
      <c r="W71" s="150">
        <f t="shared" si="60"/>
        <v>17.352922807521491</v>
      </c>
      <c r="X71" s="150">
        <f t="shared" si="60"/>
        <v>17.288085369946902</v>
      </c>
      <c r="Y71" s="150">
        <f t="shared" si="60"/>
        <v>17.223490190887368</v>
      </c>
      <c r="Z71" s="150">
        <f t="shared" si="60"/>
        <v>17.1591363651685</v>
      </c>
      <c r="AA71" s="150">
        <f t="shared" si="60"/>
        <v>17.095022990997997</v>
      </c>
      <c r="AB71" s="150">
        <f t="shared" si="60"/>
        <v>17.031149169953014</v>
      </c>
      <c r="AC71" s="150">
        <f t="shared" si="60"/>
        <v>16.967514006967576</v>
      </c>
      <c r="AD71" s="150">
        <f t="shared" ref="AD71:AM71" si="61">AC71*($O8/$N8)^(1/($O$3-$N$3))</f>
        <v>16.29735601889104</v>
      </c>
      <c r="AE71" s="150">
        <f t="shared" si="61"/>
        <v>15.653666948347054</v>
      </c>
      <c r="AF71" s="150">
        <f t="shared" si="61"/>
        <v>15.03540136484339</v>
      </c>
      <c r="AG71" s="150">
        <f t="shared" si="61"/>
        <v>14.441555128768442</v>
      </c>
      <c r="AH71" s="150">
        <f t="shared" si="61"/>
        <v>13.871163760544578</v>
      </c>
      <c r="AI71" s="150">
        <f t="shared" si="61"/>
        <v>13.32330087419426</v>
      </c>
      <c r="AJ71" s="150">
        <f t="shared" si="61"/>
        <v>12.797076672774898</v>
      </c>
      <c r="AK71" s="150">
        <f t="shared" si="61"/>
        <v>12.29163650323879</v>
      </c>
      <c r="AL71" s="150">
        <f t="shared" si="61"/>
        <v>11.806159468371101</v>
      </c>
      <c r="AM71" s="150">
        <f t="shared" si="61"/>
        <v>11.339857093551471</v>
      </c>
    </row>
    <row r="72" spans="1:39">
      <c r="A72" s="123" t="s">
        <v>60</v>
      </c>
      <c r="B72" s="2">
        <f t="shared" si="47"/>
        <v>1.3098965169300001</v>
      </c>
      <c r="C72" s="150">
        <f t="shared" si="48"/>
        <v>1.4344914534701654</v>
      </c>
      <c r="D72" s="150">
        <f t="shared" si="48"/>
        <v>1.570937630173814</v>
      </c>
      <c r="E72" s="150">
        <f t="shared" si="48"/>
        <v>1.7203623151090774</v>
      </c>
      <c r="F72" s="150">
        <f t="shared" si="48"/>
        <v>1.8839999999999992</v>
      </c>
      <c r="G72" s="150">
        <f t="shared" si="49"/>
        <v>2.003222528616194</v>
      </c>
      <c r="H72" s="150">
        <f t="shared" si="49"/>
        <v>2.1299896492332588</v>
      </c>
      <c r="I72" s="150">
        <f t="shared" si="49"/>
        <v>2.2647787956811949</v>
      </c>
      <c r="J72" s="150">
        <f t="shared" si="50"/>
        <v>2.3233754080674087</v>
      </c>
      <c r="K72" s="150">
        <f t="shared" si="50"/>
        <v>2.3834880903628286</v>
      </c>
      <c r="L72" s="150">
        <f t="shared" si="50"/>
        <v>2.4451560678379267</v>
      </c>
      <c r="M72" s="150">
        <f t="shared" si="50"/>
        <v>2.5084195806384355</v>
      </c>
      <c r="N72" s="150">
        <f t="shared" si="50"/>
        <v>2.5733199100432107</v>
      </c>
      <c r="O72" s="150">
        <f t="shared" si="51"/>
        <v>2.537520653495756</v>
      </c>
      <c r="P72" s="150">
        <f t="shared" si="51"/>
        <v>2.5022194254928087</v>
      </c>
      <c r="Q72" s="150">
        <f t="shared" si="51"/>
        <v>2.4674092976102879</v>
      </c>
      <c r="R72" s="150">
        <f t="shared" si="51"/>
        <v>2.433083437810275</v>
      </c>
      <c r="S72" s="150">
        <f t="shared" si="51"/>
        <v>2.3992351091001187</v>
      </c>
      <c r="T72" s="150">
        <f t="shared" ref="T72:AC72" si="62">S72*($N9/$M9)^(1/($N$3-$M$3))</f>
        <v>2.239398524761147</v>
      </c>
      <c r="U72" s="150">
        <f t="shared" si="62"/>
        <v>2.0902102231170425</v>
      </c>
      <c r="V72" s="150">
        <f t="shared" si="62"/>
        <v>1.9509608176101616</v>
      </c>
      <c r="W72" s="150">
        <f t="shared" si="62"/>
        <v>1.8209881808797264</v>
      </c>
      <c r="X72" s="150">
        <f t="shared" si="62"/>
        <v>1.6996742963631641</v>
      </c>
      <c r="Y72" s="150">
        <f t="shared" si="62"/>
        <v>1.5864423196431632</v>
      </c>
      <c r="Z72" s="150">
        <f t="shared" si="62"/>
        <v>1.4807538355672256</v>
      </c>
      <c r="AA72" s="150">
        <f t="shared" si="62"/>
        <v>1.3821062980973911</v>
      </c>
      <c r="AB72" s="150">
        <f t="shared" si="62"/>
        <v>1.2900306407166833</v>
      </c>
      <c r="AC72" s="150">
        <f t="shared" si="62"/>
        <v>1.2040890460298219</v>
      </c>
      <c r="AD72" s="150">
        <f t="shared" ref="AD72:AM72" si="63">AC72*($O9/$N9)^(1/($O$3-$N$3))</f>
        <v>1.351313428597221</v>
      </c>
      <c r="AE72" s="150">
        <f t="shared" si="63"/>
        <v>1.5165389871522432</v>
      </c>
      <c r="AF72" s="150">
        <f t="shared" si="63"/>
        <v>1.7019667316858049</v>
      </c>
      <c r="AG72" s="150">
        <f t="shared" si="63"/>
        <v>1.9100667904388442</v>
      </c>
      <c r="AH72" s="150">
        <f t="shared" si="63"/>
        <v>2.1436113150834841</v>
      </c>
      <c r="AI72" s="150">
        <f t="shared" si="63"/>
        <v>2.405711409232036</v>
      </c>
      <c r="AJ72" s="150">
        <f t="shared" si="63"/>
        <v>2.6998585722075243</v>
      </c>
      <c r="AK72" s="150">
        <f t="shared" si="63"/>
        <v>3.0299712101583127</v>
      </c>
      <c r="AL72" s="150">
        <f t="shared" si="63"/>
        <v>3.4004468341027434</v>
      </c>
      <c r="AM72" s="150">
        <f t="shared" si="63"/>
        <v>3.8162206402466823</v>
      </c>
    </row>
    <row r="73" spans="1:39">
      <c r="A73" s="123" t="s">
        <v>61</v>
      </c>
      <c r="B73" s="2">
        <f t="shared" si="47"/>
        <v>5.7368375E-4</v>
      </c>
      <c r="C73" s="150">
        <f t="shared" si="48"/>
        <v>3.55506054974982E-3</v>
      </c>
      <c r="D73" s="150">
        <f t="shared" si="48"/>
        <v>2.2030352981738621E-2</v>
      </c>
      <c r="E73" s="150">
        <f t="shared" si="48"/>
        <v>0.13651988361609038</v>
      </c>
      <c r="F73" s="150">
        <f t="shared" si="48"/>
        <v>0.84599999999999953</v>
      </c>
      <c r="G73" s="150">
        <f t="shared" si="49"/>
        <v>1.3131999608070861</v>
      </c>
      <c r="H73" s="150">
        <f t="shared" si="49"/>
        <v>2.0384091454654061</v>
      </c>
      <c r="I73" s="150">
        <f t="shared" si="49"/>
        <v>3.1641120684798802</v>
      </c>
      <c r="J73" s="150">
        <f t="shared" si="50"/>
        <v>2.9925517914020823</v>
      </c>
      <c r="K73" s="150">
        <f t="shared" si="50"/>
        <v>2.8302936275345636</v>
      </c>
      <c r="L73" s="150">
        <f t="shared" si="50"/>
        <v>2.6768332100643839</v>
      </c>
      <c r="M73" s="150">
        <f t="shared" si="50"/>
        <v>2.5316935192852497</v>
      </c>
      <c r="N73" s="150">
        <f t="shared" si="50"/>
        <v>2.3944233998190607</v>
      </c>
      <c r="O73" s="150">
        <f t="shared" si="51"/>
        <v>2.3915056619928343</v>
      </c>
      <c r="P73" s="150">
        <f t="shared" si="51"/>
        <v>2.3885914795921117</v>
      </c>
      <c r="Q73" s="150">
        <f t="shared" si="51"/>
        <v>2.3856808482844096</v>
      </c>
      <c r="R73" s="150">
        <f t="shared" si="51"/>
        <v>2.3827737637425237</v>
      </c>
      <c r="S73" s="150">
        <f t="shared" si="51"/>
        <v>2.3798702216445236</v>
      </c>
      <c r="T73" s="150">
        <f t="shared" ref="T73:AC73" si="64">S73*($N10/$M10)^(1/($N$3-$M$3))</f>
        <v>2.187327862021391</v>
      </c>
      <c r="U73" s="150">
        <f t="shared" si="64"/>
        <v>2.0103630578095055</v>
      </c>
      <c r="V73" s="150">
        <f t="shared" si="64"/>
        <v>1.8477155137000036</v>
      </c>
      <c r="W73" s="150">
        <f t="shared" si="64"/>
        <v>1.6982268980248896</v>
      </c>
      <c r="X73" s="150">
        <f t="shared" si="64"/>
        <v>1.5608325934332565</v>
      </c>
      <c r="Y73" s="150">
        <f t="shared" si="64"/>
        <v>1.4345541149754419</v>
      </c>
      <c r="Z73" s="150">
        <f t="shared" si="64"/>
        <v>1.318492141598768</v>
      </c>
      <c r="AA73" s="150">
        <f t="shared" si="64"/>
        <v>1.2118201114270726</v>
      </c>
      <c r="AB73" s="150">
        <f t="shared" si="64"/>
        <v>1.1137783352113495</v>
      </c>
      <c r="AC73" s="150">
        <f t="shared" si="64"/>
        <v>1.0236685860290895</v>
      </c>
      <c r="AD73" s="150">
        <f t="shared" ref="AD73:AM73" si="65">AC73*($O10/$N10)^(1/($O$3-$N$3))</f>
        <v>0.98001632484420731</v>
      </c>
      <c r="AE73" s="150">
        <f t="shared" si="65"/>
        <v>0.9382255253985633</v>
      </c>
      <c r="AF73" s="150">
        <f t="shared" si="65"/>
        <v>0.89821680944890969</v>
      </c>
      <c r="AG73" s="150">
        <f t="shared" si="65"/>
        <v>0.85991418367545347</v>
      </c>
      <c r="AH73" s="150">
        <f t="shared" si="65"/>
        <v>0.82324489533869194</v>
      </c>
      <c r="AI73" s="150">
        <f t="shared" si="65"/>
        <v>0.78813929409146921</v>
      </c>
      <c r="AJ73" s="150">
        <f t="shared" si="65"/>
        <v>0.75453069968377506</v>
      </c>
      <c r="AK73" s="150">
        <f t="shared" si="65"/>
        <v>0.72235527530900379</v>
      </c>
      <c r="AL73" s="150">
        <f t="shared" si="65"/>
        <v>0.69155190635110353</v>
      </c>
      <c r="AM73" s="150">
        <f t="shared" si="65"/>
        <v>0.66206208430230651</v>
      </c>
    </row>
    <row r="74" spans="1:39">
      <c r="A74" s="123" t="s">
        <v>62</v>
      </c>
      <c r="B74" s="2">
        <f t="shared" si="47"/>
        <v>11.799869613499986</v>
      </c>
      <c r="C74" s="150">
        <f t="shared" si="48"/>
        <v>11.563653337346503</v>
      </c>
      <c r="D74" s="150">
        <f t="shared" si="48"/>
        <v>11.332165768453986</v>
      </c>
      <c r="E74" s="150">
        <f t="shared" si="48"/>
        <v>11.10531224496118</v>
      </c>
      <c r="F74" s="150">
        <f t="shared" si="48"/>
        <v>10.882999999999999</v>
      </c>
      <c r="G74" s="150">
        <f t="shared" si="49"/>
        <v>11.101127378868874</v>
      </c>
      <c r="H74" s="150">
        <f t="shared" si="49"/>
        <v>11.323626672964451</v>
      </c>
      <c r="I74" s="150">
        <f t="shared" si="49"/>
        <v>11.550585508346554</v>
      </c>
      <c r="J74" s="150">
        <f t="shared" si="50"/>
        <v>11.550585508346554</v>
      </c>
      <c r="K74" s="150">
        <f t="shared" si="50"/>
        <v>11.550585508346554</v>
      </c>
      <c r="L74" s="150">
        <f t="shared" si="50"/>
        <v>11.550585508346554</v>
      </c>
      <c r="M74" s="150">
        <f t="shared" si="50"/>
        <v>11.550585508346554</v>
      </c>
      <c r="N74" s="150">
        <f t="shared" si="50"/>
        <v>11.550585508346554</v>
      </c>
      <c r="O74" s="150">
        <f t="shared" si="51"/>
        <v>11.54623704938799</v>
      </c>
      <c r="P74" s="150">
        <f t="shared" si="51"/>
        <v>11.541890227497548</v>
      </c>
      <c r="Q74" s="150">
        <f t="shared" si="51"/>
        <v>11.537545042058918</v>
      </c>
      <c r="R74" s="150">
        <f t="shared" si="51"/>
        <v>11.533201492456024</v>
      </c>
      <c r="S74" s="150">
        <f t="shared" si="51"/>
        <v>11.528859578073021</v>
      </c>
      <c r="T74" s="150">
        <f t="shared" ref="T74:AC74" si="66">S74*($N11/$M11)^(1/($N$3-$M$3))</f>
        <v>11.495185040476612</v>
      </c>
      <c r="U74" s="150">
        <f t="shared" si="66"/>
        <v>11.461608862520603</v>
      </c>
      <c r="V74" s="150">
        <f t="shared" si="66"/>
        <v>11.428130756907246</v>
      </c>
      <c r="W74" s="150">
        <f t="shared" si="66"/>
        <v>11.394750437177956</v>
      </c>
      <c r="X74" s="150">
        <f t="shared" si="66"/>
        <v>11.361467617710865</v>
      </c>
      <c r="Y74" s="150">
        <f t="shared" si="66"/>
        <v>11.328282013718372</v>
      </c>
      <c r="Z74" s="150">
        <f t="shared" si="66"/>
        <v>11.295193341244712</v>
      </c>
      <c r="AA74" s="150">
        <f t="shared" si="66"/>
        <v>11.262201317163521</v>
      </c>
      <c r="AB74" s="150">
        <f t="shared" si="66"/>
        <v>11.229305659175418</v>
      </c>
      <c r="AC74" s="150">
        <f t="shared" si="66"/>
        <v>11.196506085805588</v>
      </c>
      <c r="AD74" s="150">
        <f t="shared" ref="AD74:AM74" si="67">AC74*($O11/$N11)^(1/($O$3-$N$3))</f>
        <v>13.643958659493714</v>
      </c>
      <c r="AE74" s="150">
        <f t="shared" si="67"/>
        <v>16.626401707401875</v>
      </c>
      <c r="AF74" s="150">
        <f t="shared" si="67"/>
        <v>20.260779194280683</v>
      </c>
      <c r="AG74" s="150">
        <f t="shared" si="67"/>
        <v>24.689597952914109</v>
      </c>
      <c r="AH74" s="150">
        <f t="shared" si="67"/>
        <v>30.086515490411884</v>
      </c>
      <c r="AI74" s="150">
        <f t="shared" si="67"/>
        <v>36.663149237225788</v>
      </c>
      <c r="AJ74" s="150">
        <f t="shared" si="67"/>
        <v>44.677374234961228</v>
      </c>
      <c r="AK74" s="150">
        <f t="shared" si="67"/>
        <v>54.443434621924887</v>
      </c>
      <c r="AL74" s="150">
        <f t="shared" si="67"/>
        <v>66.344265395801443</v>
      </c>
      <c r="AM74" s="150">
        <f t="shared" si="67"/>
        <v>80.846507599577237</v>
      </c>
    </row>
    <row r="75" spans="1:39">
      <c r="A75" s="123" t="s">
        <v>63</v>
      </c>
      <c r="B75" s="2">
        <f t="shared" si="47"/>
        <v>35.890707609000003</v>
      </c>
      <c r="C75" s="150">
        <f t="shared" si="48"/>
        <v>35.636850055290203</v>
      </c>
      <c r="D75" s="150">
        <f t="shared" si="48"/>
        <v>35.384788054297772</v>
      </c>
      <c r="E75" s="150">
        <f t="shared" si="48"/>
        <v>35.134508905949325</v>
      </c>
      <c r="F75" s="150">
        <f t="shared" si="48"/>
        <v>34.88600000000001</v>
      </c>
      <c r="G75" s="150">
        <f t="shared" si="49"/>
        <v>25.584326864429006</v>
      </c>
      <c r="H75" s="150">
        <f t="shared" si="49"/>
        <v>18.762763891129495</v>
      </c>
      <c r="I75" s="150">
        <f t="shared" si="49"/>
        <v>13.760037959948482</v>
      </c>
      <c r="J75" s="150">
        <f t="shared" si="50"/>
        <v>9.3751329234594341</v>
      </c>
      <c r="K75" s="150">
        <f t="shared" si="50"/>
        <v>6.3875635800107995</v>
      </c>
      <c r="L75" s="150">
        <f t="shared" si="50"/>
        <v>4.3520416000272331</v>
      </c>
      <c r="M75" s="150">
        <f t="shared" si="50"/>
        <v>2.9651784833326973</v>
      </c>
      <c r="N75" s="150">
        <f t="shared" si="50"/>
        <v>2.0202664050739259</v>
      </c>
      <c r="O75" s="150">
        <f t="shared" si="51"/>
        <v>1.7939471266407934</v>
      </c>
      <c r="P75" s="150">
        <f t="shared" si="51"/>
        <v>1.5929811460013841</v>
      </c>
      <c r="Q75" s="150">
        <f t="shared" si="51"/>
        <v>1.4145282733430251</v>
      </c>
      <c r="R75" s="150">
        <f t="shared" si="51"/>
        <v>1.2560664896187426</v>
      </c>
      <c r="S75" s="150">
        <f t="shared" si="51"/>
        <v>1.1153563036350533</v>
      </c>
      <c r="T75" s="150">
        <f t="shared" ref="T75:AC75" si="68">S75*($N12/$M12)^(1/($N$3-$M$3))</f>
        <v>0.84508889277398724</v>
      </c>
      <c r="U75" s="150">
        <f t="shared" si="68"/>
        <v>0.64031129277917564</v>
      </c>
      <c r="V75" s="150">
        <f t="shared" si="68"/>
        <v>0.48515434904691174</v>
      </c>
      <c r="W75" s="150">
        <f t="shared" si="68"/>
        <v>0.36759423901072197</v>
      </c>
      <c r="X75" s="150">
        <f t="shared" si="68"/>
        <v>0.27852069103230054</v>
      </c>
      <c r="Y75" s="150">
        <f t="shared" si="68"/>
        <v>0.21103098770502643</v>
      </c>
      <c r="Z75" s="150">
        <f t="shared" si="68"/>
        <v>0.15989504265086835</v>
      </c>
      <c r="AA75" s="150">
        <f t="shared" si="68"/>
        <v>0.12115009716041837</v>
      </c>
      <c r="AB75" s="150">
        <f t="shared" si="68"/>
        <v>9.1793627861414512E-2</v>
      </c>
      <c r="AC75" s="150">
        <f t="shared" si="68"/>
        <v>6.955066742375493E-2</v>
      </c>
      <c r="AD75" s="150">
        <f t="shared" ref="AD75:AM75" si="69">AC75*($O12/$N12)^(1/($O$3-$N$3))</f>
        <v>7.2122566323269868E-2</v>
      </c>
      <c r="AE75" s="150">
        <f t="shared" si="69"/>
        <v>7.4789570908960684E-2</v>
      </c>
      <c r="AF75" s="150">
        <f t="shared" si="69"/>
        <v>7.7555198073168935E-2</v>
      </c>
      <c r="AG75" s="150">
        <f t="shared" si="69"/>
        <v>8.0423094758627911E-2</v>
      </c>
      <c r="AH75" s="150">
        <f t="shared" si="69"/>
        <v>8.339704276756757E-2</v>
      </c>
      <c r="AI75" s="150">
        <f t="shared" si="69"/>
        <v>8.6480963748654355E-2</v>
      </c>
      <c r="AJ75" s="150">
        <f t="shared" si="69"/>
        <v>8.967892436834192E-2</v>
      </c>
      <c r="AK75" s="150">
        <f t="shared" si="69"/>
        <v>9.2995141673452145E-2</v>
      </c>
      <c r="AL75" s="150">
        <f t="shared" si="69"/>
        <v>9.6433988652057809E-2</v>
      </c>
      <c r="AM75" s="150">
        <f t="shared" si="69"/>
        <v>0.1</v>
      </c>
    </row>
    <row r="76" spans="1:39">
      <c r="A76" s="123" t="s">
        <v>64</v>
      </c>
      <c r="B76" s="2">
        <f t="shared" si="47"/>
        <v>153.20553724080071</v>
      </c>
      <c r="C76" s="150">
        <f t="shared" si="48"/>
        <v>159.08094736397868</v>
      </c>
      <c r="D76" s="150">
        <f t="shared" si="48"/>
        <v>165.18167861286301</v>
      </c>
      <c r="E76" s="150">
        <f t="shared" si="48"/>
        <v>171.5163720199306</v>
      </c>
      <c r="F76" s="150">
        <f t="shared" si="48"/>
        <v>178.09400000000005</v>
      </c>
      <c r="G76" s="150">
        <f t="shared" si="49"/>
        <v>192.76781117255962</v>
      </c>
      <c r="H76" s="150">
        <f t="shared" si="49"/>
        <v>208.65065091614309</v>
      </c>
      <c r="I76" s="150">
        <f t="shared" si="49"/>
        <v>225.84213548370363</v>
      </c>
      <c r="J76" s="150">
        <f t="shared" si="50"/>
        <v>226.78333481252517</v>
      </c>
      <c r="K76" s="150">
        <f t="shared" si="50"/>
        <v>227.72845659883978</v>
      </c>
      <c r="L76" s="150">
        <f t="shared" si="50"/>
        <v>228.67751718952775</v>
      </c>
      <c r="M76" s="150">
        <f t="shared" si="50"/>
        <v>229.6305329995952</v>
      </c>
      <c r="N76" s="150">
        <f t="shared" si="50"/>
        <v>230.58752051245793</v>
      </c>
      <c r="O76" s="150">
        <f t="shared" si="51"/>
        <v>222.06188714533894</v>
      </c>
      <c r="P76" s="150">
        <f t="shared" si="51"/>
        <v>213.85147649343455</v>
      </c>
      <c r="Q76" s="150">
        <f t="shared" si="51"/>
        <v>205.94463366192241</v>
      </c>
      <c r="R76" s="150">
        <f t="shared" si="51"/>
        <v>198.33013467852092</v>
      </c>
      <c r="S76" s="150">
        <f t="shared" si="51"/>
        <v>190.99717056076398</v>
      </c>
      <c r="T76" s="150">
        <f t="shared" ref="T76:AC76" si="70">S76*($N13/$M13)^(1/($N$3-$M$3))</f>
        <v>183.49310969070876</v>
      </c>
      <c r="U76" s="150">
        <f t="shared" si="70"/>
        <v>176.28387480878817</v>
      </c>
      <c r="V76" s="150">
        <f t="shared" si="70"/>
        <v>169.35788253837657</v>
      </c>
      <c r="W76" s="150">
        <f t="shared" si="70"/>
        <v>162.70400460049726</v>
      </c>
      <c r="X76" s="150">
        <f t="shared" si="70"/>
        <v>156.31154993355526</v>
      </c>
      <c r="Y76" s="150">
        <f t="shared" si="70"/>
        <v>150.17024751556522</v>
      </c>
      <c r="Z76" s="150">
        <f t="shared" si="70"/>
        <v>144.27022986127463</v>
      </c>
      <c r="AA76" s="150">
        <f t="shared" si="70"/>
        <v>138.60201716766596</v>
      </c>
      <c r="AB76" s="150">
        <f t="shared" si="70"/>
        <v>133.15650208236414</v>
      </c>
      <c r="AC76" s="150">
        <f t="shared" si="70"/>
        <v>127.92493507047585</v>
      </c>
      <c r="AD76" s="150">
        <f t="shared" ref="AD76:AM76" si="71">AC76*($O13/$N13)^(1/($O$3-$N$3))</f>
        <v>119.63727642262468</v>
      </c>
      <c r="AE76" s="150">
        <f t="shared" si="71"/>
        <v>111.88653644372152</v>
      </c>
      <c r="AF76" s="150">
        <f t="shared" si="71"/>
        <v>104.63793068265491</v>
      </c>
      <c r="AG76" s="150">
        <f t="shared" si="71"/>
        <v>97.858928210325331</v>
      </c>
      <c r="AH76" s="150">
        <f t="shared" si="71"/>
        <v>91.519105624486642</v>
      </c>
      <c r="AI76" s="150">
        <f t="shared" si="71"/>
        <v>85.590010512931386</v>
      </c>
      <c r="AJ76" s="150">
        <f t="shared" si="71"/>
        <v>80.045033762258171</v>
      </c>
      <c r="AK76" s="150">
        <f t="shared" si="71"/>
        <v>74.859290139157267</v>
      </c>
      <c r="AL76" s="150">
        <f t="shared" si="71"/>
        <v>70.009506608276482</v>
      </c>
      <c r="AM76" s="150">
        <f t="shared" si="71"/>
        <v>65.47391788545066</v>
      </c>
    </row>
    <row r="77" spans="1:39">
      <c r="A77" s="123" t="s">
        <v>65</v>
      </c>
      <c r="B77" s="2">
        <f t="shared" si="47"/>
        <v>2.2264822350999998</v>
      </c>
      <c r="C77" s="150">
        <f t="shared" si="48"/>
        <v>2.5786485902884837</v>
      </c>
      <c r="D77" s="150">
        <f t="shared" si="48"/>
        <v>2.986517676795267</v>
      </c>
      <c r="E77" s="150">
        <f t="shared" si="48"/>
        <v>3.4589000872013984</v>
      </c>
      <c r="F77" s="150">
        <f t="shared" si="48"/>
        <v>4.0060000000000002</v>
      </c>
      <c r="G77" s="150">
        <f t="shared" si="49"/>
        <v>3.2208699070431197</v>
      </c>
      <c r="H77" s="150">
        <f t="shared" si="49"/>
        <v>2.5896163150514111</v>
      </c>
      <c r="I77" s="150">
        <f t="shared" si="49"/>
        <v>2.0820811931944543</v>
      </c>
      <c r="J77" s="150">
        <f t="shared" si="50"/>
        <v>1.1344833568514592</v>
      </c>
      <c r="K77" s="150">
        <f t="shared" si="50"/>
        <v>0.61815672279248723</v>
      </c>
      <c r="L77" s="150">
        <f t="shared" si="50"/>
        <v>0.33682092524833712</v>
      </c>
      <c r="M77" s="150">
        <f t="shared" si="50"/>
        <v>0.18352681690922912</v>
      </c>
      <c r="N77" s="150">
        <f t="shared" si="50"/>
        <v>9.9999999999999992E-2</v>
      </c>
      <c r="O77" s="150">
        <f t="shared" si="51"/>
        <v>9.3889810317471623E-2</v>
      </c>
      <c r="P77" s="150">
        <f t="shared" si="51"/>
        <v>8.8152964814508017E-2</v>
      </c>
      <c r="Q77" s="150">
        <f t="shared" si="51"/>
        <v>8.2766651453569082E-2</v>
      </c>
      <c r="R77" s="150">
        <f t="shared" si="51"/>
        <v>7.7709452055878883E-2</v>
      </c>
      <c r="S77" s="150">
        <f t="shared" si="51"/>
        <v>7.2961257134011248E-2</v>
      </c>
      <c r="T77" s="150">
        <f t="shared" ref="T77:AC77" si="72">S77*($N14/$M14)^(1/($N$3-$M$3))</f>
        <v>8.1895253201949444E-2</v>
      </c>
      <c r="U77" s="150">
        <f t="shared" si="72"/>
        <v>9.1923203635220649E-2</v>
      </c>
      <c r="V77" s="150">
        <f t="shared" si="72"/>
        <v>0.10317906149853751</v>
      </c>
      <c r="W77" s="150">
        <f t="shared" si="72"/>
        <v>0.11581318220767459</v>
      </c>
      <c r="X77" s="150">
        <f t="shared" si="72"/>
        <v>0.12999433197265658</v>
      </c>
      <c r="Y77" s="150">
        <f t="shared" si="72"/>
        <v>0.14591194217179046</v>
      </c>
      <c r="Z77" s="150">
        <f t="shared" si="72"/>
        <v>0.16377863977040316</v>
      </c>
      <c r="AA77" s="150">
        <f t="shared" si="72"/>
        <v>0.18383308758554329</v>
      </c>
      <c r="AB77" s="150">
        <f t="shared" si="72"/>
        <v>0.20634317233681856</v>
      </c>
      <c r="AC77" s="150">
        <f t="shared" si="72"/>
        <v>0.23160958306925766</v>
      </c>
      <c r="AD77" s="150">
        <f t="shared" ref="AD77:AM77" si="73">AC77*($O14/$N14)^(1/($O$3-$N$3))</f>
        <v>0.24806785188526537</v>
      </c>
      <c r="AE77" s="150">
        <f t="shared" si="73"/>
        <v>0.26569565180974614</v>
      </c>
      <c r="AF77" s="150">
        <f t="shared" si="73"/>
        <v>0.28457609018703717</v>
      </c>
      <c r="AG77" s="150">
        <f t="shared" si="73"/>
        <v>0.3047981800023199</v>
      </c>
      <c r="AH77" s="150">
        <f t="shared" si="73"/>
        <v>0.32645725953880017</v>
      </c>
      <c r="AI77" s="150">
        <f t="shared" si="73"/>
        <v>0.3496554418558942</v>
      </c>
      <c r="AJ77" s="150">
        <f t="shared" si="73"/>
        <v>0.37450209620751246</v>
      </c>
      <c r="AK77" s="150">
        <f t="shared" si="73"/>
        <v>0.40111436367011793</v>
      </c>
      <c r="AL77" s="150">
        <f t="shared" si="73"/>
        <v>0.42961770941151844</v>
      </c>
      <c r="AM77" s="150">
        <f t="shared" si="73"/>
        <v>0.46014651420409863</v>
      </c>
    </row>
    <row r="78" spans="1:39">
      <c r="A78" s="123" t="s">
        <v>66</v>
      </c>
      <c r="B78" s="2">
        <f t="shared" si="47"/>
        <v>51.376688963899987</v>
      </c>
      <c r="C78" s="150">
        <f t="shared" si="48"/>
        <v>49.077765275785673</v>
      </c>
      <c r="D78" s="150">
        <f t="shared" si="48"/>
        <v>46.881710227717171</v>
      </c>
      <c r="E78" s="150">
        <f t="shared" si="48"/>
        <v>44.783920814749351</v>
      </c>
      <c r="F78" s="150">
        <f t="shared" si="48"/>
        <v>42.779999999999994</v>
      </c>
      <c r="G78" s="150">
        <f t="shared" si="49"/>
        <v>5.6775441509130689</v>
      </c>
      <c r="H78" s="150">
        <f t="shared" si="49"/>
        <v>0.75349480097165045</v>
      </c>
      <c r="I78" s="150">
        <f t="shared" si="49"/>
        <v>0.10000000000000005</v>
      </c>
      <c r="J78" s="150">
        <f t="shared" si="50"/>
        <v>0.10000000000000005</v>
      </c>
      <c r="K78" s="150">
        <f t="shared" si="50"/>
        <v>0.10000000000000005</v>
      </c>
      <c r="L78" s="150">
        <f t="shared" si="50"/>
        <v>0.10000000000000005</v>
      </c>
      <c r="M78" s="150">
        <f t="shared" si="50"/>
        <v>0.10000000000000005</v>
      </c>
      <c r="N78" s="150">
        <f t="shared" si="50"/>
        <v>0.10000000000000005</v>
      </c>
      <c r="O78" s="150">
        <f t="shared" si="51"/>
        <v>0.10000000000000005</v>
      </c>
      <c r="P78" s="150">
        <f t="shared" si="51"/>
        <v>0.10000000000000005</v>
      </c>
      <c r="Q78" s="150">
        <f t="shared" si="51"/>
        <v>0.10000000000000005</v>
      </c>
      <c r="R78" s="150">
        <f t="shared" si="51"/>
        <v>0.10000000000000005</v>
      </c>
      <c r="S78" s="150">
        <f t="shared" si="51"/>
        <v>0.10000000000000005</v>
      </c>
      <c r="T78" s="150">
        <f t="shared" ref="T78:AC78" si="74">S78*($N15/$M15)^(1/($N$3-$M$3))</f>
        <v>0.10000000000000005</v>
      </c>
      <c r="U78" s="150">
        <f t="shared" si="74"/>
        <v>0.10000000000000005</v>
      </c>
      <c r="V78" s="150">
        <f t="shared" si="74"/>
        <v>0.10000000000000005</v>
      </c>
      <c r="W78" s="150">
        <f t="shared" si="74"/>
        <v>0.10000000000000005</v>
      </c>
      <c r="X78" s="150">
        <f t="shared" si="74"/>
        <v>0.10000000000000005</v>
      </c>
      <c r="Y78" s="150">
        <f t="shared" si="74"/>
        <v>0.10000000000000005</v>
      </c>
      <c r="Z78" s="150">
        <f t="shared" si="74"/>
        <v>0.10000000000000005</v>
      </c>
      <c r="AA78" s="150">
        <f t="shared" si="74"/>
        <v>0.10000000000000005</v>
      </c>
      <c r="AB78" s="150">
        <f t="shared" si="74"/>
        <v>0.10000000000000005</v>
      </c>
      <c r="AC78" s="150">
        <f t="shared" si="74"/>
        <v>0.10000000000000005</v>
      </c>
      <c r="AD78" s="150">
        <f t="shared" ref="AD78:AM78" si="75">AC78*($O15/$N15)^(1/($O$3-$N$3))</f>
        <v>0.10000000000000005</v>
      </c>
      <c r="AE78" s="150">
        <f t="shared" si="75"/>
        <v>0.10000000000000005</v>
      </c>
      <c r="AF78" s="150">
        <f t="shared" si="75"/>
        <v>0.10000000000000005</v>
      </c>
      <c r="AG78" s="150">
        <f t="shared" si="75"/>
        <v>0.10000000000000005</v>
      </c>
      <c r="AH78" s="150">
        <f t="shared" si="75"/>
        <v>0.10000000000000005</v>
      </c>
      <c r="AI78" s="150">
        <f t="shared" si="75"/>
        <v>0.10000000000000005</v>
      </c>
      <c r="AJ78" s="150">
        <f t="shared" si="75"/>
        <v>0.10000000000000005</v>
      </c>
      <c r="AK78" s="150">
        <f t="shared" si="75"/>
        <v>0.10000000000000005</v>
      </c>
      <c r="AL78" s="150">
        <f t="shared" si="75"/>
        <v>0.10000000000000005</v>
      </c>
      <c r="AM78" s="150">
        <f t="shared" si="75"/>
        <v>0.10000000000000005</v>
      </c>
    </row>
    <row r="79" spans="1:39">
      <c r="A79" s="123"/>
      <c r="B79" s="149">
        <f>SUM(B67:B78)</f>
        <v>296.33836237880536</v>
      </c>
      <c r="C79" s="149">
        <f>SUM(C67:C78)</f>
        <v>302.65539632261147</v>
      </c>
      <c r="D79" s="149">
        <f t="shared" ref="D79:AB79" si="76">SUM(D67:D78)</f>
        <v>309.96892871159724</v>
      </c>
      <c r="E79" s="149">
        <f t="shared" si="76"/>
        <v>318.55112213281558</v>
      </c>
      <c r="F79" s="149">
        <f t="shared" si="76"/>
        <v>329.16399999999999</v>
      </c>
      <c r="G79" s="149">
        <f t="shared" si="76"/>
        <v>304.08084723697704</v>
      </c>
      <c r="H79" s="149">
        <f t="shared" si="76"/>
        <v>318.60242302811855</v>
      </c>
      <c r="I79" s="149">
        <f t="shared" si="76"/>
        <v>348.47228544263089</v>
      </c>
      <c r="J79" s="149">
        <f t="shared" si="76"/>
        <v>352.57887321078806</v>
      </c>
      <c r="K79" s="149">
        <f t="shared" si="76"/>
        <v>360.33680604143092</v>
      </c>
      <c r="L79" s="149">
        <f t="shared" si="76"/>
        <v>371.57825465503237</v>
      </c>
      <c r="M79" s="149">
        <f t="shared" si="76"/>
        <v>386.50600149470796</v>
      </c>
      <c r="N79" s="149">
        <f t="shared" si="76"/>
        <v>405.65097048893335</v>
      </c>
      <c r="O79" s="149">
        <f t="shared" si="76"/>
        <v>412.86928477902688</v>
      </c>
      <c r="P79" s="149">
        <f t="shared" si="76"/>
        <v>422.60130850248743</v>
      </c>
      <c r="Q79" s="149">
        <f t="shared" si="76"/>
        <v>435.15790882210848</v>
      </c>
      <c r="R79" s="149">
        <f t="shared" si="76"/>
        <v>450.90235994828817</v>
      </c>
      <c r="S79" s="149">
        <f t="shared" si="76"/>
        <v>470.25877271480658</v>
      </c>
      <c r="T79" s="149">
        <f t="shared" si="76"/>
        <v>473.60541772102601</v>
      </c>
      <c r="U79" s="149">
        <f t="shared" si="76"/>
        <v>478.10702951263158</v>
      </c>
      <c r="V79" s="149">
        <f t="shared" si="76"/>
        <v>483.78882035331293</v>
      </c>
      <c r="W79" s="149">
        <f t="shared" si="76"/>
        <v>490.68450852571067</v>
      </c>
      <c r="X79" s="149">
        <f t="shared" si="76"/>
        <v>498.83566507151426</v>
      </c>
      <c r="Y79" s="149">
        <f t="shared" si="76"/>
        <v>508.29131155136298</v>
      </c>
      <c r="Z79" s="149">
        <f t="shared" si="76"/>
        <v>519.1077158509712</v>
      </c>
      <c r="AA79" s="149">
        <f t="shared" si="76"/>
        <v>531.34834646648994</v>
      </c>
      <c r="AB79" s="149">
        <f t="shared" si="76"/>
        <v>545.0839559070605</v>
      </c>
      <c r="AC79" s="149">
        <f>SUM(AC67:AC78)</f>
        <v>560.39277163512963</v>
      </c>
      <c r="AD79" s="149">
        <f>SUM(AD67:AD78)</f>
        <v>559.77566780359871</v>
      </c>
      <c r="AE79" s="149">
        <f t="shared" ref="AE79:AM79" si="77">SUM(AE67:AE78)</f>
        <v>560.41118026536151</v>
      </c>
      <c r="AF79" s="149">
        <f t="shared" si="77"/>
        <v>562.38542560567976</v>
      </c>
      <c r="AG79" s="149">
        <f t="shared" si="77"/>
        <v>565.81272727972055</v>
      </c>
      <c r="AH79" s="149">
        <f t="shared" si="77"/>
        <v>570.84109051804353</v>
      </c>
      <c r="AI79" s="149">
        <f t="shared" si="77"/>
        <v>577.65891229557656</v>
      </c>
      <c r="AJ79" s="149">
        <f t="shared" si="77"/>
        <v>586.50319323949407</v>
      </c>
      <c r="AK79" s="149">
        <f t="shared" si="77"/>
        <v>597.66957681441397</v>
      </c>
      <c r="AL79" s="149">
        <f t="shared" si="77"/>
        <v>611.52461234869509</v>
      </c>
      <c r="AM79" s="149">
        <f t="shared" si="77"/>
        <v>628.52072524312553</v>
      </c>
    </row>
    <row r="80" spans="1:39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>
      <c r="A81" s="123" t="s">
        <v>55</v>
      </c>
      <c r="B81" s="160">
        <f>B67/B$79</f>
        <v>9.4584908458395039E-2</v>
      </c>
      <c r="C81" s="160">
        <f t="shared" ref="C81:AM88" si="78">C67/C$79</f>
        <v>9.5615744883102136E-2</v>
      </c>
      <c r="D81" s="160">
        <f t="shared" si="78"/>
        <v>9.6389068250773785E-2</v>
      </c>
      <c r="E81" s="160">
        <f t="shared" si="78"/>
        <v>9.6835570444344155E-2</v>
      </c>
      <c r="F81" s="160">
        <f t="shared" si="78"/>
        <v>9.6754201553025235E-2</v>
      </c>
      <c r="G81" s="160">
        <f t="shared" si="78"/>
        <v>0.10592498868184147</v>
      </c>
      <c r="H81" s="160">
        <f t="shared" si="78"/>
        <v>0.10224539260155466</v>
      </c>
      <c r="I81" s="160">
        <f t="shared" si="78"/>
        <v>9.4543114692145963E-2</v>
      </c>
      <c r="J81" s="160">
        <f t="shared" si="78"/>
        <v>9.4915517538852814E-2</v>
      </c>
      <c r="K81" s="160">
        <f t="shared" si="78"/>
        <v>9.433660374337928E-2</v>
      </c>
      <c r="L81" s="160">
        <f t="shared" si="78"/>
        <v>9.2925290459168711E-2</v>
      </c>
      <c r="M81" s="160">
        <f t="shared" si="78"/>
        <v>9.0745131001845697E-2</v>
      </c>
      <c r="N81" s="160">
        <f t="shared" si="78"/>
        <v>8.7825859869706993E-2</v>
      </c>
      <c r="O81" s="160">
        <f t="shared" si="78"/>
        <v>9.0553201669962655E-2</v>
      </c>
      <c r="P81" s="160">
        <f t="shared" si="78"/>
        <v>9.2838262304577923E-2</v>
      </c>
      <c r="Q81" s="160">
        <f t="shared" si="78"/>
        <v>9.4613348843835487E-2</v>
      </c>
      <c r="R81" s="160">
        <f t="shared" si="78"/>
        <v>9.5820458061898581E-2</v>
      </c>
      <c r="S81" s="160">
        <f t="shared" si="78"/>
        <v>9.6415154198739111E-2</v>
      </c>
      <c r="T81" s="160">
        <f t="shared" si="78"/>
        <v>9.648719364556986E-2</v>
      </c>
      <c r="U81" s="160">
        <f t="shared" si="78"/>
        <v>9.6330837984467219E-2</v>
      </c>
      <c r="V81" s="160">
        <f t="shared" si="78"/>
        <v>9.5948628138567513E-2</v>
      </c>
      <c r="W81" s="160">
        <f t="shared" si="78"/>
        <v>9.5344661534510738E-2</v>
      </c>
      <c r="X81" s="160">
        <f t="shared" si="78"/>
        <v>9.4524711913843304E-2</v>
      </c>
      <c r="Y81" s="160">
        <f t="shared" si="78"/>
        <v>9.3496273895207205E-2</v>
      </c>
      <c r="Z81" s="160">
        <f t="shared" si="78"/>
        <v>9.226853728088312E-2</v>
      </c>
      <c r="AA81" s="160">
        <f t="shared" si="78"/>
        <v>9.0852298080427135E-2</v>
      </c>
      <c r="AB81" s="160">
        <f t="shared" si="78"/>
        <v>8.9259814910842311E-2</v>
      </c>
      <c r="AC81" s="160">
        <f t="shared" si="78"/>
        <v>8.7504620734458693E-2</v>
      </c>
      <c r="AD81" s="160">
        <f t="shared" si="78"/>
        <v>8.8014914855969378E-2</v>
      </c>
      <c r="AE81" s="160">
        <f t="shared" si="78"/>
        <v>8.833041630612859E-2</v>
      </c>
      <c r="AF81" s="160">
        <f t="shared" si="78"/>
        <v>8.8436142181463645E-2</v>
      </c>
      <c r="AG81" s="160">
        <f t="shared" si="78"/>
        <v>8.8315699413490961E-2</v>
      </c>
      <c r="AH81" s="160">
        <f t="shared" si="78"/>
        <v>8.7951282360844096E-2</v>
      </c>
      <c r="AI81" s="160">
        <f t="shared" si="78"/>
        <v>8.7323815481442774E-2</v>
      </c>
      <c r="AJ81" s="160">
        <f t="shared" si="78"/>
        <v>8.6413297657139329E-2</v>
      </c>
      <c r="AK81" s="160">
        <f t="shared" si="78"/>
        <v>8.5199410244102117E-2</v>
      </c>
      <c r="AL81" s="160">
        <f t="shared" si="78"/>
        <v>8.3662449403857378E-2</v>
      </c>
      <c r="AM81" s="160">
        <f t="shared" si="78"/>
        <v>8.1784629712186488E-2</v>
      </c>
    </row>
    <row r="82" spans="1:39">
      <c r="A82" s="123" t="s">
        <v>56</v>
      </c>
      <c r="B82" s="160">
        <f t="shared" ref="B82:Q92" si="79">B68/B$79</f>
        <v>1.412083109228242E-2</v>
      </c>
      <c r="C82" s="160">
        <f t="shared" si="79"/>
        <v>1.7450939323998136E-2</v>
      </c>
      <c r="D82" s="160">
        <f t="shared" si="79"/>
        <v>2.150642200607087E-2</v>
      </c>
      <c r="E82" s="160">
        <f t="shared" si="79"/>
        <v>2.6413520037792161E-2</v>
      </c>
      <c r="F82" s="160">
        <f t="shared" si="79"/>
        <v>3.2263552514855805E-2</v>
      </c>
      <c r="G82" s="160">
        <f t="shared" si="79"/>
        <v>4.7261757766143664E-2</v>
      </c>
      <c r="H82" s="160">
        <f t="shared" si="79"/>
        <v>6.1041371373676115E-2</v>
      </c>
      <c r="I82" s="160">
        <f t="shared" si="79"/>
        <v>7.5523052075122374E-2</v>
      </c>
      <c r="J82" s="160">
        <f t="shared" si="79"/>
        <v>8.4113977552130959E-2</v>
      </c>
      <c r="K82" s="160">
        <f t="shared" si="79"/>
        <v>9.2745428158035034E-2</v>
      </c>
      <c r="L82" s="160">
        <f t="shared" si="79"/>
        <v>0.10135088007146446</v>
      </c>
      <c r="M82" s="160">
        <f t="shared" si="79"/>
        <v>0.10979896650989264</v>
      </c>
      <c r="N82" s="160">
        <f t="shared" si="79"/>
        <v>0.1178904578295409</v>
      </c>
      <c r="O82" s="160">
        <f t="shared" si="79"/>
        <v>0.13598104164336727</v>
      </c>
      <c r="P82" s="160">
        <f t="shared" si="79"/>
        <v>0.15596238436751422</v>
      </c>
      <c r="Q82" s="160">
        <f t="shared" si="79"/>
        <v>0.1778130319896086</v>
      </c>
      <c r="R82" s="160">
        <f t="shared" si="78"/>
        <v>0.20145948763699881</v>
      </c>
      <c r="S82" s="160">
        <f t="shared" si="78"/>
        <v>0.22677391215428674</v>
      </c>
      <c r="T82" s="160">
        <f t="shared" si="78"/>
        <v>0.24262222185902843</v>
      </c>
      <c r="U82" s="160">
        <f t="shared" si="78"/>
        <v>0.25896397169741842</v>
      </c>
      <c r="V82" s="160">
        <f t="shared" si="78"/>
        <v>0.27575658174166223</v>
      </c>
      <c r="W82" s="160">
        <f t="shared" si="78"/>
        <v>0.29295209429724495</v>
      </c>
      <c r="X82" s="160">
        <f t="shared" si="78"/>
        <v>0.31049792094768358</v>
      </c>
      <c r="Y82" s="160">
        <f t="shared" si="78"/>
        <v>0.3283376955968843</v>
      </c>
      <c r="Z82" s="160">
        <f t="shared" si="78"/>
        <v>0.34641220647378623</v>
      </c>
      <c r="AA82" s="160">
        <f t="shared" si="78"/>
        <v>0.36466037685016411</v>
      </c>
      <c r="AB82" s="160">
        <f t="shared" si="78"/>
        <v>0.38302026258246796</v>
      </c>
      <c r="AC82" s="160">
        <f t="shared" si="78"/>
        <v>0.4014300346730213</v>
      </c>
      <c r="AD82" s="160">
        <f t="shared" si="78"/>
        <v>0.41129508991607527</v>
      </c>
      <c r="AE82" s="160">
        <f t="shared" si="78"/>
        <v>0.42046117979687725</v>
      </c>
      <c r="AF82" s="160">
        <f t="shared" si="78"/>
        <v>0.42880890146802153</v>
      </c>
      <c r="AG82" s="160">
        <f t="shared" si="78"/>
        <v>0.43620465022143357</v>
      </c>
      <c r="AH82" s="160">
        <f t="shared" si="78"/>
        <v>0.44249964849767198</v>
      </c>
      <c r="AI82" s="160">
        <f t="shared" si="78"/>
        <v>0.44752966975948238</v>
      </c>
      <c r="AJ82" s="160">
        <f t="shared" si="78"/>
        <v>0.45111584753452483</v>
      </c>
      <c r="AK82" s="160">
        <f t="shared" si="78"/>
        <v>0.45306704036694156</v>
      </c>
      <c r="AL82" s="160">
        <f t="shared" si="78"/>
        <v>0.45318427483009205</v>
      </c>
      <c r="AM82" s="160">
        <f t="shared" si="78"/>
        <v>0.45126777706303101</v>
      </c>
    </row>
    <row r="83" spans="1:39">
      <c r="A83" s="123" t="s">
        <v>57</v>
      </c>
      <c r="B83" s="160">
        <f t="shared" si="79"/>
        <v>2.0482387957726382E-2</v>
      </c>
      <c r="C83" s="160">
        <f t="shared" si="78"/>
        <v>2.0031115517739152E-2</v>
      </c>
      <c r="D83" s="160">
        <f t="shared" si="78"/>
        <v>1.9535318116581629E-2</v>
      </c>
      <c r="E83" s="160">
        <f t="shared" si="78"/>
        <v>1.8986486448085871E-2</v>
      </c>
      <c r="F83" s="160">
        <f t="shared" si="78"/>
        <v>1.8352553742207529E-2</v>
      </c>
      <c r="G83" s="160">
        <f t="shared" si="78"/>
        <v>2.0594300191133133E-2</v>
      </c>
      <c r="H83" s="160">
        <f t="shared" si="78"/>
        <v>2.0375782728501334E-2</v>
      </c>
      <c r="I83" s="160">
        <f t="shared" si="78"/>
        <v>1.9311784278465603E-2</v>
      </c>
      <c r="J83" s="160">
        <f t="shared" si="78"/>
        <v>2.2306462102094346E-2</v>
      </c>
      <c r="K83" s="160">
        <f t="shared" si="78"/>
        <v>2.5507899119603349E-2</v>
      </c>
      <c r="L83" s="160">
        <f t="shared" si="78"/>
        <v>2.890875311085906E-2</v>
      </c>
      <c r="M83" s="160">
        <f t="shared" si="78"/>
        <v>3.2480278461517138E-2</v>
      </c>
      <c r="N83" s="160">
        <f t="shared" si="78"/>
        <v>3.6167609212924855E-2</v>
      </c>
      <c r="O83" s="160">
        <f t="shared" si="78"/>
        <v>3.5396763955983603E-2</v>
      </c>
      <c r="P83" s="160">
        <f t="shared" si="78"/>
        <v>3.4446818049882325E-2</v>
      </c>
      <c r="Q83" s="160">
        <f t="shared" si="78"/>
        <v>3.3322446646251731E-2</v>
      </c>
      <c r="R83" s="160">
        <f t="shared" si="78"/>
        <v>3.2033549807689389E-2</v>
      </c>
      <c r="S83" s="160">
        <f t="shared" si="78"/>
        <v>3.0595283646792589E-2</v>
      </c>
      <c r="T83" s="160">
        <f t="shared" si="78"/>
        <v>3.0083681767524916E-2</v>
      </c>
      <c r="U83" s="160">
        <f t="shared" si="78"/>
        <v>2.9510650072133326E-2</v>
      </c>
      <c r="V83" s="160">
        <f t="shared" si="78"/>
        <v>2.8880475212505315E-2</v>
      </c>
      <c r="W83" s="160">
        <f t="shared" si="78"/>
        <v>2.8197725213183596E-2</v>
      </c>
      <c r="X83" s="160">
        <f t="shared" si="78"/>
        <v>2.7467250122373069E-2</v>
      </c>
      <c r="Y83" s="160">
        <f t="shared" si="78"/>
        <v>2.6694159457969387E-2</v>
      </c>
      <c r="Z83" s="160">
        <f t="shared" si="78"/>
        <v>2.5883780616558313E-2</v>
      </c>
      <c r="AA83" s="160">
        <f t="shared" si="78"/>
        <v>2.504160257243342E-2</v>
      </c>
      <c r="AB83" s="160">
        <f t="shared" si="78"/>
        <v>2.4173209213150547E-2</v>
      </c>
      <c r="AC83" s="160">
        <f t="shared" si="78"/>
        <v>2.3284206533349963E-2</v>
      </c>
      <c r="AD83" s="160">
        <f t="shared" si="78"/>
        <v>2.2818153178519436E-2</v>
      </c>
      <c r="AE83" s="160">
        <f t="shared" si="78"/>
        <v>2.2311473721695747E-2</v>
      </c>
      <c r="AF83" s="160">
        <f t="shared" si="78"/>
        <v>2.1764141021691951E-2</v>
      </c>
      <c r="AG83" s="160">
        <f t="shared" si="78"/>
        <v>2.1175975054216131E-2</v>
      </c>
      <c r="AH83" s="160">
        <f t="shared" si="78"/>
        <v>2.054666982171912E-2</v>
      </c>
      <c r="AI83" s="160">
        <f t="shared" si="78"/>
        <v>1.9875850949900169E-2</v>
      </c>
      <c r="AJ83" s="160">
        <f t="shared" si="78"/>
        <v>1.9163170724826199E-2</v>
      </c>
      <c r="AK83" s="160">
        <f t="shared" si="78"/>
        <v>1.8408446536716666E-2</v>
      </c>
      <c r="AL83" s="160">
        <f t="shared" si="78"/>
        <v>1.761184640760163E-2</v>
      </c>
      <c r="AM83" s="160">
        <f t="shared" si="78"/>
        <v>1.6774120853111241E-2</v>
      </c>
    </row>
    <row r="84" spans="1:39">
      <c r="A84" s="123" t="s">
        <v>58</v>
      </c>
      <c r="B84" s="160">
        <f t="shared" si="79"/>
        <v>6.5777042984003893E-5</v>
      </c>
      <c r="C84" s="160">
        <f t="shared" si="78"/>
        <v>1.3200423228675523E-4</v>
      </c>
      <c r="D84" s="160">
        <f t="shared" si="78"/>
        <v>2.6417527618953984E-4</v>
      </c>
      <c r="E84" s="160">
        <f t="shared" si="78"/>
        <v>5.2687215666774329E-4</v>
      </c>
      <c r="F84" s="160">
        <f t="shared" si="78"/>
        <v>1.0450717575433521E-3</v>
      </c>
      <c r="G84" s="160">
        <f t="shared" si="78"/>
        <v>3.5954395986183244E-3</v>
      </c>
      <c r="H84" s="160">
        <f t="shared" si="78"/>
        <v>1.0906228960488948E-2</v>
      </c>
      <c r="I84" s="160">
        <f t="shared" si="78"/>
        <v>3.1691154655170681E-2</v>
      </c>
      <c r="J84" s="160">
        <f t="shared" si="78"/>
        <v>4.158078566578307E-2</v>
      </c>
      <c r="K84" s="160">
        <f t="shared" si="78"/>
        <v>5.4011099942148734E-2</v>
      </c>
      <c r="L84" s="160">
        <f t="shared" si="78"/>
        <v>6.9531888665067834E-2</v>
      </c>
      <c r="M84" s="160">
        <f t="shared" si="78"/>
        <v>8.8740269793517706E-2</v>
      </c>
      <c r="N84" s="160">
        <f t="shared" si="78"/>
        <v>0.1122450343747267</v>
      </c>
      <c r="O84" s="160">
        <f t="shared" si="78"/>
        <v>0.12271720478921927</v>
      </c>
      <c r="P84" s="160">
        <f t="shared" si="78"/>
        <v>0.13340913394180157</v>
      </c>
      <c r="Q84" s="160">
        <f t="shared" si="78"/>
        <v>0.14416767480915993</v>
      </c>
      <c r="R84" s="160">
        <f t="shared" si="78"/>
        <v>0.15482127497088344</v>
      </c>
      <c r="S84" s="160">
        <f t="shared" si="78"/>
        <v>0.16518652407873879</v>
      </c>
      <c r="T84" s="160">
        <f t="shared" si="78"/>
        <v>0.17052732212893287</v>
      </c>
      <c r="U84" s="160">
        <f t="shared" si="78"/>
        <v>0.17562430477217403</v>
      </c>
      <c r="V84" s="160">
        <f t="shared" si="78"/>
        <v>0.18044839853637035</v>
      </c>
      <c r="W84" s="160">
        <f t="shared" si="78"/>
        <v>0.18497184416497281</v>
      </c>
      <c r="X84" s="160">
        <f t="shared" si="78"/>
        <v>0.18916883540994686</v>
      </c>
      <c r="Y84" s="160">
        <f t="shared" si="78"/>
        <v>0.19301608999680361</v>
      </c>
      <c r="Z84" s="160">
        <f t="shared" si="78"/>
        <v>0.19649333731197793</v>
      </c>
      <c r="AA84" s="160">
        <f t="shared" si="78"/>
        <v>0.19958371069185052</v>
      </c>
      <c r="AB84" s="160">
        <f t="shared" si="78"/>
        <v>0.20227403610687278</v>
      </c>
      <c r="AC84" s="160">
        <f t="shared" si="78"/>
        <v>0.20455501331332523</v>
      </c>
      <c r="AD84" s="160">
        <f t="shared" si="78"/>
        <v>0.20574477395024593</v>
      </c>
      <c r="AE84" s="160">
        <f t="shared" si="78"/>
        <v>0.2064791554886756</v>
      </c>
      <c r="AF84" s="160">
        <f t="shared" si="78"/>
        <v>0.20672315553452952</v>
      </c>
      <c r="AG84" s="160">
        <f t="shared" si="78"/>
        <v>0.2064384775533864</v>
      </c>
      <c r="AH84" s="160">
        <f t="shared" si="78"/>
        <v>0.20558352549260195</v>
      </c>
      <c r="AI84" s="160">
        <f t="shared" si="78"/>
        <v>0.2041137375190816</v>
      </c>
      <c r="AJ84" s="160">
        <f t="shared" si="78"/>
        <v>0.2019823910690085</v>
      </c>
      <c r="AK84" s="160">
        <f t="shared" si="78"/>
        <v>0.19914202424717165</v>
      </c>
      <c r="AL84" s="160">
        <f t="shared" si="78"/>
        <v>0.19554661504704299</v>
      </c>
      <c r="AM84" s="160">
        <f t="shared" si="78"/>
        <v>0.19115462815717318</v>
      </c>
    </row>
    <row r="85" spans="1:39">
      <c r="A85" s="123" t="s">
        <v>59</v>
      </c>
      <c r="B85" s="160">
        <f t="shared" si="79"/>
        <v>7.5107255507975606E-3</v>
      </c>
      <c r="C85" s="160">
        <f t="shared" si="78"/>
        <v>9.7694146649955176E-3</v>
      </c>
      <c r="D85" s="160">
        <f t="shared" si="78"/>
        <v>1.2672024366470646E-2</v>
      </c>
      <c r="E85" s="160">
        <f t="shared" si="78"/>
        <v>1.6380691021597438E-2</v>
      </c>
      <c r="F85" s="160">
        <f t="shared" si="78"/>
        <v>2.1059411114216615E-2</v>
      </c>
      <c r="G85" s="160">
        <f t="shared" si="78"/>
        <v>2.7874011584970448E-2</v>
      </c>
      <c r="H85" s="160">
        <f t="shared" si="78"/>
        <v>3.2528905983900652E-2</v>
      </c>
      <c r="I85" s="160">
        <f t="shared" si="78"/>
        <v>3.6364722413513455E-2</v>
      </c>
      <c r="J85" s="160">
        <f t="shared" si="78"/>
        <v>3.5941172009327761E-2</v>
      </c>
      <c r="K85" s="160">
        <f t="shared" si="78"/>
        <v>3.5167370405861015E-2</v>
      </c>
      <c r="L85" s="160">
        <f t="shared" si="78"/>
        <v>3.4103443272503885E-2</v>
      </c>
      <c r="M85" s="160">
        <f t="shared" si="78"/>
        <v>3.278629019968117E-2</v>
      </c>
      <c r="N85" s="160">
        <f t="shared" si="78"/>
        <v>3.1238919294708328E-2</v>
      </c>
      <c r="O85" s="160">
        <f t="shared" si="78"/>
        <v>3.2782446228614905E-2</v>
      </c>
      <c r="P85" s="160">
        <f t="shared" si="78"/>
        <v>3.4208064867035058E-2</v>
      </c>
      <c r="Q85" s="160">
        <f t="shared" si="78"/>
        <v>3.5482799355881785E-2</v>
      </c>
      <c r="R85" s="160">
        <f t="shared" si="78"/>
        <v>3.6575280055444831E-2</v>
      </c>
      <c r="S85" s="160">
        <f t="shared" si="78"/>
        <v>3.7457490189610476E-2</v>
      </c>
      <c r="T85" s="160">
        <f t="shared" si="78"/>
        <v>3.7053836627381362E-2</v>
      </c>
      <c r="U85" s="160">
        <f t="shared" si="78"/>
        <v>3.6567812261037065E-2</v>
      </c>
      <c r="V85" s="160">
        <f t="shared" si="78"/>
        <v>3.6003319381088354E-2</v>
      </c>
      <c r="W85" s="160">
        <f t="shared" si="78"/>
        <v>3.5364725207362523E-2</v>
      </c>
      <c r="X85" s="160">
        <f t="shared" si="78"/>
        <v>3.4656875160416691E-2</v>
      </c>
      <c r="Y85" s="160">
        <f t="shared" si="78"/>
        <v>3.3885076922364289E-2</v>
      </c>
      <c r="Z85" s="160">
        <f t="shared" si="78"/>
        <v>3.3055059366705032E-2</v>
      </c>
      <c r="AA85" s="160">
        <f t="shared" si="78"/>
        <v>3.2172910868512719E-2</v>
      </c>
      <c r="AB85" s="160">
        <f t="shared" si="78"/>
        <v>3.1245001775207101E-2</v>
      </c>
      <c r="AC85" s="160">
        <f t="shared" si="78"/>
        <v>3.0277895907649365E-2</v>
      </c>
      <c r="AD85" s="160">
        <f t="shared" si="78"/>
        <v>2.9114084366755798E-2</v>
      </c>
      <c r="AE85" s="160">
        <f t="shared" si="78"/>
        <v>2.7932467266150635E-2</v>
      </c>
      <c r="AF85" s="160">
        <f t="shared" si="78"/>
        <v>2.6735048029828498E-2</v>
      </c>
      <c r="AG85" s="160">
        <f t="shared" si="78"/>
        <v>2.5523560062354303E-2</v>
      </c>
      <c r="AH85" s="160">
        <f t="shared" si="78"/>
        <v>2.4299518711864924E-2</v>
      </c>
      <c r="AI85" s="160">
        <f t="shared" si="78"/>
        <v>2.3064304195097387E-2</v>
      </c>
      <c r="AJ85" s="160">
        <f t="shared" si="78"/>
        <v>2.1819278769978172E-2</v>
      </c>
      <c r="AK85" s="160">
        <f t="shared" si="78"/>
        <v>2.0565939743417024E-2</v>
      </c>
      <c r="AL85" s="160">
        <f t="shared" si="78"/>
        <v>1.9306106786163426E-2</v>
      </c>
      <c r="AM85" s="160">
        <f t="shared" si="78"/>
        <v>1.8042137097650943E-2</v>
      </c>
    </row>
    <row r="86" spans="1:39">
      <c r="A86" s="123" t="s">
        <v>60</v>
      </c>
      <c r="B86" s="160">
        <f t="shared" si="79"/>
        <v>4.4202731850680101E-3</v>
      </c>
      <c r="C86" s="160">
        <f t="shared" si="78"/>
        <v>4.7396856983216926E-3</v>
      </c>
      <c r="D86" s="160">
        <f t="shared" si="78"/>
        <v>5.0680487128290635E-3</v>
      </c>
      <c r="E86" s="160">
        <f t="shared" si="78"/>
        <v>5.4005846960783763E-3</v>
      </c>
      <c r="F86" s="160">
        <f t="shared" si="78"/>
        <v>5.7235906721269623E-3</v>
      </c>
      <c r="G86" s="160">
        <f t="shared" si="78"/>
        <v>6.587795801078644E-3</v>
      </c>
      <c r="H86" s="160">
        <f t="shared" si="78"/>
        <v>6.6854157259352504E-3</v>
      </c>
      <c r="I86" s="160">
        <f t="shared" si="78"/>
        <v>6.4991647551094741E-3</v>
      </c>
      <c r="J86" s="160">
        <f t="shared" si="78"/>
        <v>6.5896614476908455E-3</v>
      </c>
      <c r="K86" s="160">
        <f t="shared" si="78"/>
        <v>6.614611803182768E-3</v>
      </c>
      <c r="L86" s="160">
        <f t="shared" si="78"/>
        <v>6.5804606087833976E-3</v>
      </c>
      <c r="M86" s="160">
        <f t="shared" si="78"/>
        <v>6.4899886960041956E-3</v>
      </c>
      <c r="N86" s="160">
        <f t="shared" si="78"/>
        <v>6.3436799052682506E-3</v>
      </c>
      <c r="O86" s="160">
        <f t="shared" si="78"/>
        <v>6.1460630447573031E-3</v>
      </c>
      <c r="P86" s="160">
        <f t="shared" si="78"/>
        <v>5.9209930853256713E-3</v>
      </c>
      <c r="Q86" s="160">
        <f t="shared" si="78"/>
        <v>5.6701469686925967E-3</v>
      </c>
      <c r="R86" s="160">
        <f t="shared" si="78"/>
        <v>5.3960317220103126E-3</v>
      </c>
      <c r="S86" s="160">
        <f t="shared" si="78"/>
        <v>5.1019465203154439E-3</v>
      </c>
      <c r="T86" s="160">
        <f t="shared" si="78"/>
        <v>4.7284056325560221E-3</v>
      </c>
      <c r="U86" s="160">
        <f t="shared" si="78"/>
        <v>4.3718458296832449E-3</v>
      </c>
      <c r="V86" s="160">
        <f t="shared" si="78"/>
        <v>4.0326703212888778E-3</v>
      </c>
      <c r="W86" s="160">
        <f t="shared" si="78"/>
        <v>3.7111181405563185E-3</v>
      </c>
      <c r="X86" s="160">
        <f t="shared" si="78"/>
        <v>3.4072830300124887E-3</v>
      </c>
      <c r="Y86" s="160">
        <f t="shared" si="78"/>
        <v>3.1211281475600292E-3</v>
      </c>
      <c r="Z86" s="160">
        <f t="shared" si="78"/>
        <v>2.852498220219732E-3</v>
      </c>
      <c r="AA86" s="160">
        <f t="shared" si="78"/>
        <v>2.6011303268157534E-3</v>
      </c>
      <c r="AB86" s="160">
        <f t="shared" si="78"/>
        <v>2.3666641197867874E-3</v>
      </c>
      <c r="AC86" s="160">
        <f t="shared" si="78"/>
        <v>2.1486519937016627E-3</v>
      </c>
      <c r="AD86" s="160">
        <f t="shared" si="78"/>
        <v>2.4140267366378971E-3</v>
      </c>
      <c r="AE86" s="160">
        <f t="shared" si="78"/>
        <v>2.7061183655082391E-3</v>
      </c>
      <c r="AF86" s="160">
        <f t="shared" si="78"/>
        <v>3.0263350616755672E-3</v>
      </c>
      <c r="AG86" s="160">
        <f t="shared" si="78"/>
        <v>3.3757932587023011E-3</v>
      </c>
      <c r="AH86" s="160">
        <f t="shared" si="78"/>
        <v>3.7551804708699879E-3</v>
      </c>
      <c r="AI86" s="160">
        <f t="shared" si="78"/>
        <v>4.1645880605769682E-3</v>
      </c>
      <c r="AJ86" s="160">
        <f t="shared" si="78"/>
        <v>4.603314360992844E-3</v>
      </c>
      <c r="AK86" s="160">
        <f t="shared" si="78"/>
        <v>5.0696427051015311E-3</v>
      </c>
      <c r="AL86" s="160">
        <f t="shared" si="78"/>
        <v>5.5606050278869034E-3</v>
      </c>
      <c r="AM86" s="160">
        <f t="shared" si="78"/>
        <v>6.0717498834592688E-3</v>
      </c>
    </row>
    <row r="87" spans="1:39">
      <c r="A87" s="123" t="s">
        <v>61</v>
      </c>
      <c r="B87" s="160">
        <f t="shared" si="79"/>
        <v>1.9359078095554425E-6</v>
      </c>
      <c r="C87" s="160">
        <f t="shared" si="78"/>
        <v>1.1746232160223408E-5</v>
      </c>
      <c r="D87" s="160">
        <f t="shared" si="78"/>
        <v>7.1072778401722338E-5</v>
      </c>
      <c r="E87" s="160">
        <f t="shared" si="78"/>
        <v>4.2856506893474469E-4</v>
      </c>
      <c r="F87" s="160">
        <f t="shared" si="78"/>
        <v>2.5701474037258011E-3</v>
      </c>
      <c r="G87" s="160">
        <f t="shared" si="78"/>
        <v>4.3185882068517119E-3</v>
      </c>
      <c r="H87" s="160">
        <f t="shared" si="78"/>
        <v>6.3979712586351061E-3</v>
      </c>
      <c r="I87" s="160">
        <f t="shared" si="78"/>
        <v>9.0799532722116265E-3</v>
      </c>
      <c r="J87" s="160">
        <f t="shared" si="78"/>
        <v>8.4876094933033479E-3</v>
      </c>
      <c r="K87" s="160">
        <f t="shared" si="78"/>
        <v>7.8545782170504706E-3</v>
      </c>
      <c r="L87" s="160">
        <f t="shared" si="78"/>
        <v>7.2039554966678966E-3</v>
      </c>
      <c r="M87" s="160">
        <f t="shared" si="78"/>
        <v>6.5502049372962029E-3</v>
      </c>
      <c r="N87" s="160">
        <f t="shared" si="78"/>
        <v>5.9026689790315284E-3</v>
      </c>
      <c r="O87" s="160">
        <f t="shared" si="78"/>
        <v>5.7924039161033735E-3</v>
      </c>
      <c r="P87" s="160">
        <f t="shared" si="78"/>
        <v>5.6521156738871111E-3</v>
      </c>
      <c r="Q87" s="160">
        <f t="shared" si="78"/>
        <v>5.4823336538729218E-3</v>
      </c>
      <c r="R87" s="160">
        <f t="shared" si="78"/>
        <v>5.2844561825220711E-3</v>
      </c>
      <c r="S87" s="160">
        <f t="shared" si="78"/>
        <v>5.0607673045747117E-3</v>
      </c>
      <c r="T87" s="160">
        <f t="shared" si="78"/>
        <v>4.6184603895511626E-3</v>
      </c>
      <c r="U87" s="160">
        <f t="shared" si="78"/>
        <v>4.204838945494717E-3</v>
      </c>
      <c r="V87" s="160">
        <f t="shared" si="78"/>
        <v>3.8192604623451397E-3</v>
      </c>
      <c r="W87" s="160">
        <f t="shared" si="78"/>
        <v>3.4609344059532434E-3</v>
      </c>
      <c r="X87" s="160">
        <f t="shared" si="78"/>
        <v>3.1289514818662613E-3</v>
      </c>
      <c r="Y87" s="160">
        <f t="shared" si="78"/>
        <v>2.8223069770699394E-3</v>
      </c>
      <c r="Z87" s="160">
        <f t="shared" si="78"/>
        <v>2.5399201386120205E-3</v>
      </c>
      <c r="AA87" s="160">
        <f t="shared" si="78"/>
        <v>2.280650950521961E-3</v>
      </c>
      <c r="AB87" s="160">
        <f t="shared" si="78"/>
        <v>2.0433152051924533E-3</v>
      </c>
      <c r="AC87" s="160">
        <f t="shared" si="78"/>
        <v>1.8266984119766584E-3</v>
      </c>
      <c r="AD87" s="160">
        <f t="shared" si="78"/>
        <v>1.7507304822474939E-3</v>
      </c>
      <c r="AE87" s="160">
        <f t="shared" si="78"/>
        <v>1.6741734612687458E-3</v>
      </c>
      <c r="AF87" s="160">
        <f t="shared" si="78"/>
        <v>1.5971552045139596E-3</v>
      </c>
      <c r="AG87" s="160">
        <f t="shared" si="78"/>
        <v>1.5197858623818797E-3</v>
      </c>
      <c r="AH87" s="160">
        <f t="shared" si="78"/>
        <v>1.4421612406906267E-3</v>
      </c>
      <c r="AI87" s="160">
        <f t="shared" si="78"/>
        <v>1.3643679294403305E-3</v>
      </c>
      <c r="AJ87" s="160">
        <f t="shared" si="78"/>
        <v>1.2864903522795796E-3</v>
      </c>
      <c r="AK87" s="160">
        <f t="shared" si="78"/>
        <v>1.2086197847967536E-3</v>
      </c>
      <c r="AL87" s="160">
        <f t="shared" si="78"/>
        <v>1.1308652054003942E-3</v>
      </c>
      <c r="AM87" s="160">
        <f t="shared" si="78"/>
        <v>1.053365557748643E-3</v>
      </c>
    </row>
    <row r="88" spans="1:39">
      <c r="A88" s="123" t="s">
        <v>62</v>
      </c>
      <c r="B88" s="160">
        <f t="shared" si="79"/>
        <v>3.9818906734783027E-2</v>
      </c>
      <c r="C88" s="160">
        <f t="shared" si="78"/>
        <v>3.8207325816257319E-2</v>
      </c>
      <c r="D88" s="160">
        <f t="shared" si="78"/>
        <v>3.6559037757612517E-2</v>
      </c>
      <c r="E88" s="160">
        <f t="shared" si="78"/>
        <v>3.4861946712374067E-2</v>
      </c>
      <c r="F88" s="160">
        <f t="shared" si="78"/>
        <v>3.3062546329489254E-2</v>
      </c>
      <c r="G88" s="160">
        <f t="shared" si="78"/>
        <v>3.6507157487026848E-2</v>
      </c>
      <c r="H88" s="160">
        <f t="shared" si="78"/>
        <v>3.5541558552318588E-2</v>
      </c>
      <c r="I88" s="160">
        <f t="shared" si="78"/>
        <v>3.3146353356838562E-2</v>
      </c>
      <c r="J88" s="160">
        <f t="shared" si="78"/>
        <v>3.276028822476007E-2</v>
      </c>
      <c r="K88" s="160">
        <f t="shared" si="78"/>
        <v>3.2054970002199798E-2</v>
      </c>
      <c r="L88" s="160">
        <f t="shared" si="78"/>
        <v>3.1085203086143841E-2</v>
      </c>
      <c r="M88" s="160">
        <f t="shared" si="78"/>
        <v>2.9884621360801056E-2</v>
      </c>
      <c r="N88" s="160">
        <f t="shared" ref="C88:AM92" si="80">N74/N$79</f>
        <v>2.8474196658335539E-2</v>
      </c>
      <c r="O88" s="160">
        <f t="shared" si="80"/>
        <v>2.7965841672062598E-2</v>
      </c>
      <c r="P88" s="160">
        <f t="shared" si="80"/>
        <v>2.7311534525051317E-2</v>
      </c>
      <c r="Q88" s="160">
        <f t="shared" si="80"/>
        <v>2.651346742907398E-2</v>
      </c>
      <c r="R88" s="160">
        <f t="shared" si="80"/>
        <v>2.5578046417363422E-2</v>
      </c>
      <c r="S88" s="160">
        <f t="shared" si="80"/>
        <v>2.4515990443978002E-2</v>
      </c>
      <c r="T88" s="160">
        <f t="shared" si="80"/>
        <v>2.4271650218426703E-2</v>
      </c>
      <c r="U88" s="160">
        <f t="shared" si="80"/>
        <v>2.3972893421383562E-2</v>
      </c>
      <c r="V88" s="160">
        <f t="shared" si="80"/>
        <v>2.3622147259544434E-2</v>
      </c>
      <c r="W88" s="160">
        <f t="shared" si="80"/>
        <v>2.3222152399744855E-2</v>
      </c>
      <c r="X88" s="160">
        <f t="shared" si="80"/>
        <v>2.277597295711015E-2</v>
      </c>
      <c r="Y88" s="160">
        <f t="shared" si="80"/>
        <v>2.2286987316669185E-2</v>
      </c>
      <c r="Z88" s="160">
        <f t="shared" si="80"/>
        <v>2.1758862363909476E-2</v>
      </c>
      <c r="AA88" s="160">
        <f t="shared" si="80"/>
        <v>2.1195514001423141E-2</v>
      </c>
      <c r="AB88" s="160">
        <f t="shared" si="80"/>
        <v>2.0601057025222864E-2</v>
      </c>
      <c r="AC88" s="160">
        <f t="shared" si="80"/>
        <v>1.9979747513759163E-2</v>
      </c>
      <c r="AD88" s="160">
        <f t="shared" si="80"/>
        <v>2.4373975941163622E-2</v>
      </c>
      <c r="AE88" s="160">
        <f t="shared" si="80"/>
        <v>2.9668219144966153E-2</v>
      </c>
      <c r="AF88" s="160">
        <f t="shared" si="80"/>
        <v>3.6026501171256636E-2</v>
      </c>
      <c r="AG88" s="160">
        <f t="shared" si="80"/>
        <v>4.3635635542549976E-2</v>
      </c>
      <c r="AH88" s="160">
        <f t="shared" si="80"/>
        <v>5.270558828045839E-2</v>
      </c>
      <c r="AI88" s="160">
        <f t="shared" si="80"/>
        <v>6.3468507897729773E-2</v>
      </c>
      <c r="AJ88" s="160">
        <f t="shared" si="80"/>
        <v>7.6175841410496062E-2</v>
      </c>
      <c r="AK88" s="160">
        <f t="shared" si="80"/>
        <v>9.1092865914489146E-2</v>
      </c>
      <c r="AL88" s="160">
        <f t="shared" si="80"/>
        <v>0.10848993492018524</v>
      </c>
      <c r="AM88" s="160">
        <f t="shared" si="80"/>
        <v>0.12862981975384191</v>
      </c>
    </row>
    <row r="89" spans="1:39">
      <c r="A89" s="123" t="s">
        <v>63</v>
      </c>
      <c r="B89" s="160">
        <f t="shared" si="79"/>
        <v>0.12111394326705968</v>
      </c>
      <c r="C89" s="160">
        <f t="shared" si="80"/>
        <v>0.11774728119271193</v>
      </c>
      <c r="D89" s="160">
        <f t="shared" si="80"/>
        <v>0.1141559194380436</v>
      </c>
      <c r="E89" s="160">
        <f t="shared" si="80"/>
        <v>0.11029472654408189</v>
      </c>
      <c r="F89" s="160">
        <f t="shared" si="80"/>
        <v>0.10598364341179477</v>
      </c>
      <c r="G89" s="160">
        <f t="shared" si="80"/>
        <v>8.4136594254127964E-2</v>
      </c>
      <c r="H89" s="160">
        <f t="shared" si="80"/>
        <v>5.8890838659671998E-2</v>
      </c>
      <c r="I89" s="160">
        <f t="shared" si="80"/>
        <v>3.9486749835701933E-2</v>
      </c>
      <c r="J89" s="160">
        <f t="shared" si="80"/>
        <v>2.6590172116905435E-2</v>
      </c>
      <c r="K89" s="160">
        <f t="shared" si="80"/>
        <v>1.7726647605563691E-2</v>
      </c>
      <c r="L89" s="160">
        <f t="shared" si="80"/>
        <v>1.1712315092463101E-2</v>
      </c>
      <c r="M89" s="160">
        <f t="shared" si="80"/>
        <v>7.671752758988651E-3</v>
      </c>
      <c r="N89" s="160">
        <f t="shared" si="80"/>
        <v>4.980307091682506E-3</v>
      </c>
      <c r="O89" s="160">
        <f t="shared" si="80"/>
        <v>4.3450728663454287E-3</v>
      </c>
      <c r="P89" s="160">
        <f t="shared" si="80"/>
        <v>3.7694657208852626E-3</v>
      </c>
      <c r="Q89" s="160">
        <f t="shared" si="80"/>
        <v>3.2506091344447585E-3</v>
      </c>
      <c r="R89" s="160">
        <f t="shared" si="80"/>
        <v>2.7856729110107004E-3</v>
      </c>
      <c r="S89" s="160">
        <f t="shared" si="80"/>
        <v>2.3717926561924512E-3</v>
      </c>
      <c r="T89" s="160">
        <f t="shared" si="80"/>
        <v>1.7843733647316107E-3</v>
      </c>
      <c r="U89" s="160">
        <f t="shared" si="80"/>
        <v>1.3392634980328366E-3</v>
      </c>
      <c r="V89" s="160">
        <f t="shared" si="80"/>
        <v>1.0028225718250404E-3</v>
      </c>
      <c r="W89" s="160">
        <f t="shared" si="80"/>
        <v>7.4914580065953097E-4</v>
      </c>
      <c r="X89" s="160">
        <f t="shared" si="80"/>
        <v>5.5834157526080488E-4</v>
      </c>
      <c r="Y89" s="160">
        <f t="shared" si="80"/>
        <v>4.1517724759240093E-4</v>
      </c>
      <c r="Z89" s="160">
        <f t="shared" si="80"/>
        <v>3.0801900601448978E-4</v>
      </c>
      <c r="AA89" s="160">
        <f t="shared" si="80"/>
        <v>2.2800503279266126E-4</v>
      </c>
      <c r="AB89" s="160">
        <f t="shared" si="80"/>
        <v>1.6840273294902442E-4</v>
      </c>
      <c r="AC89" s="160">
        <f t="shared" si="80"/>
        <v>1.2411057198474931E-4</v>
      </c>
      <c r="AD89" s="160">
        <f t="shared" si="80"/>
        <v>1.288419101999528E-4</v>
      </c>
      <c r="AE89" s="160">
        <f t="shared" si="80"/>
        <v>1.3345481593273517E-4</v>
      </c>
      <c r="AF89" s="160">
        <f t="shared" si="80"/>
        <v>1.3790399704907585E-4</v>
      </c>
      <c r="AG89" s="160">
        <f t="shared" si="80"/>
        <v>1.4213730246981381E-4</v>
      </c>
      <c r="AH89" s="160">
        <f t="shared" si="80"/>
        <v>1.4609502390916531E-4</v>
      </c>
      <c r="AI89" s="160">
        <f t="shared" si="80"/>
        <v>1.4970939062462481E-4</v>
      </c>
      <c r="AJ89" s="160">
        <f t="shared" si="80"/>
        <v>1.5290440939120723E-4</v>
      </c>
      <c r="AK89" s="160">
        <f t="shared" si="80"/>
        <v>1.5559624461582497E-4</v>
      </c>
      <c r="AL89" s="160">
        <f t="shared" si="80"/>
        <v>1.5769437027510932E-4</v>
      </c>
      <c r="AM89" s="160">
        <f t="shared" si="80"/>
        <v>1.5910374309664621E-4</v>
      </c>
    </row>
    <row r="90" spans="1:39">
      <c r="A90" s="123" t="s">
        <v>64</v>
      </c>
      <c r="B90" s="160">
        <f t="shared" si="79"/>
        <v>0.51699528880084755</v>
      </c>
      <c r="C90" s="160">
        <f t="shared" si="80"/>
        <v>0.52561741603446743</v>
      </c>
      <c r="D90" s="160">
        <f t="shared" si="80"/>
        <v>0.53289753685780594</v>
      </c>
      <c r="E90" s="160">
        <f t="shared" si="80"/>
        <v>0.53842651964798027</v>
      </c>
      <c r="F90" s="160">
        <f t="shared" si="80"/>
        <v>0.54104944647652864</v>
      </c>
      <c r="G90" s="160">
        <f t="shared" si="80"/>
        <v>0.63393604998190278</v>
      </c>
      <c r="H90" s="160">
        <f t="shared" si="80"/>
        <v>0.65489348427751426</v>
      </c>
      <c r="I90" s="160">
        <f t="shared" si="80"/>
        <v>0.64809210062957534</v>
      </c>
      <c r="J90" s="160">
        <f t="shared" si="80"/>
        <v>0.64321305683265806</v>
      </c>
      <c r="K90" s="160">
        <f t="shared" si="80"/>
        <v>0.63198777582730736</v>
      </c>
      <c r="L90" s="160">
        <f t="shared" si="80"/>
        <v>0.6154222275515786</v>
      </c>
      <c r="M90" s="160">
        <f t="shared" si="80"/>
        <v>0.5941189324656303</v>
      </c>
      <c r="N90" s="160">
        <f t="shared" si="80"/>
        <v>0.56843823209526534</v>
      </c>
      <c r="O90" s="160">
        <f t="shared" si="80"/>
        <v>0.53785034472639304</v>
      </c>
      <c r="P90" s="160">
        <f t="shared" si="80"/>
        <v>0.50603600176068986</v>
      </c>
      <c r="Q90" s="160">
        <f t="shared" si="80"/>
        <v>0.47326414041141118</v>
      </c>
      <c r="R90" s="160">
        <f t="shared" si="80"/>
        <v>0.43985162264678868</v>
      </c>
      <c r="S90" s="160">
        <f t="shared" si="80"/>
        <v>0.40615333863552661</v>
      </c>
      <c r="T90" s="160">
        <f t="shared" si="80"/>
        <v>0.38743878939069509</v>
      </c>
      <c r="U90" s="160">
        <f t="shared" si="80"/>
        <v>0.36871215842295152</v>
      </c>
      <c r="V90" s="160">
        <f t="shared" si="80"/>
        <v>0.35006572168140188</v>
      </c>
      <c r="W90" s="160">
        <f t="shared" si="80"/>
        <v>0.33158577818026219</v>
      </c>
      <c r="X90" s="160">
        <f t="shared" si="80"/>
        <v>0.31335279507560082</v>
      </c>
      <c r="Y90" s="160">
        <f t="shared" si="80"/>
        <v>0.29544130325035167</v>
      </c>
      <c r="Z90" s="160">
        <f t="shared" si="80"/>
        <v>0.27791964067567948</v>
      </c>
      <c r="AA90" s="160">
        <f t="shared" si="80"/>
        <v>0.26084962546581869</v>
      </c>
      <c r="AB90" s="160">
        <f t="shared" si="80"/>
        <v>0.244286225340795</v>
      </c>
      <c r="AC90" s="160">
        <f t="shared" si="80"/>
        <v>0.22827727541383683</v>
      </c>
      <c r="AD90" s="160">
        <f t="shared" si="80"/>
        <v>0.2137236098382902</v>
      </c>
      <c r="AE90" s="160">
        <f t="shared" si="80"/>
        <v>0.19965079281741291</v>
      </c>
      <c r="AF90" s="160">
        <f t="shared" si="80"/>
        <v>0.18606088621511058</v>
      </c>
      <c r="AG90" s="160">
        <f t="shared" si="80"/>
        <v>0.17295285788427814</v>
      </c>
      <c r="AH90" s="160">
        <f t="shared" si="80"/>
        <v>0.16032326184058021</v>
      </c>
      <c r="AI90" s="160">
        <f t="shared" si="80"/>
        <v>0.14816703887213062</v>
      </c>
      <c r="AJ90" s="160">
        <f t="shared" si="80"/>
        <v>0.13647842788397641</v>
      </c>
      <c r="AK90" s="160">
        <f t="shared" si="80"/>
        <v>0.12525196704533328</v>
      </c>
      <c r="AL90" s="160">
        <f t="shared" si="80"/>
        <v>0.11448354685086105</v>
      </c>
      <c r="AM90" s="160">
        <f t="shared" si="80"/>
        <v>0.10417145410777651</v>
      </c>
    </row>
    <row r="91" spans="1:39">
      <c r="A91" s="123" t="s">
        <v>65</v>
      </c>
      <c r="B91" s="160">
        <f t="shared" si="79"/>
        <v>7.5133108559664553E-3</v>
      </c>
      <c r="C91" s="160">
        <f t="shared" si="80"/>
        <v>8.5200813255607959E-3</v>
      </c>
      <c r="D91" s="160">
        <f t="shared" si="80"/>
        <v>9.6348936946967258E-3</v>
      </c>
      <c r="E91" s="160">
        <f t="shared" si="80"/>
        <v>1.0858226033054929E-2</v>
      </c>
      <c r="F91" s="160">
        <f t="shared" si="80"/>
        <v>1.217022517650776E-2</v>
      </c>
      <c r="G91" s="160">
        <f t="shared" si="80"/>
        <v>1.0592149871685353E-2</v>
      </c>
      <c r="H91" s="160">
        <f t="shared" si="80"/>
        <v>8.1280496564926068E-3</v>
      </c>
      <c r="I91" s="160">
        <f t="shared" si="80"/>
        <v>5.9748831691156913E-3</v>
      </c>
      <c r="J91" s="160">
        <f t="shared" si="80"/>
        <v>3.2176725352832248E-3</v>
      </c>
      <c r="K91" s="160">
        <f t="shared" si="80"/>
        <v>1.7154970361851201E-3</v>
      </c>
      <c r="L91" s="160">
        <f t="shared" si="80"/>
        <v>9.0646027055871876E-4</v>
      </c>
      <c r="M91" s="160">
        <f t="shared" si="80"/>
        <v>4.7483562014428895E-4</v>
      </c>
      <c r="N91" s="160">
        <f t="shared" si="80"/>
        <v>2.4651734440440124E-4</v>
      </c>
      <c r="O91" s="160">
        <f t="shared" si="80"/>
        <v>2.2740807751713159E-4</v>
      </c>
      <c r="P91" s="160">
        <f t="shared" si="80"/>
        <v>2.0859605268824943E-4</v>
      </c>
      <c r="Q91" s="160">
        <f t="shared" si="80"/>
        <v>1.9019912030922984E-4</v>
      </c>
      <c r="R91" s="160">
        <f t="shared" si="80"/>
        <v>1.7234208325010987E-4</v>
      </c>
      <c r="S91" s="160">
        <f t="shared" si="80"/>
        <v>1.551512940690197E-4</v>
      </c>
      <c r="T91" s="160">
        <f t="shared" si="80"/>
        <v>1.7291874234890884E-4</v>
      </c>
      <c r="U91" s="160">
        <f t="shared" si="80"/>
        <v>1.9226490714626074E-4</v>
      </c>
      <c r="V91" s="160">
        <f t="shared" si="80"/>
        <v>2.1327293471392212E-4</v>
      </c>
      <c r="W91" s="160">
        <f t="shared" si="80"/>
        <v>2.3602371828619948E-4</v>
      </c>
      <c r="X91" s="160">
        <f t="shared" si="80"/>
        <v>2.6059550484230172E-4</v>
      </c>
      <c r="Y91" s="160">
        <f t="shared" si="80"/>
        <v>2.8706361658327505E-4</v>
      </c>
      <c r="Z91" s="160">
        <f t="shared" si="80"/>
        <v>3.1550029939724839E-4</v>
      </c>
      <c r="AA91" s="160">
        <f t="shared" si="80"/>
        <v>3.4597470530970575E-4</v>
      </c>
      <c r="AB91" s="160">
        <f t="shared" si="80"/>
        <v>3.7855301023022791E-4</v>
      </c>
      <c r="AC91" s="160">
        <f t="shared" si="80"/>
        <v>4.1329866263881452E-4</v>
      </c>
      <c r="AD91" s="160">
        <f t="shared" si="80"/>
        <v>4.4315583215435821E-4</v>
      </c>
      <c r="AE91" s="160">
        <f t="shared" si="80"/>
        <v>4.7410840676650312E-4</v>
      </c>
      <c r="AF91" s="160">
        <f t="shared" si="80"/>
        <v>5.0601611853748427E-4</v>
      </c>
      <c r="AG91" s="160">
        <f t="shared" si="80"/>
        <v>5.3869092246777435E-4</v>
      </c>
      <c r="AH91" s="160">
        <f t="shared" si="80"/>
        <v>5.7188815760010766E-4</v>
      </c>
      <c r="AI91" s="160">
        <f t="shared" si="80"/>
        <v>6.0529740719551556E-4</v>
      </c>
      <c r="AJ91" s="160">
        <f t="shared" si="80"/>
        <v>6.3853377189472082E-4</v>
      </c>
      <c r="AK91" s="160">
        <f t="shared" si="80"/>
        <v>6.7113063677770297E-4</v>
      </c>
      <c r="AL91" s="160">
        <f t="shared" si="80"/>
        <v>7.0253543477420623E-4</v>
      </c>
      <c r="AM91" s="160">
        <f t="shared" si="80"/>
        <v>7.3211032782746169E-4</v>
      </c>
    </row>
    <row r="92" spans="1:39">
      <c r="A92" s="123" t="s">
        <v>66</v>
      </c>
      <c r="B92" s="172">
        <f t="shared" si="79"/>
        <v>0.17337171114628033</v>
      </c>
      <c r="C92" s="172">
        <f t="shared" si="80"/>
        <v>0.16215724507839896</v>
      </c>
      <c r="D92" s="172">
        <f t="shared" si="80"/>
        <v>0.15124648274452396</v>
      </c>
      <c r="E92" s="172">
        <f t="shared" si="80"/>
        <v>0.14058629118900828</v>
      </c>
      <c r="F92" s="172">
        <f t="shared" si="80"/>
        <v>0.1299656098479785</v>
      </c>
      <c r="G92" s="172">
        <f t="shared" si="80"/>
        <v>1.8671166574619646E-2</v>
      </c>
      <c r="H92" s="172">
        <f t="shared" si="80"/>
        <v>2.3650002213107778E-3</v>
      </c>
      <c r="I92" s="172">
        <f t="shared" si="80"/>
        <v>2.8696686702926646E-4</v>
      </c>
      <c r="J92" s="172">
        <f t="shared" si="80"/>
        <v>2.8362448120995438E-4</v>
      </c>
      <c r="K92" s="172">
        <f t="shared" si="80"/>
        <v>2.7751813948337606E-4</v>
      </c>
      <c r="L92" s="172">
        <f t="shared" si="80"/>
        <v>2.6912231474050742E-4</v>
      </c>
      <c r="M92" s="172">
        <f t="shared" si="80"/>
        <v>2.5872819468074739E-4</v>
      </c>
      <c r="N92" s="172">
        <f t="shared" si="80"/>
        <v>2.465173444044014E-4</v>
      </c>
      <c r="O92" s="172">
        <f t="shared" si="80"/>
        <v>2.422074096733095E-4</v>
      </c>
      <c r="P92" s="172">
        <f t="shared" si="80"/>
        <v>2.3662965066141399E-4</v>
      </c>
      <c r="Q92" s="172">
        <f t="shared" si="80"/>
        <v>2.2980163745772527E-4</v>
      </c>
      <c r="R92" s="172">
        <f t="shared" si="80"/>
        <v>2.2177750413962917E-4</v>
      </c>
      <c r="S92" s="172">
        <f t="shared" si="80"/>
        <v>2.1264887717606943E-4</v>
      </c>
      <c r="T92" s="172">
        <f t="shared" si="80"/>
        <v>2.1114623325298266E-4</v>
      </c>
      <c r="U92" s="172">
        <f t="shared" si="80"/>
        <v>2.0915818807754644E-4</v>
      </c>
      <c r="V92" s="172">
        <f t="shared" si="80"/>
        <v>2.0670175868671303E-4</v>
      </c>
      <c r="W92" s="172">
        <f t="shared" si="80"/>
        <v>2.0379693726312186E-4</v>
      </c>
      <c r="X92" s="172">
        <f t="shared" si="80"/>
        <v>2.0046682104348697E-4</v>
      </c>
      <c r="Y92" s="172">
        <f t="shared" si="80"/>
        <v>1.9673757494455033E-4</v>
      </c>
      <c r="Z92" s="172">
        <f t="shared" si="80"/>
        <v>1.9263824625698434E-4</v>
      </c>
      <c r="AA92" s="172">
        <f t="shared" si="80"/>
        <v>1.8820045393009736E-4</v>
      </c>
      <c r="AB92" s="172">
        <f t="shared" si="80"/>
        <v>1.8345797728277024E-4</v>
      </c>
      <c r="AC92" s="172">
        <f t="shared" si="80"/>
        <v>1.7844627029755801E-4</v>
      </c>
      <c r="AD92" s="172">
        <f t="shared" si="80"/>
        <v>1.7864299174055162E-4</v>
      </c>
      <c r="AE92" s="172">
        <f t="shared" si="80"/>
        <v>1.7844040861684599E-4</v>
      </c>
      <c r="AF92" s="172">
        <f t="shared" si="80"/>
        <v>1.7781399632165379E-4</v>
      </c>
      <c r="AG92" s="172">
        <f t="shared" si="80"/>
        <v>1.7673692226891725E-4</v>
      </c>
      <c r="AH92" s="172">
        <f t="shared" si="80"/>
        <v>1.7518010118936801E-4</v>
      </c>
      <c r="AI92" s="172">
        <f t="shared" si="80"/>
        <v>1.7311253729749787E-4</v>
      </c>
      <c r="AJ92" s="172">
        <f t="shared" si="80"/>
        <v>1.7050205549207611E-4</v>
      </c>
      <c r="AK92" s="172">
        <f t="shared" si="80"/>
        <v>1.6731653053682479E-4</v>
      </c>
      <c r="AL92" s="172">
        <f t="shared" si="80"/>
        <v>1.635257158594615E-4</v>
      </c>
      <c r="AM92" s="172">
        <f t="shared" si="80"/>
        <v>1.5910374309664629E-4</v>
      </c>
    </row>
    <row r="93" spans="1:39">
      <c r="B93" s="161">
        <f>SUM(B81:B92)</f>
        <v>1</v>
      </c>
      <c r="C93" s="161">
        <f t="shared" ref="C93:AM93" si="81">SUM(C81:C92)</f>
        <v>1</v>
      </c>
      <c r="D93" s="161">
        <f t="shared" si="81"/>
        <v>1</v>
      </c>
      <c r="E93" s="161">
        <f t="shared" si="81"/>
        <v>1</v>
      </c>
      <c r="F93" s="161">
        <f t="shared" si="81"/>
        <v>1.0000000000000002</v>
      </c>
      <c r="G93" s="161">
        <f t="shared" si="81"/>
        <v>1</v>
      </c>
      <c r="H93" s="161">
        <f t="shared" si="81"/>
        <v>1.0000000000000002</v>
      </c>
      <c r="I93" s="161">
        <f t="shared" si="81"/>
        <v>0.99999999999999989</v>
      </c>
      <c r="J93" s="161">
        <f t="shared" si="81"/>
        <v>1</v>
      </c>
      <c r="K93" s="161">
        <f t="shared" si="81"/>
        <v>1</v>
      </c>
      <c r="L93" s="161">
        <f t="shared" si="81"/>
        <v>1</v>
      </c>
      <c r="M93" s="161">
        <f t="shared" si="81"/>
        <v>0.99999999999999978</v>
      </c>
      <c r="N93" s="161">
        <f t="shared" si="81"/>
        <v>0.99999999999999978</v>
      </c>
      <c r="O93" s="161">
        <f t="shared" si="81"/>
        <v>0.99999999999999989</v>
      </c>
      <c r="P93" s="161">
        <f t="shared" si="81"/>
        <v>1</v>
      </c>
      <c r="Q93" s="161">
        <f t="shared" si="81"/>
        <v>0.99999999999999989</v>
      </c>
      <c r="R93" s="161">
        <f t="shared" si="81"/>
        <v>1</v>
      </c>
      <c r="S93" s="161">
        <f t="shared" si="81"/>
        <v>1.0000000000000002</v>
      </c>
      <c r="T93" s="161">
        <f t="shared" si="81"/>
        <v>1</v>
      </c>
      <c r="U93" s="161">
        <f t="shared" si="81"/>
        <v>0.99999999999999978</v>
      </c>
      <c r="V93" s="161">
        <f t="shared" si="81"/>
        <v>0.99999999999999989</v>
      </c>
      <c r="W93" s="161">
        <f t="shared" si="81"/>
        <v>1.0000000000000004</v>
      </c>
      <c r="X93" s="161">
        <f t="shared" si="81"/>
        <v>0.99999999999999989</v>
      </c>
      <c r="Y93" s="161">
        <f t="shared" si="81"/>
        <v>1</v>
      </c>
      <c r="Z93" s="161">
        <f t="shared" si="81"/>
        <v>1.0000000000000002</v>
      </c>
      <c r="AA93" s="161">
        <f t="shared" si="81"/>
        <v>0.99999999999999989</v>
      </c>
      <c r="AB93" s="161">
        <f t="shared" si="81"/>
        <v>0.99999999999999978</v>
      </c>
      <c r="AC93" s="161">
        <f t="shared" si="81"/>
        <v>1.0000000000000002</v>
      </c>
      <c r="AD93" s="161">
        <f t="shared" si="81"/>
        <v>0.99999999999999989</v>
      </c>
      <c r="AE93" s="161">
        <f t="shared" si="81"/>
        <v>1</v>
      </c>
      <c r="AF93" s="161">
        <f t="shared" si="81"/>
        <v>1.0000000000000002</v>
      </c>
      <c r="AG93" s="161">
        <f t="shared" si="81"/>
        <v>1.0000000000000002</v>
      </c>
      <c r="AH93" s="161">
        <f t="shared" si="81"/>
        <v>1</v>
      </c>
      <c r="AI93" s="161">
        <f t="shared" si="81"/>
        <v>0.99999999999999956</v>
      </c>
      <c r="AJ93" s="161">
        <f t="shared" si="81"/>
        <v>0.99999999999999989</v>
      </c>
      <c r="AK93" s="161">
        <f t="shared" si="81"/>
        <v>1.0000000000000002</v>
      </c>
      <c r="AL93" s="161">
        <f t="shared" si="81"/>
        <v>0.99999999999999967</v>
      </c>
      <c r="AM93" s="161">
        <f t="shared" si="81"/>
        <v>1</v>
      </c>
    </row>
    <row r="97" spans="1:31" ht="23">
      <c r="A97" s="164" t="s">
        <v>103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6"/>
      <c r="AE97" s="140"/>
    </row>
    <row r="98" spans="1:31" ht="20">
      <c r="A98" s="162"/>
      <c r="C98" s="132"/>
      <c r="D98" s="132"/>
      <c r="E98" s="218" t="s">
        <v>86</v>
      </c>
      <c r="F98" s="218"/>
      <c r="G98" s="218"/>
      <c r="H98" s="218"/>
      <c r="I98" s="218"/>
      <c r="K98" s="218" t="s">
        <v>87</v>
      </c>
      <c r="L98" s="218"/>
      <c r="M98" s="218"/>
      <c r="N98" s="218"/>
      <c r="O98" s="218"/>
      <c r="Q98" s="218" t="s">
        <v>62</v>
      </c>
      <c r="R98" s="218"/>
      <c r="S98" s="218"/>
      <c r="T98" s="218"/>
      <c r="U98" s="218"/>
      <c r="AD98" s="156"/>
      <c r="AE98" s="140"/>
    </row>
    <row r="99" spans="1:31" ht="20">
      <c r="A99" s="162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6"/>
      <c r="AE99" s="140"/>
    </row>
    <row r="100" spans="1:31">
      <c r="A100" s="123" t="s">
        <v>55</v>
      </c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AD100" s="156"/>
      <c r="AE100" s="140"/>
    </row>
    <row r="101" spans="1:31">
      <c r="A101" s="123" t="s">
        <v>56</v>
      </c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AD101" s="156"/>
      <c r="AE101" s="140"/>
    </row>
    <row r="102" spans="1:31">
      <c r="A102" s="123" t="s">
        <v>57</v>
      </c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AD102" s="156"/>
      <c r="AE102" s="140"/>
    </row>
    <row r="103" spans="1:31">
      <c r="A103" s="123" t="s">
        <v>58</v>
      </c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AD103" s="156"/>
      <c r="AE103" s="140"/>
    </row>
    <row r="104" spans="1:31">
      <c r="A104" s="123" t="s">
        <v>59</v>
      </c>
      <c r="B104" s="163">
        <f>B8*$AJ$22</f>
        <v>938.87382668129999</v>
      </c>
      <c r="C104" s="163">
        <f>C8*$AJ$22</f>
        <v>2924.12556</v>
      </c>
      <c r="D104" s="163"/>
      <c r="E104" s="163">
        <f>E8*$AJ$22</f>
        <v>5345.47106935797</v>
      </c>
      <c r="F104" s="163">
        <f>F8*$AJ$22</f>
        <v>5345.47106935797</v>
      </c>
      <c r="G104" s="163">
        <f>G8*$AJ$22</f>
        <v>5345.3266988809009</v>
      </c>
      <c r="H104" s="163">
        <f>H8*$AJ$22</f>
        <v>5282.2397312493558</v>
      </c>
      <c r="I104" s="163">
        <f>I8*$AJ$22</f>
        <v>4.2183000000000002</v>
      </c>
      <c r="J104" s="163"/>
      <c r="K104" s="163">
        <f>K8*$AJ$22</f>
        <v>5345.47106935797</v>
      </c>
      <c r="L104" s="163">
        <f>L8*$AJ$22</f>
        <v>5345.47106935797</v>
      </c>
      <c r="M104" s="163">
        <f>M8*$AJ$22</f>
        <v>7430.4145389870619</v>
      </c>
      <c r="N104" s="163">
        <f>N8*$AJ$22</f>
        <v>7157.406433559132</v>
      </c>
      <c r="O104" s="163">
        <f>O8*$AJ$22</f>
        <v>4783.4919177728179</v>
      </c>
      <c r="P104" s="163"/>
      <c r="Q104" s="163">
        <f>Q8*$AJ$22</f>
        <v>5345.47106935797</v>
      </c>
      <c r="R104" s="163">
        <f>R8*$AJ$22</f>
        <v>5345.47106935797</v>
      </c>
      <c r="S104" s="163">
        <f>S8*$AJ$22</f>
        <v>5344.5807544787112</v>
      </c>
      <c r="T104" s="163">
        <f>T8*$AJ$22</f>
        <v>5271.7277440144899</v>
      </c>
      <c r="U104" s="163">
        <f>U8*$AJ$22</f>
        <v>4.2183000000000002</v>
      </c>
      <c r="AD104" s="156"/>
      <c r="AE104" s="140"/>
    </row>
    <row r="105" spans="1:31">
      <c r="A105" s="123" t="s">
        <v>60</v>
      </c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AD105" s="156"/>
      <c r="AE105" s="140"/>
    </row>
    <row r="106" spans="1:31">
      <c r="A106" s="123" t="s">
        <v>61</v>
      </c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AD106" s="156"/>
      <c r="AE106" s="140"/>
    </row>
    <row r="107" spans="1:31">
      <c r="A107" s="123" t="s">
        <v>62</v>
      </c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AD107" s="156"/>
      <c r="AE107" s="140"/>
    </row>
    <row r="108" spans="1:31">
      <c r="A108" s="123" t="s">
        <v>63</v>
      </c>
      <c r="B108" s="163">
        <f>B12*$AJ$21</f>
        <v>28646.706638737487</v>
      </c>
      <c r="C108" s="163">
        <f>C12*$AJ$21</f>
        <v>27844.784190000002</v>
      </c>
      <c r="D108" s="163"/>
      <c r="E108" s="163">
        <f>E12*$AJ$21</f>
        <v>15238.619222194005</v>
      </c>
      <c r="F108" s="163">
        <f>F12*$AJ$21</f>
        <v>31023.246894430089</v>
      </c>
      <c r="G108" s="163">
        <f>G12*$AJ$21</f>
        <v>25022.02188883167</v>
      </c>
      <c r="H108" s="163">
        <f>H12*$AJ$21</f>
        <v>19049.418027530588</v>
      </c>
      <c r="I108" s="163">
        <f>I12*$AJ$21</f>
        <v>596.46587990342289</v>
      </c>
      <c r="J108" s="163"/>
      <c r="K108" s="163">
        <f>K12*$AJ$21</f>
        <v>10982.780698302275</v>
      </c>
      <c r="L108" s="163">
        <f>L12*$AJ$21</f>
        <v>1612.5059352058299</v>
      </c>
      <c r="M108" s="163">
        <f>M12*$AJ$21</f>
        <v>890.23836409087232</v>
      </c>
      <c r="N108" s="163">
        <f>N12*$AJ$21</f>
        <v>55.512908464281352</v>
      </c>
      <c r="O108" s="163">
        <f>O12*$AJ$21</f>
        <v>79.816500000000005</v>
      </c>
      <c r="P108" s="163"/>
      <c r="Q108" s="163">
        <f>Q12*$AJ$21</f>
        <v>19337.217672695664</v>
      </c>
      <c r="R108" s="163">
        <f>R12*$AJ$21</f>
        <v>29268.259305658215</v>
      </c>
      <c r="S108" s="163">
        <f>S12*$AJ$21</f>
        <v>21342.648027229945</v>
      </c>
      <c r="T108" s="163">
        <f>T12*$AJ$21</f>
        <v>16281.358310939137</v>
      </c>
      <c r="U108" s="163">
        <f>U12*$AJ$21</f>
        <v>554.73851690884533</v>
      </c>
      <c r="AD108" s="156"/>
      <c r="AE108" s="140"/>
    </row>
    <row r="109" spans="1:31">
      <c r="A109" s="123" t="s">
        <v>64</v>
      </c>
      <c r="B109" s="163">
        <f>B13*$AJ$22</f>
        <v>64626.691774286963</v>
      </c>
      <c r="C109" s="163">
        <f>C13*$AJ$22</f>
        <v>75125.392019999999</v>
      </c>
      <c r="D109" s="163"/>
      <c r="E109" s="163">
        <f>E13*$AJ$22</f>
        <v>92946.861485602494</v>
      </c>
      <c r="F109" s="163">
        <f>F13*$AJ$22</f>
        <v>93767.321468721784</v>
      </c>
      <c r="G109" s="163">
        <f>G13*$AJ$22</f>
        <v>109904.86659860947</v>
      </c>
      <c r="H109" s="163">
        <f>H13*$AJ$22</f>
        <v>103837.27666026552</v>
      </c>
      <c r="I109" s="163">
        <f>I13*$AJ$22</f>
        <v>130078.83713633078</v>
      </c>
      <c r="J109" s="163"/>
      <c r="K109" s="163">
        <f>K13*$AJ$22</f>
        <v>95266.988011090682</v>
      </c>
      <c r="L109" s="163">
        <f>L13*$AJ$22</f>
        <v>97268.733777770161</v>
      </c>
      <c r="M109" s="163">
        <f>M13*$AJ$22</f>
        <v>80568.336457647107</v>
      </c>
      <c r="N109" s="163">
        <f>N13*$AJ$22</f>
        <v>53962.575360778821</v>
      </c>
      <c r="O109" s="163">
        <f>O13*$AJ$22</f>
        <v>27618.862781619646</v>
      </c>
      <c r="P109" s="163"/>
      <c r="Q109" s="163">
        <f>Q13*$AJ$22</f>
        <v>85902.283703337569</v>
      </c>
      <c r="R109" s="163">
        <f>R13*$AJ$22</f>
        <v>86887.496904103959</v>
      </c>
      <c r="S109" s="163">
        <f>S13*$AJ$22</f>
        <v>67515.021372884425</v>
      </c>
      <c r="T109" s="163">
        <f>T13*$AJ$22</f>
        <v>45459.293266924513</v>
      </c>
      <c r="U109" s="163">
        <f>U13*$AJ$22</f>
        <v>26865.509990014743</v>
      </c>
      <c r="AD109" s="156"/>
      <c r="AE109" s="140"/>
    </row>
    <row r="110" spans="1:31">
      <c r="A110" s="123" t="s">
        <v>65</v>
      </c>
      <c r="B110" s="163">
        <f>B14*$AJ$23</f>
        <v>1688.8980994351048</v>
      </c>
      <c r="C110" s="163">
        <f>C14*$AJ$23</f>
        <v>3038.7512999999999</v>
      </c>
      <c r="D110" s="163"/>
      <c r="E110" s="163">
        <f>E14*$AJ$23</f>
        <v>1582.5390334459998</v>
      </c>
      <c r="F110" s="163">
        <f>F14*$AJ$23</f>
        <v>75.855000000000004</v>
      </c>
      <c r="G110" s="163">
        <f>G14*$AJ$23</f>
        <v>56.821918608357642</v>
      </c>
      <c r="H110" s="163">
        <f>H14*$AJ$23</f>
        <v>174.12037345857547</v>
      </c>
      <c r="I110" s="163">
        <f>I14*$AJ$23</f>
        <v>353.50811171005728</v>
      </c>
      <c r="J110" s="163"/>
      <c r="K110" s="163">
        <f>K14*$AJ$23</f>
        <v>1579.3626890976536</v>
      </c>
      <c r="L110" s="163">
        <f>L14*$AJ$23</f>
        <v>75.855000000000004</v>
      </c>
      <c r="M110" s="163">
        <f>M14*$AJ$23</f>
        <v>55.344761599004229</v>
      </c>
      <c r="N110" s="163">
        <f>N14*$AJ$23</f>
        <v>175.68744923718526</v>
      </c>
      <c r="O110" s="163">
        <f>O14*$AJ$23</f>
        <v>349.04413834951845</v>
      </c>
      <c r="P110" s="163"/>
      <c r="Q110" s="163">
        <f>Q14*$AJ$23</f>
        <v>588.43980480850041</v>
      </c>
      <c r="R110" s="163">
        <f>R14*$AJ$23</f>
        <v>850.8083434637856</v>
      </c>
      <c r="S110" s="163">
        <f>S14*$AJ$23</f>
        <v>23472.78022830866</v>
      </c>
      <c r="T110" s="163">
        <f>T14*$AJ$23</f>
        <v>32197.920021385948</v>
      </c>
      <c r="U110" s="163">
        <f>U14*$AJ$23</f>
        <v>43534.984751565513</v>
      </c>
      <c r="AD110" s="156"/>
      <c r="AE110" s="140"/>
    </row>
    <row r="111" spans="1:31">
      <c r="A111" s="123" t="s">
        <v>66</v>
      </c>
      <c r="B111" s="163">
        <f>B15*$AJ$24</f>
        <v>41394.198298214222</v>
      </c>
      <c r="C111" s="163">
        <f>C15*$AJ$24</f>
        <v>34467.846000000005</v>
      </c>
      <c r="D111" s="163"/>
      <c r="E111" s="163">
        <f>E15*$AJ$24</f>
        <v>80.570000000000007</v>
      </c>
      <c r="F111" s="163">
        <f>F15*$AJ$24</f>
        <v>80.570000000000007</v>
      </c>
      <c r="G111" s="163">
        <f>G15*$AJ$24</f>
        <v>80.570000000000007</v>
      </c>
      <c r="H111" s="163">
        <f>H15*$AJ$24</f>
        <v>80.570000000000007</v>
      </c>
      <c r="I111" s="163">
        <f>I15*$AJ$24</f>
        <v>80.570000000000007</v>
      </c>
      <c r="J111" s="163"/>
      <c r="K111" s="163">
        <f>K15*$AJ$24</f>
        <v>80.570000000000007</v>
      </c>
      <c r="L111" s="163">
        <f>L15*$AJ$24</f>
        <v>80.570000000000007</v>
      </c>
      <c r="M111" s="163">
        <f>M15*$AJ$24</f>
        <v>80.570000000000007</v>
      </c>
      <c r="N111" s="163">
        <f>N15*$AJ$24</f>
        <v>80.570000000000007</v>
      </c>
      <c r="O111" s="163">
        <f>O15*$AJ$24</f>
        <v>80.570000000000007</v>
      </c>
      <c r="P111" s="163"/>
      <c r="Q111" s="163">
        <f>Q15*$AJ$24</f>
        <v>21459.957554231663</v>
      </c>
      <c r="R111" s="163">
        <f>R15*$AJ$24</f>
        <v>17694.205366756905</v>
      </c>
      <c r="S111" s="163">
        <f>S15*$AJ$24</f>
        <v>11170.224193514696</v>
      </c>
      <c r="T111" s="163">
        <f>T15*$AJ$24</f>
        <v>3978.929203337244</v>
      </c>
      <c r="U111" s="163">
        <f>U15*$AJ$24</f>
        <v>793.25778817265791</v>
      </c>
      <c r="AD111" s="156"/>
      <c r="AE111" s="140"/>
    </row>
    <row r="112" spans="1:31">
      <c r="A112" s="123" t="s">
        <v>104</v>
      </c>
      <c r="B112" s="146">
        <f>SUM(B100:B111)</f>
        <v>137295.36863735507</v>
      </c>
      <c r="C112" s="146">
        <f t="shared" ref="C112:U112" si="82">SUM(C100:C111)</f>
        <v>143400.89907000001</v>
      </c>
      <c r="D112" s="146"/>
      <c r="E112" s="146">
        <f t="shared" si="82"/>
        <v>115194.06081060047</v>
      </c>
      <c r="F112" s="146">
        <f t="shared" si="82"/>
        <v>130292.46443250985</v>
      </c>
      <c r="G112" s="146">
        <f t="shared" si="82"/>
        <v>140409.60710493042</v>
      </c>
      <c r="H112" s="146">
        <f t="shared" si="82"/>
        <v>128423.62479250404</v>
      </c>
      <c r="I112" s="146">
        <f t="shared" si="82"/>
        <v>131113.59942794428</v>
      </c>
      <c r="J112" s="146"/>
      <c r="K112" s="146">
        <f t="shared" si="82"/>
        <v>113255.17246784859</v>
      </c>
      <c r="L112" s="146">
        <f t="shared" si="82"/>
        <v>104383.13578233396</v>
      </c>
      <c r="M112" s="146">
        <f t="shared" si="82"/>
        <v>89024.904122324049</v>
      </c>
      <c r="N112" s="146">
        <f t="shared" si="82"/>
        <v>61431.752152039422</v>
      </c>
      <c r="O112" s="146">
        <f t="shared" si="82"/>
        <v>32911.785337741981</v>
      </c>
      <c r="P112" s="146"/>
      <c r="Q112" s="146">
        <f t="shared" si="82"/>
        <v>132633.36980443136</v>
      </c>
      <c r="R112" s="146">
        <f t="shared" si="82"/>
        <v>140046.24098934085</v>
      </c>
      <c r="S112" s="146">
        <f t="shared" si="82"/>
        <v>128845.25457641645</v>
      </c>
      <c r="T112" s="146">
        <f t="shared" si="82"/>
        <v>103189.22854660133</v>
      </c>
      <c r="U112" s="146">
        <f t="shared" si="82"/>
        <v>71752.709346661766</v>
      </c>
      <c r="AD112" s="156"/>
      <c r="AE112" s="140"/>
    </row>
  </sheetData>
  <mergeCells count="25">
    <mergeCell ref="B2:C2"/>
    <mergeCell ref="Y11:Z18"/>
    <mergeCell ref="Y19:Z26"/>
    <mergeCell ref="AE21:AF21"/>
    <mergeCell ref="AE22:AF22"/>
    <mergeCell ref="AE23:AF23"/>
    <mergeCell ref="AA11:AC18"/>
    <mergeCell ref="AE4:AF4"/>
    <mergeCell ref="AE5:AF5"/>
    <mergeCell ref="AE6:AF6"/>
    <mergeCell ref="AE7:AF7"/>
    <mergeCell ref="AE8:AF8"/>
    <mergeCell ref="AE9:AF9"/>
    <mergeCell ref="AE10:AF10"/>
    <mergeCell ref="AE11:AF11"/>
    <mergeCell ref="AE12:AF12"/>
    <mergeCell ref="AE13:AF13"/>
    <mergeCell ref="AE14:AF14"/>
    <mergeCell ref="AE15:AF15"/>
    <mergeCell ref="E98:I98"/>
    <mergeCell ref="K98:O98"/>
    <mergeCell ref="Q98:U98"/>
    <mergeCell ref="AE24:AF24"/>
    <mergeCell ref="AE25:AF25"/>
    <mergeCell ref="AA19:AC26"/>
  </mergeCells>
  <conditionalFormatting sqref="E4:I15">
    <cfRule type="cellIs" dxfId="9" priority="5" operator="lessThanOrEqual">
      <formula>0.01</formula>
    </cfRule>
  </conditionalFormatting>
  <conditionalFormatting sqref="K4:O11 K14:K15 M14:O14 K13:O13 K12:N12">
    <cfRule type="cellIs" dxfId="8" priority="4" operator="lessThanOrEqual">
      <formula>0.01</formula>
    </cfRule>
  </conditionalFormatting>
  <conditionalFormatting sqref="Q4:U15">
    <cfRule type="cellIs" dxfId="7" priority="3" operator="lessThanOrEqual">
      <formula>0.01</formula>
    </cfRule>
  </conditionalFormatting>
  <conditionalFormatting sqref="L14:L15 M15:O15">
    <cfRule type="cellIs" dxfId="6" priority="2" operator="lessThanOrEqual">
      <formula>0.01</formula>
    </cfRule>
  </conditionalFormatting>
  <conditionalFormatting sqref="O12">
    <cfRule type="cellIs" dxfId="5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AM112"/>
  <sheetViews>
    <sheetView topLeftCell="A79" zoomScale="113" zoomScaleNormal="90" zoomScalePageLayoutView="90" workbookViewId="0">
      <selection activeCell="E38" sqref="E38:E50"/>
    </sheetView>
  </sheetViews>
  <sheetFormatPr baseColWidth="10" defaultColWidth="10.83203125" defaultRowHeight="14" x14ac:dyDescent="0"/>
  <cols>
    <col min="1" max="1" width="26.5" style="12" customWidth="1"/>
    <col min="2" max="24" width="14" style="12" customWidth="1"/>
    <col min="25" max="25" width="20.33203125" style="12" customWidth="1"/>
    <col min="26" max="26" width="18.33203125" style="12" customWidth="1"/>
    <col min="27" max="27" width="14" style="12" customWidth="1"/>
    <col min="28" max="30" width="10.83203125" style="12"/>
    <col min="31" max="31" width="14.33203125" style="12" customWidth="1"/>
    <col min="32" max="32" width="14.6640625" style="12" customWidth="1"/>
    <col min="33" max="34" width="13.5" style="12" customWidth="1"/>
    <col min="35" max="35" width="19.1640625" style="12" customWidth="1"/>
    <col min="36" max="16384" width="10.83203125" style="12"/>
  </cols>
  <sheetData>
    <row r="1" spans="1:35" ht="23">
      <c r="A1" s="164" t="s">
        <v>134</v>
      </c>
    </row>
    <row r="2" spans="1:35" ht="30" customHeight="1">
      <c r="B2" s="217" t="s">
        <v>84</v>
      </c>
      <c r="C2" s="217"/>
      <c r="D2" s="167"/>
      <c r="E2" s="166" t="s">
        <v>86</v>
      </c>
      <c r="G2" s="166"/>
      <c r="H2" s="166"/>
      <c r="I2" s="166"/>
      <c r="J2" s="166"/>
      <c r="K2" s="166" t="s">
        <v>87</v>
      </c>
      <c r="L2" s="166"/>
      <c r="M2" s="166"/>
      <c r="N2" s="166"/>
      <c r="O2" s="166"/>
      <c r="Q2" s="166" t="s">
        <v>62</v>
      </c>
      <c r="S2" s="166"/>
      <c r="T2" s="166"/>
      <c r="U2" s="166"/>
      <c r="V2" s="166"/>
      <c r="Z2" s="123" t="s">
        <v>68</v>
      </c>
      <c r="AA2" s="123"/>
      <c r="AB2" s="12" t="s">
        <v>122</v>
      </c>
      <c r="AG2" s="123" t="s">
        <v>81</v>
      </c>
      <c r="AH2" s="123"/>
      <c r="AI2" s="123">
        <v>2017</v>
      </c>
    </row>
    <row r="3" spans="1:3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7" t="s">
        <v>82</v>
      </c>
      <c r="AH3" s="137" t="s">
        <v>83</v>
      </c>
      <c r="AI3" s="137" t="s">
        <v>82</v>
      </c>
    </row>
    <row r="4" spans="1:3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'[6]Generation by technology'!D5</f>
        <v>32.945655251567985</v>
      </c>
      <c r="F4" s="2">
        <f>'[6]Generation by technology'!E5</f>
        <v>35.626645370655588</v>
      </c>
      <c r="G4" s="2">
        <f>'[6]Generation by technology'!F5</f>
        <v>40.083665794518396</v>
      </c>
      <c r="H4" s="2">
        <f>'[6]Generation by technology'!G5</f>
        <v>40.083665737781821</v>
      </c>
      <c r="I4" s="2">
        <f>'[6]Generation by technology'!H5</f>
        <v>40.083665692353101</v>
      </c>
      <c r="K4" s="125">
        <f>'[6]Generation by technology'!J5</f>
        <v>32.945655249636879</v>
      </c>
      <c r="L4" s="125">
        <f>'[6]Generation by technology'!K5</f>
        <v>35.626645290171695</v>
      </c>
      <c r="M4" s="125">
        <f>'[6]Generation by technology'!L5</f>
        <v>45.340072084607883</v>
      </c>
      <c r="N4" s="125">
        <f>'[6]Generation by technology'!M5</f>
        <v>49.036956944264141</v>
      </c>
      <c r="O4" s="125">
        <f>'[6]Generation by technology'!N5</f>
        <v>51.40333478044387</v>
      </c>
      <c r="Q4" s="125">
        <f>'[5]Annual generation'!V31</f>
        <v>32.945655202491039</v>
      </c>
      <c r="R4" s="125">
        <f>'[5]Annual generation'!W31</f>
        <v>36.124278000402697</v>
      </c>
      <c r="S4" s="125">
        <f>'[5]Annual generation'!X31</f>
        <v>44.95688071694763</v>
      </c>
      <c r="T4" s="125">
        <f>'[5]Annual generation'!Y31</f>
        <v>44.956880634763785</v>
      </c>
      <c r="U4" s="125">
        <f>'[5]Annual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8">
        <v>312.26937985271212</v>
      </c>
      <c r="AE4" s="234" t="s">
        <v>70</v>
      </c>
      <c r="AF4" s="234"/>
      <c r="AG4" s="133">
        <v>28029.136878310001</v>
      </c>
      <c r="AH4" s="52">
        <f t="shared" ref="AH4:AH17" si="0">AG4/$AG$16</f>
        <v>9.4584908458395039E-2</v>
      </c>
      <c r="AI4" s="12">
        <v>31848</v>
      </c>
    </row>
    <row r="5" spans="1:3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'[6]Generation by technology'!D6</f>
        <v>26.317690560220733</v>
      </c>
      <c r="F5" s="2">
        <f>'[6]Generation by technology'!E6</f>
        <v>36.022496591263263</v>
      </c>
      <c r="G5" s="2">
        <f>'[6]Generation by technology'!F6</f>
        <v>58.426328961234759</v>
      </c>
      <c r="H5" s="2">
        <f>'[6]Generation by technology'!G6</f>
        <v>96.430214288640229</v>
      </c>
      <c r="I5" s="2">
        <f>'[6]Generation by technology'!H6</f>
        <v>110.15032466321625</v>
      </c>
      <c r="K5" s="125">
        <f>'[6]Generation by technology'!J6</f>
        <v>26.317690560220733</v>
      </c>
      <c r="L5" s="125">
        <f>'[6]Generation by technology'!K6</f>
        <v>47.822378629937958</v>
      </c>
      <c r="M5" s="125">
        <f>'[6]Generation by technology'!L6</f>
        <v>106.64242161341035</v>
      </c>
      <c r="N5" s="125">
        <f>'[6]Generation by technology'!M6</f>
        <v>224.95848974800089</v>
      </c>
      <c r="O5" s="125">
        <f>'[6]Generation by technology'!N6</f>
        <v>283.63115051850951</v>
      </c>
      <c r="Q5" s="125">
        <f>'[5]Annual generation'!V32</f>
        <v>26.317690560220733</v>
      </c>
      <c r="R5" s="125">
        <f>'[5]Annual generation'!W32</f>
        <v>36.022496591263263</v>
      </c>
      <c r="S5" s="125">
        <f>'[5]Annual generation'!X32</f>
        <v>71.189879197926786</v>
      </c>
      <c r="T5" s="125">
        <f>'[5]Annual generation'!Y32</f>
        <v>68.223306854190298</v>
      </c>
      <c r="U5" s="125">
        <f>'[5]Annual generation'!Z32</f>
        <v>102.77874010048788</v>
      </c>
      <c r="Y5" s="12" t="s">
        <v>100</v>
      </c>
      <c r="Z5" s="12">
        <v>222.82900000000001</v>
      </c>
      <c r="AA5" s="12">
        <v>258.971</v>
      </c>
      <c r="AE5" s="234" t="s">
        <v>71</v>
      </c>
      <c r="AF5" s="234"/>
      <c r="AG5" s="133">
        <v>4184.54396131469</v>
      </c>
      <c r="AH5" s="52">
        <f t="shared" si="0"/>
        <v>1.4120831092282422E-2</v>
      </c>
      <c r="AI5" s="12">
        <v>10620</v>
      </c>
    </row>
    <row r="6" spans="1:3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'[6]Generation by technology'!D7</f>
        <v>6.7306582513265312</v>
      </c>
      <c r="F6" s="2">
        <f>'[6]Generation by technology'!E7</f>
        <v>14.671425777487457</v>
      </c>
      <c r="G6" s="2">
        <f>'[6]Generation by technology'!F7</f>
        <v>14.67026580683887</v>
      </c>
      <c r="H6" s="2">
        <f>'[6]Generation by technology'!G7</f>
        <v>14.660045342541707</v>
      </c>
      <c r="I6" s="2">
        <f>'[6]Generation by technology'!H7</f>
        <v>14.454530324233929</v>
      </c>
      <c r="K6" s="125">
        <f>'[6]Generation by technology'!J7</f>
        <v>6.729621603491978</v>
      </c>
      <c r="L6" s="125">
        <f>'[6]Generation by technology'!K7</f>
        <v>14.671425777487457</v>
      </c>
      <c r="M6" s="125">
        <f>'[6]Generation by technology'!L7</f>
        <v>14.387700538602076</v>
      </c>
      <c r="N6" s="125">
        <f>'[6]Generation by technology'!M7</f>
        <v>13.048301034548786</v>
      </c>
      <c r="O6" s="125">
        <f>'[6]Generation by technology'!N7</f>
        <v>10.542882603913313</v>
      </c>
      <c r="Q6" s="125">
        <f>'[5]Annual generation'!V33</f>
        <v>6.7306582513265312</v>
      </c>
      <c r="R6" s="125">
        <f>'[5]Annual generation'!W33</f>
        <v>14.24043398257345</v>
      </c>
      <c r="S6" s="125">
        <f>'[5]Annual generation'!X33</f>
        <v>12.156566456935252</v>
      </c>
      <c r="T6" s="125">
        <f>'[5]Annual generation'!Y33</f>
        <v>8.3861261419951916</v>
      </c>
      <c r="U6" s="125">
        <f>'[5]Annual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34" t="s">
        <v>72</v>
      </c>
      <c r="AF6" s="234"/>
      <c r="AG6" s="133">
        <v>6069.7173049999992</v>
      </c>
      <c r="AH6" s="52">
        <f t="shared" si="0"/>
        <v>2.0482387957726382E-2</v>
      </c>
      <c r="AI6" s="12">
        <v>6041</v>
      </c>
    </row>
    <row r="7" spans="1:3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'[6]Generation by technology'!D8</f>
        <v>11.038175960460123</v>
      </c>
      <c r="F7" s="2">
        <f>'[6]Generation by technology'!E8</f>
        <v>28.142272478955519</v>
      </c>
      <c r="G7" s="2">
        <f>'[6]Generation by technology'!F8</f>
        <v>34.831193472382481</v>
      </c>
      <c r="H7" s="2">
        <f>'[6]Generation by technology'!G8</f>
        <v>109.38392955112515</v>
      </c>
      <c r="I7" s="2">
        <f>'[6]Generation by technology'!H8</f>
        <v>136.26296271122237</v>
      </c>
      <c r="K7" s="125">
        <f>'[6]Generation by technology'!J8</f>
        <v>11.043489091003195</v>
      </c>
      <c r="L7" s="125">
        <f>'[6]Generation by technology'!K8</f>
        <v>45.532307126671569</v>
      </c>
      <c r="M7" s="125">
        <f>'[6]Generation by technology'!L8</f>
        <v>77.680412082292534</v>
      </c>
      <c r="N7" s="125">
        <f>'[6]Generation by technology'!M8</f>
        <v>114.63115086251524</v>
      </c>
      <c r="O7" s="125">
        <f>'[6]Generation by technology'!N8</f>
        <v>120.14464552292657</v>
      </c>
      <c r="Q7" s="125">
        <f>'[5]Annual generation'!V34</f>
        <v>11.143314439107073</v>
      </c>
      <c r="R7" s="125">
        <f>'[5]Annual generation'!W34</f>
        <v>30.704795957538337</v>
      </c>
      <c r="S7" s="125">
        <f>'[5]Annual generation'!X34</f>
        <v>51.426625932373028</v>
      </c>
      <c r="T7" s="125">
        <f>'[5]Annual generation'!Y34</f>
        <v>86.518351411829755</v>
      </c>
      <c r="U7" s="125">
        <f>'[5]Annual generation'!Z34</f>
        <v>87.9434657026286</v>
      </c>
      <c r="Z7" s="12">
        <f>Z4/Z5</f>
        <v>1.2342827908396123</v>
      </c>
      <c r="AA7" s="12">
        <f>AA4/AA5</f>
        <v>1.1959910569137084</v>
      </c>
      <c r="AE7" s="234" t="s">
        <v>58</v>
      </c>
      <c r="AF7" s="234"/>
      <c r="AG7" s="133">
        <v>19.492261200000002</v>
      </c>
      <c r="AH7" s="52">
        <f t="shared" si="0"/>
        <v>6.5777042984003893E-5</v>
      </c>
      <c r="AI7" s="12">
        <v>344</v>
      </c>
    </row>
    <row r="8" spans="1:35" ht="28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'[6]Generation by technology'!D9</f>
        <v>12.672097928923904</v>
      </c>
      <c r="F8" s="2">
        <f>'[6]Generation by technology'!E9</f>
        <v>12.672097928923904</v>
      </c>
      <c r="G8" s="2">
        <f>'[6]Generation by technology'!F9</f>
        <v>12.671755680916249</v>
      </c>
      <c r="H8" s="2">
        <f>'[6]Generation by technology'!G9</f>
        <v>12.522200249506568</v>
      </c>
      <c r="I8" s="2">
        <v>0.01</v>
      </c>
      <c r="K8" s="125">
        <f>'[6]Generation by technology'!J9</f>
        <v>12.672097928923904</v>
      </c>
      <c r="L8" s="125">
        <f>'[6]Generation by technology'!K9</f>
        <v>12.672097928923904</v>
      </c>
      <c r="M8" s="125">
        <f>'[6]Generation by technology'!L9</f>
        <v>17.614713365543139</v>
      </c>
      <c r="N8" s="125">
        <f>'[6]Generation by technology'!M9</f>
        <v>16.967514006967576</v>
      </c>
      <c r="O8" s="125">
        <f>'[6]Generation by technology'!N9</f>
        <v>11.339857093551473</v>
      </c>
      <c r="Q8" s="125">
        <f>'[5]Annual generation'!V35</f>
        <v>12.672097928923904</v>
      </c>
      <c r="R8" s="125">
        <f>'[5]Annual generation'!W35</f>
        <v>12.672097928923904</v>
      </c>
      <c r="S8" s="125">
        <f>'[5]Annual generation'!X35</f>
        <v>12.669987327783019</v>
      </c>
      <c r="T8" s="125">
        <f>'[5]Annual generation'!Y35</f>
        <v>12.497280288302136</v>
      </c>
      <c r="U8" s="2">
        <v>0.01</v>
      </c>
      <c r="Y8" s="171" t="s">
        <v>121</v>
      </c>
      <c r="Z8" s="12">
        <f>1-Z5/Z4</f>
        <v>0.18981289586014816</v>
      </c>
      <c r="AA8" s="12">
        <f>1-AA5/AA4</f>
        <v>0.16387334652774854</v>
      </c>
      <c r="AE8" s="234" t="s">
        <v>73</v>
      </c>
      <c r="AF8" s="234"/>
      <c r="AG8" s="133">
        <v>2225.7161099999998</v>
      </c>
      <c r="AH8" s="52">
        <f t="shared" si="0"/>
        <v>7.5107255507975606E-3</v>
      </c>
      <c r="AI8" s="12">
        <v>6932</v>
      </c>
    </row>
    <row r="9" spans="1:3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'[6]Generation by technology'!D10</f>
        <v>2.2647787956811953</v>
      </c>
      <c r="F9" s="2">
        <f>'[6]Generation by technology'!E10</f>
        <v>2.3447488147503464</v>
      </c>
      <c r="G9" s="2">
        <f>'[6]Generation by technology'!F10</f>
        <v>2.2823435448590317</v>
      </c>
      <c r="H9" s="2">
        <f>'[6]Generation by technology'!G10</f>
        <v>0.89754451399494428</v>
      </c>
      <c r="I9" s="2">
        <f>'[6]Generation by technology'!H10</f>
        <v>0.12137264757802768</v>
      </c>
      <c r="K9" s="125">
        <f>'[6]Generation by technology'!J10</f>
        <v>2.2647787956811953</v>
      </c>
      <c r="L9" s="125">
        <f>'[6]Generation by technology'!K10</f>
        <v>2.5733199100432103</v>
      </c>
      <c r="M9" s="125">
        <f>'[6]Generation by technology'!L10</f>
        <v>2.3992351091001183</v>
      </c>
      <c r="N9" s="125">
        <f>'[6]Generation by technology'!M10</f>
        <v>1.2040890460298215</v>
      </c>
      <c r="O9" s="125">
        <f>'[6]Generation by technology'!N10</f>
        <v>3.8162206402466836</v>
      </c>
      <c r="Q9" s="125">
        <f>'[5]Annual generation'!V36</f>
        <v>2.2647787956630054</v>
      </c>
      <c r="R9" s="125">
        <f>'[5]Annual generation'!W36</f>
        <v>2.3768808366294252</v>
      </c>
      <c r="S9" s="125">
        <f>'[5]Annual generation'!X36</f>
        <v>2.3092536335680052</v>
      </c>
      <c r="T9" s="125">
        <f>'[5]Annual generation'!Y36</f>
        <v>0.91582478556665592</v>
      </c>
      <c r="U9" s="125">
        <f>'[5]Annual generation'!Z36</f>
        <v>0.14460596805929526</v>
      </c>
      <c r="Y9" s="12" t="s">
        <v>152</v>
      </c>
      <c r="Z9" s="12">
        <v>237.15</v>
      </c>
      <c r="AE9" s="234" t="s">
        <v>74</v>
      </c>
      <c r="AF9" s="234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'[6]Generation by technology'!D11</f>
        <v>3.1641120684798807</v>
      </c>
      <c r="F10" s="2">
        <f>'[6]Generation by technology'!E11</f>
        <v>2.3944233998190612</v>
      </c>
      <c r="G10" s="2">
        <f>'[6]Generation by technology'!F11</f>
        <v>2.3944233998190612</v>
      </c>
      <c r="H10" s="2">
        <f>'[6]Generation by technology'!G11</f>
        <v>1.137032247526804</v>
      </c>
      <c r="I10" s="2">
        <f>'[6]Generation by technology'!H11</f>
        <v>0.84621087508276105</v>
      </c>
      <c r="K10" s="125">
        <f>'[6]Generation by technology'!J11</f>
        <v>3.1641120684798807</v>
      </c>
      <c r="L10" s="125">
        <f>'[6]Generation by technology'!K11</f>
        <v>2.3944233998190612</v>
      </c>
      <c r="M10" s="125">
        <f>'[6]Generation by technology'!L11</f>
        <v>2.3798702216445236</v>
      </c>
      <c r="N10" s="125">
        <f>'[6]Generation by technology'!M11</f>
        <v>1.0236685860290891</v>
      </c>
      <c r="O10" s="125">
        <f>'[6]Generation by technology'!N11</f>
        <v>0.66206208430230618</v>
      </c>
      <c r="Q10" s="125">
        <f>'[5]Annual generation'!V37</f>
        <v>3.1641120684798807</v>
      </c>
      <c r="R10" s="125">
        <f>'[5]Annual generation'!W37</f>
        <v>2.3944233998190612</v>
      </c>
      <c r="S10" s="125">
        <f>'[5]Annual generation'!X37</f>
        <v>2.3944233998190612</v>
      </c>
      <c r="T10" s="125">
        <f>'[5]Annual generation'!Y37</f>
        <v>1.1434953482821584</v>
      </c>
      <c r="U10" s="125">
        <f>'[5]Annual generation'!Z37</f>
        <v>0.84915934503078461</v>
      </c>
      <c r="AE10" s="236" t="s">
        <v>75</v>
      </c>
      <c r="AF10" s="236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'[6]Generation by technology'!D12</f>
        <v>11.550585508346558</v>
      </c>
      <c r="F11" s="2">
        <f>'[6]Generation by technology'!E12</f>
        <v>11.550585508346558</v>
      </c>
      <c r="G11" s="2">
        <f>'[6]Generation by technology'!F12</f>
        <v>11.550585508346558</v>
      </c>
      <c r="H11" s="2">
        <f>'[6]Generation by technology'!G12</f>
        <v>11.550585508346558</v>
      </c>
      <c r="I11" s="2">
        <f>'[6]Generation by technology'!H12</f>
        <v>11.539825309067965</v>
      </c>
      <c r="K11" s="125">
        <f>'[6]Generation by technology'!J12</f>
        <v>11.550585508346558</v>
      </c>
      <c r="L11" s="125">
        <f>'[6]Generation by technology'!K12</f>
        <v>11.550585508346558</v>
      </c>
      <c r="M11" s="125">
        <f>'[6]Generation by technology'!L12</f>
        <v>11.528859578073025</v>
      </c>
      <c r="N11" s="125">
        <f>'[6]Generation by technology'!M12</f>
        <v>11.196506085805595</v>
      </c>
      <c r="O11" s="125">
        <f>'[6]Generation by technology'!N12</f>
        <v>80.846507599577308</v>
      </c>
      <c r="Q11" s="125">
        <f>'[5]Annual generation'!V38</f>
        <v>11.550585508346558</v>
      </c>
      <c r="R11" s="125">
        <f>'[5]Annual generation'!W38</f>
        <v>11.550585508346558</v>
      </c>
      <c r="S11" s="125">
        <f>'[5]Annual generation'!X38</f>
        <v>31.092685423791409</v>
      </c>
      <c r="T11" s="125">
        <f>'[5]Annual generation'!Y38</f>
        <v>107.71187570691109</v>
      </c>
      <c r="U11" s="125">
        <f>'[5]Annual generation'!Z38</f>
        <v>178.51454703509808</v>
      </c>
      <c r="Y11" s="219" t="s">
        <v>98</v>
      </c>
      <c r="Z11" s="220"/>
      <c r="AA11" s="225" t="s">
        <v>99</v>
      </c>
      <c r="AB11" s="225"/>
      <c r="AC11" s="226"/>
      <c r="AE11" s="234" t="s">
        <v>76</v>
      </c>
      <c r="AF11" s="234"/>
      <c r="AG11" s="133">
        <v>11799.869613499986</v>
      </c>
      <c r="AH11" s="52">
        <f t="shared" si="0"/>
        <v>3.9818906734783027E-2</v>
      </c>
      <c r="AI11" s="12">
        <v>10883</v>
      </c>
    </row>
    <row r="12" spans="1:3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'[6]Generation by technology'!D13</f>
        <v>19.092066455174063</v>
      </c>
      <c r="F12" s="2">
        <f>'[6]Generation by technology'!E13</f>
        <v>38.868212580644467</v>
      </c>
      <c r="G12" s="2">
        <f>'[6]Generation by technology'!F13</f>
        <v>31.349435127864126</v>
      </c>
      <c r="H12" s="2">
        <f>'[6]Generation by technology'!G13</f>
        <v>23.86651635630551</v>
      </c>
      <c r="I12" s="2">
        <f>'[6]Generation by technology'!H13</f>
        <v>0.74729646113701165</v>
      </c>
      <c r="K12" s="125">
        <f>'[6]Generation by technology'!J13</f>
        <v>13.760037959948477</v>
      </c>
      <c r="L12" s="125">
        <f>'[6]Generation by technology'!K13</f>
        <v>2.0202664050739259</v>
      </c>
      <c r="M12" s="125">
        <f>'[6]Generation by technology'!L13</f>
        <v>1.1153563036350533</v>
      </c>
      <c r="N12" s="125">
        <f>'[6]Generation by technology'!M13</f>
        <v>6.955066742375493E-2</v>
      </c>
      <c r="O12" s="122">
        <v>0.1</v>
      </c>
      <c r="Q12" s="125">
        <f>'[5]Annual generation'!V39</f>
        <v>24.227092985404852</v>
      </c>
      <c r="R12" s="125">
        <f>'[5]Annual generation'!W39</f>
        <v>36.669434647796152</v>
      </c>
      <c r="S12" s="125">
        <f>'[5]Annual generation'!X39</f>
        <v>26.739644092675007</v>
      </c>
      <c r="T12" s="125">
        <f>'[5]Annual generation'!Y39</f>
        <v>20.398486918042181</v>
      </c>
      <c r="U12" s="125">
        <f>'[5]Annual generation'!Z39</f>
        <v>0.69501734216464683</v>
      </c>
      <c r="Y12" s="221"/>
      <c r="Z12" s="222"/>
      <c r="AA12" s="227"/>
      <c r="AB12" s="227"/>
      <c r="AC12" s="228"/>
      <c r="AE12" s="234" t="s">
        <v>77</v>
      </c>
      <c r="AF12" s="234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'[6]Generation by technology'!D14</f>
        <v>220.34198962995163</v>
      </c>
      <c r="F13" s="2">
        <f>'[6]Generation by technology'!E14</f>
        <v>222.28699113083894</v>
      </c>
      <c r="G13" s="2">
        <f>'[6]Generation by technology'!F14</f>
        <v>260.54303060144957</v>
      </c>
      <c r="H13" s="2">
        <f>'[6]Generation by technology'!G14</f>
        <v>246.15906090194039</v>
      </c>
      <c r="I13" s="2">
        <f>'[6]Generation by technology'!H14</f>
        <v>308.36791393767817</v>
      </c>
      <c r="K13" s="125">
        <f>'[6]Generation by technology'!J14</f>
        <v>225.8421354837036</v>
      </c>
      <c r="L13" s="125">
        <f>'[6]Generation by technology'!K14</f>
        <v>230.58752051245801</v>
      </c>
      <c r="M13" s="125">
        <f>'[6]Generation by technology'!L14</f>
        <v>190.99717056076406</v>
      </c>
      <c r="N13" s="125">
        <f>'[6]Generation by technology'!M14</f>
        <v>127.92493507047584</v>
      </c>
      <c r="O13" s="125">
        <f>'[6]Generation by technology'!N14</f>
        <v>65.473917885450646</v>
      </c>
      <c r="Q13" s="125">
        <f>'[5]Annual generation'!V40</f>
        <v>203.64194984552444</v>
      </c>
      <c r="R13" s="125">
        <f>'[5]Annual generation'!W40</f>
        <v>205.97751915251158</v>
      </c>
      <c r="S13" s="125">
        <f>'[5]Annual generation'!X40</f>
        <v>160.05267850291452</v>
      </c>
      <c r="T13" s="125">
        <f>'[5]Annual generation'!Y40</f>
        <v>107.76685694930308</v>
      </c>
      <c r="U13" s="125">
        <f>'[5]Annual generation'!Z40</f>
        <v>63.688002252127028</v>
      </c>
      <c r="Y13" s="221"/>
      <c r="Z13" s="222"/>
      <c r="AA13" s="227"/>
      <c r="AB13" s="227"/>
      <c r="AC13" s="228"/>
      <c r="AE13" s="234" t="s">
        <v>78</v>
      </c>
      <c r="AF13" s="234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'[6]Generation by technology'!D15</f>
        <v>2.0862685827513019</v>
      </c>
      <c r="F14" s="122">
        <v>0.1</v>
      </c>
      <c r="G14" s="2">
        <f>'[6]Generation by technology'!F15</f>
        <v>7.490860010329925E-2</v>
      </c>
      <c r="H14" s="2">
        <f>'[6]Generation by technology'!G15</f>
        <v>0.22954369976741873</v>
      </c>
      <c r="I14" s="2">
        <f>'[6]Generation by technology'!H15</f>
        <v>0.46603139108833602</v>
      </c>
      <c r="K14" s="125">
        <f>'[6]Generation by technology'!J15</f>
        <v>2.0820811931944547</v>
      </c>
      <c r="L14" s="122">
        <v>0.1</v>
      </c>
      <c r="M14" s="125">
        <f>'[6]Generation by technology'!L15</f>
        <v>7.2961257134011248E-2</v>
      </c>
      <c r="N14" s="125">
        <f>'[6]Generation by technology'!M15</f>
        <v>0.2316095830692575</v>
      </c>
      <c r="O14" s="125">
        <f>'[6]Generation by technology'!N15</f>
        <v>0.46014651420409791</v>
      </c>
      <c r="Q14" s="125">
        <f>'[5]Annual generation'!V41</f>
        <v>0.77574293693032814</v>
      </c>
      <c r="R14" s="125">
        <f>'[5]Annual generation'!W41</f>
        <v>1.1216246041312843</v>
      </c>
      <c r="S14" s="125">
        <f>'[5]Annual generation'!X41</f>
        <v>30.944275562993425</v>
      </c>
      <c r="T14" s="125">
        <f>'[5]Annual generation'!Y41</f>
        <v>42.446668013164526</v>
      </c>
      <c r="U14" s="125">
        <f>'[5]Annual generation'!Z41</f>
        <v>57.392373280028366</v>
      </c>
      <c r="Y14" s="221"/>
      <c r="Z14" s="222"/>
      <c r="AA14" s="227"/>
      <c r="AB14" s="227"/>
      <c r="AC14" s="228"/>
      <c r="AE14" s="234" t="s">
        <v>79</v>
      </c>
      <c r="AF14" s="234"/>
      <c r="AG14" s="133">
        <v>2226.4822350999998</v>
      </c>
      <c r="AH14" s="52">
        <f t="shared" si="0"/>
        <v>7.5133108559664562E-3</v>
      </c>
      <c r="AI14" s="12">
        <v>4006</v>
      </c>
    </row>
    <row r="15" spans="1:3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0.5</v>
      </c>
      <c r="F15" s="122">
        <v>0.1</v>
      </c>
      <c r="G15" s="122">
        <v>0.1</v>
      </c>
      <c r="H15" s="122">
        <v>0.1</v>
      </c>
      <c r="I15" s="122">
        <v>0.1</v>
      </c>
      <c r="K15" s="122">
        <v>0.5</v>
      </c>
      <c r="L15" s="122">
        <v>0.1</v>
      </c>
      <c r="M15" s="122">
        <v>0.1</v>
      </c>
      <c r="N15" s="122">
        <v>0.1</v>
      </c>
      <c r="O15" s="122">
        <v>0.1</v>
      </c>
      <c r="Q15" s="125">
        <f>'[5]Annual generation'!V42</f>
        <v>26.635171346942609</v>
      </c>
      <c r="R15" s="125">
        <f>'[5]Annual generation'!W42</f>
        <v>21.961282570133925</v>
      </c>
      <c r="S15" s="125">
        <f>'[5]Annual generation'!X42</f>
        <v>13.863999247256665</v>
      </c>
      <c r="T15" s="125">
        <f>'[5]Annual generation'!Y42</f>
        <v>4.9384748707176911</v>
      </c>
      <c r="U15" s="125">
        <f>'[5]Annual generation'!Z42</f>
        <v>0.98455726470480065</v>
      </c>
      <c r="Y15" s="221"/>
      <c r="Z15" s="222"/>
      <c r="AA15" s="227"/>
      <c r="AB15" s="227"/>
      <c r="AC15" s="228"/>
      <c r="AE15" s="234" t="s">
        <v>80</v>
      </c>
      <c r="AF15" s="234"/>
      <c r="AG15" s="133">
        <v>51376.688963899986</v>
      </c>
      <c r="AH15" s="52">
        <f t="shared" si="0"/>
        <v>0.17337171114628033</v>
      </c>
      <c r="AI15" s="12">
        <v>42780</v>
      </c>
    </row>
    <row r="16" spans="1:3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348.70407899288392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348.87228544263087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21"/>
      <c r="Z16" s="222"/>
      <c r="AA16" s="227"/>
      <c r="AB16" s="227"/>
      <c r="AC16" s="228"/>
      <c r="AG16" s="139">
        <f>SUM(AG4:AG15)</f>
        <v>296338.36237880535</v>
      </c>
      <c r="AH16" s="140">
        <f t="shared" si="0"/>
        <v>1</v>
      </c>
      <c r="AI16" s="139">
        <f>SUM(AI4:AI15)</f>
        <v>329164</v>
      </c>
    </row>
    <row r="17" spans="1:36">
      <c r="A17" s="123" t="s">
        <v>120</v>
      </c>
      <c r="B17" s="132"/>
      <c r="C17" s="132"/>
      <c r="D17" s="132"/>
      <c r="E17" s="132">
        <f>E16*(1-0.225)</f>
        <v>270.24566121948504</v>
      </c>
      <c r="F17" s="132">
        <f t="shared" ref="F17:I17" si="5">F16*(1-0.225)</f>
        <v>313.70442217580597</v>
      </c>
      <c r="G17" s="132">
        <f t="shared" si="5"/>
        <v>363.45790078620763</v>
      </c>
      <c r="H17" s="132">
        <f t="shared" si="5"/>
        <v>431.69076225804474</v>
      </c>
      <c r="I17" s="132">
        <f t="shared" si="5"/>
        <v>482.94135385980996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21"/>
      <c r="Z17" s="222"/>
      <c r="AA17" s="227"/>
      <c r="AB17" s="227"/>
      <c r="AC17" s="228"/>
      <c r="AE17" s="12" t="s">
        <v>153</v>
      </c>
      <c r="AG17" s="194">
        <f>Z9/(AG16/1000)</f>
        <v>0.80026763358047559</v>
      </c>
      <c r="AH17" s="140">
        <f t="shared" si="0"/>
        <v>2.7005198623508089E-6</v>
      </c>
    </row>
    <row r="18" spans="1:36" ht="15" thickBot="1">
      <c r="B18" s="132"/>
      <c r="C18" s="132"/>
      <c r="D18" s="132"/>
      <c r="E18" s="132"/>
      <c r="F18" s="132"/>
      <c r="G18" s="132"/>
      <c r="H18" s="132"/>
      <c r="I18" s="195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23"/>
      <c r="Z18" s="224"/>
      <c r="AA18" s="229"/>
      <c r="AB18" s="229"/>
      <c r="AC18" s="230"/>
      <c r="AD18" s="156"/>
      <c r="AE18" s="157"/>
      <c r="AF18" s="43"/>
    </row>
    <row r="19" spans="1:36" ht="15" customHeight="1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43"/>
      <c r="E19" s="13">
        <f t="shared" ref="E19:I30" si="7">E4/E$16</f>
        <v>9.4480269191919361E-2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9.4434716153612375E-2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42">
        <f t="shared" ref="Q19:U30" si="9">Q4/Q$16</f>
        <v>9.0992791051697067E-2</v>
      </c>
      <c r="R19" s="142">
        <f t="shared" si="9"/>
        <v>8.7719493364445789E-2</v>
      </c>
      <c r="S19" s="142">
        <f t="shared" si="9"/>
        <v>9.7775519509430892E-2</v>
      </c>
      <c r="T19" s="142">
        <f t="shared" si="9"/>
        <v>8.8864515202884173E-2</v>
      </c>
      <c r="U19" s="142">
        <f t="shared" si="9"/>
        <v>8.2568453205789982E-2</v>
      </c>
      <c r="Y19" s="219" t="s">
        <v>101</v>
      </c>
      <c r="Z19" s="220"/>
      <c r="AA19" s="231" t="s">
        <v>102</v>
      </c>
      <c r="AB19" s="225"/>
      <c r="AC19" s="226"/>
      <c r="AD19" s="156"/>
      <c r="AE19" s="123" t="s">
        <v>110</v>
      </c>
      <c r="AF19" s="123"/>
    </row>
    <row r="20" spans="1:36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43"/>
      <c r="E20" s="13">
        <f t="shared" si="7"/>
        <v>7.5472849747644635E-2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7.5436461015612716E-2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42">
        <f t="shared" si="9"/>
        <v>7.2686978097443317E-2</v>
      </c>
      <c r="R20" s="142">
        <f t="shared" si="9"/>
        <v>8.7472340642292257E-2</v>
      </c>
      <c r="S20" s="142">
        <f t="shared" si="9"/>
        <v>0.15482896747698369</v>
      </c>
      <c r="T20" s="142">
        <f t="shared" si="9"/>
        <v>0.13485435385050221</v>
      </c>
      <c r="U20" s="142">
        <f t="shared" si="9"/>
        <v>0.18827492724736591</v>
      </c>
      <c r="Y20" s="221"/>
      <c r="Z20" s="222"/>
      <c r="AA20" s="232"/>
      <c r="AB20" s="227"/>
      <c r="AC20" s="228"/>
      <c r="AD20" s="156"/>
      <c r="AE20" s="123" t="s">
        <v>111</v>
      </c>
      <c r="AF20" s="123"/>
    </row>
    <row r="21" spans="1:36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43"/>
      <c r="E21" s="13">
        <f t="shared" si="7"/>
        <v>1.9301920042821996E-2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1.9289642325568471E-2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42">
        <f t="shared" si="9"/>
        <v>1.8589443012717161E-2</v>
      </c>
      <c r="R21" s="142">
        <f t="shared" si="9"/>
        <v>3.457961579819685E-2</v>
      </c>
      <c r="S21" s="142">
        <f t="shared" si="9"/>
        <v>2.6438991803310049E-2</v>
      </c>
      <c r="T21" s="142">
        <f t="shared" si="9"/>
        <v>1.6576528965454362E-2</v>
      </c>
      <c r="U21" s="142">
        <f t="shared" si="9"/>
        <v>1.4330115413281049E-2</v>
      </c>
      <c r="Y21" s="221"/>
      <c r="Z21" s="222"/>
      <c r="AA21" s="232"/>
      <c r="AB21" s="227"/>
      <c r="AC21" s="228"/>
      <c r="AD21" s="156"/>
      <c r="AE21" s="235" t="s">
        <v>105</v>
      </c>
      <c r="AF21" s="235"/>
      <c r="AG21" s="12">
        <v>791.03</v>
      </c>
      <c r="AI21" s="12" t="s">
        <v>112</v>
      </c>
      <c r="AJ21" s="12">
        <f>AVERAGE(AG21,AG24)</f>
        <v>798.16499999999996</v>
      </c>
    </row>
    <row r="22" spans="1:36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43"/>
      <c r="E22" s="13">
        <f t="shared" si="7"/>
        <v>3.1654851851289592E-2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3.1654819118095881E-2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42">
        <f t="shared" si="9"/>
        <v>3.0776783043135917E-2</v>
      </c>
      <c r="R22" s="142">
        <f t="shared" si="9"/>
        <v>7.4559528780725276E-2</v>
      </c>
      <c r="S22" s="142">
        <f t="shared" si="9"/>
        <v>0.11184639563437088</v>
      </c>
      <c r="T22" s="142">
        <f t="shared" si="9"/>
        <v>0.17101745596690279</v>
      </c>
      <c r="U22" s="142">
        <f t="shared" si="9"/>
        <v>0.16109897427089614</v>
      </c>
      <c r="Y22" s="221"/>
      <c r="Z22" s="222"/>
      <c r="AA22" s="232"/>
      <c r="AB22" s="227"/>
      <c r="AC22" s="228"/>
      <c r="AD22" s="156"/>
      <c r="AE22" s="235" t="s">
        <v>106</v>
      </c>
      <c r="AF22" s="235"/>
      <c r="AG22" s="12">
        <v>349.9</v>
      </c>
      <c r="AI22" s="12" t="s">
        <v>113</v>
      </c>
      <c r="AJ22" s="12">
        <f>AVERAGE(AG22,AG25)</f>
        <v>421.83</v>
      </c>
    </row>
    <row r="23" spans="1:36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43"/>
      <c r="E23" s="13">
        <f t="shared" si="7"/>
        <v>3.6340549744995974E-2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3.6323028390880092E-2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42">
        <f t="shared" si="9"/>
        <v>3.4999138792238434E-2</v>
      </c>
      <c r="R23" s="142">
        <f t="shared" si="9"/>
        <v>3.07712727207297E-2</v>
      </c>
      <c r="S23" s="142">
        <f t="shared" si="9"/>
        <v>2.7555617146829504E-2</v>
      </c>
      <c r="T23" s="142">
        <f t="shared" si="9"/>
        <v>2.4702887266510303E-2</v>
      </c>
      <c r="U23" s="142">
        <f t="shared" si="9"/>
        <v>1.8318470051616462E-5</v>
      </c>
      <c r="Y23" s="221"/>
      <c r="Z23" s="222"/>
      <c r="AA23" s="232"/>
      <c r="AB23" s="227"/>
      <c r="AC23" s="228"/>
      <c r="AD23" s="156"/>
      <c r="AE23" s="235" t="s">
        <v>79</v>
      </c>
      <c r="AF23" s="235"/>
      <c r="AG23" s="12">
        <v>758.55</v>
      </c>
      <c r="AI23" s="12" t="s">
        <v>114</v>
      </c>
      <c r="AJ23" s="12">
        <f>AG23</f>
        <v>758.55</v>
      </c>
    </row>
    <row r="24" spans="1:36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43"/>
      <c r="E24" s="13">
        <f t="shared" si="7"/>
        <v>6.4948445748677728E-3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6.4917131287965816E-3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42">
        <f t="shared" si="9"/>
        <v>6.2551053383359716E-3</v>
      </c>
      <c r="R24" s="142">
        <f t="shared" si="9"/>
        <v>5.7717079570273758E-3</v>
      </c>
      <c r="S24" s="142">
        <f t="shared" si="9"/>
        <v>5.0223340698999164E-3</v>
      </c>
      <c r="T24" s="142">
        <f t="shared" si="9"/>
        <v>1.8102751888269184E-3</v>
      </c>
      <c r="U24" s="142">
        <f t="shared" si="9"/>
        <v>2.6489600951792066E-4</v>
      </c>
      <c r="Y24" s="221"/>
      <c r="Z24" s="222"/>
      <c r="AA24" s="232"/>
      <c r="AB24" s="227"/>
      <c r="AC24" s="228"/>
      <c r="AD24" s="156"/>
      <c r="AE24" s="235" t="s">
        <v>107</v>
      </c>
      <c r="AF24" s="235"/>
      <c r="AG24" s="12">
        <v>805.3</v>
      </c>
      <c r="AI24" s="12" t="s">
        <v>115</v>
      </c>
      <c r="AJ24" s="12">
        <v>805.7</v>
      </c>
    </row>
    <row r="25" spans="1:36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43"/>
      <c r="E25" s="13">
        <f t="shared" si="7"/>
        <v>9.0739175682096086E-3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9.0695426392653142E-3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42">
        <f t="shared" si="9"/>
        <v>8.7389789804384783E-3</v>
      </c>
      <c r="R25" s="142">
        <f t="shared" si="9"/>
        <v>5.8143060334592831E-3</v>
      </c>
      <c r="S25" s="142">
        <f t="shared" si="9"/>
        <v>5.2075675204616796E-3</v>
      </c>
      <c r="T25" s="142">
        <f t="shared" si="9"/>
        <v>2.2603027240121845E-3</v>
      </c>
      <c r="U25" s="142">
        <f t="shared" si="9"/>
        <v>1.5555300030996677E-3</v>
      </c>
      <c r="Y25" s="221"/>
      <c r="Z25" s="222"/>
      <c r="AA25" s="232"/>
      <c r="AB25" s="227"/>
      <c r="AC25" s="228"/>
      <c r="AD25" s="156"/>
      <c r="AE25" s="235" t="s">
        <v>109</v>
      </c>
      <c r="AF25" s="235"/>
      <c r="AG25" s="12">
        <v>493.76</v>
      </c>
    </row>
    <row r="26" spans="1:36" ht="15" thickBot="1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43"/>
      <c r="E26" s="13">
        <f t="shared" si="7"/>
        <v>3.3124320030056983E-2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3.3108349359685534E-2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42">
        <f t="shared" si="9"/>
        <v>3.1901627307939238E-2</v>
      </c>
      <c r="R26" s="142">
        <f t="shared" si="9"/>
        <v>2.8047937977987401E-2</v>
      </c>
      <c r="S26" s="142">
        <f t="shared" si="9"/>
        <v>6.7622651344413018E-2</v>
      </c>
      <c r="T26" s="142">
        <f t="shared" si="9"/>
        <v>0.21290987010532084</v>
      </c>
      <c r="U26" s="142">
        <f t="shared" si="9"/>
        <v>0.32701133836403223</v>
      </c>
      <c r="Y26" s="223"/>
      <c r="Z26" s="224"/>
      <c r="AA26" s="233"/>
      <c r="AB26" s="229"/>
      <c r="AC26" s="230"/>
      <c r="AD26" s="156"/>
      <c r="AE26" s="140"/>
    </row>
    <row r="27" spans="1:36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43"/>
      <c r="E27" s="13">
        <f t="shared" si="7"/>
        <v>5.4751485873968449E-2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3.9441476248222071E-2</v>
      </c>
      <c r="L27" s="13">
        <f t="shared" si="8"/>
        <v>4.980307091682506E-3</v>
      </c>
      <c r="M27" s="13">
        <f t="shared" si="8"/>
        <v>2.3717926561924499E-3</v>
      </c>
      <c r="N27" s="144">
        <f t="shared" si="8"/>
        <v>1.241105719847492E-4</v>
      </c>
      <c r="O27" s="13">
        <f t="shared" si="8"/>
        <v>1.5910374309664616E-4</v>
      </c>
      <c r="Q27" s="142">
        <f t="shared" si="9"/>
        <v>6.6912944856057879E-2</v>
      </c>
      <c r="R27" s="142">
        <f t="shared" si="9"/>
        <v>8.9043280788324006E-2</v>
      </c>
      <c r="S27" s="142">
        <f t="shared" si="9"/>
        <v>5.8155337980844136E-2</v>
      </c>
      <c r="T27" s="142">
        <f t="shared" si="9"/>
        <v>4.0320894716224742E-2</v>
      </c>
      <c r="U27" s="142">
        <f t="shared" si="9"/>
        <v>1.2731654367797154E-3</v>
      </c>
      <c r="AD27" s="156"/>
      <c r="AE27" s="140"/>
    </row>
    <row r="28" spans="1:36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43"/>
      <c r="E28" s="13">
        <f t="shared" si="7"/>
        <v>0.63188819088763282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0.64734902973782205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42">
        <f t="shared" si="9"/>
        <v>0.56243985064995516</v>
      </c>
      <c r="R28" s="142">
        <f t="shared" si="9"/>
        <v>0.50016898951786182</v>
      </c>
      <c r="S28" s="142">
        <f t="shared" si="9"/>
        <v>0.34809429702268058</v>
      </c>
      <c r="T28" s="142">
        <f t="shared" si="9"/>
        <v>0.21301854938603229</v>
      </c>
      <c r="U28" s="142">
        <f t="shared" si="9"/>
        <v>0.11666667619028706</v>
      </c>
      <c r="AD28" s="156"/>
      <c r="AE28" s="140"/>
    </row>
    <row r="29" spans="1:36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43"/>
      <c r="E29" s="13">
        <f t="shared" si="7"/>
        <v>5.9829199267665487E-3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5.9680326585782508E-3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42">
        <f t="shared" si="9"/>
        <v>2.142528795863621E-3</v>
      </c>
      <c r="R29" s="142">
        <f t="shared" si="9"/>
        <v>2.7236071546785389E-3</v>
      </c>
      <c r="S29" s="142">
        <f t="shared" si="9"/>
        <v>6.729987870075016E-2</v>
      </c>
      <c r="T29" s="142">
        <f t="shared" si="9"/>
        <v>8.3902675668535195E-2</v>
      </c>
      <c r="U29" s="142">
        <f t="shared" si="9"/>
        <v>0.10513404711213924</v>
      </c>
      <c r="AD29" s="156"/>
      <c r="AE29" s="140"/>
    </row>
    <row r="30" spans="1:36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43"/>
      <c r="E30" s="13">
        <f t="shared" si="7"/>
        <v>1.4338805598262119E-3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1.4331892238606061E-3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42">
        <f t="shared" si="9"/>
        <v>7.3563830074177647E-2</v>
      </c>
      <c r="R30" s="142">
        <f t="shared" si="9"/>
        <v>5.332791926427171E-2</v>
      </c>
      <c r="S30" s="142">
        <f t="shared" si="9"/>
        <v>3.0152441790025412E-2</v>
      </c>
      <c r="T30" s="142">
        <f t="shared" si="9"/>
        <v>9.7616909587939782E-3</v>
      </c>
      <c r="U30" s="142">
        <f t="shared" si="9"/>
        <v>1.8035582767596311E-3</v>
      </c>
      <c r="AD30" s="156"/>
      <c r="AE30" s="140"/>
    </row>
    <row r="31" spans="1:36">
      <c r="A31" s="123" t="s">
        <v>93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1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6"/>
      <c r="AE31" s="140"/>
    </row>
    <row r="32" spans="1:36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6"/>
      <c r="AE32" s="140"/>
    </row>
    <row r="33" spans="1:39">
      <c r="A33" s="123" t="s">
        <v>116</v>
      </c>
      <c r="B33" s="161">
        <f>SUM(B19:B22,B24:B26)</f>
        <v>0.17349502037904843</v>
      </c>
      <c r="C33" s="161">
        <f>SUM(C19:C22,C24:C26)</f>
        <v>0.18977166397297396</v>
      </c>
      <c r="D33" s="161"/>
      <c r="E33" s="161">
        <f t="shared" ref="E33:U33" si="11">SUM(E19:E22,E24:E26)</f>
        <v>0.26960297300680991</v>
      </c>
      <c r="F33" s="161">
        <f t="shared" si="11"/>
        <v>0.32302146938719656</v>
      </c>
      <c r="G33" s="161">
        <f t="shared" si="11"/>
        <v>0.35020582783553428</v>
      </c>
      <c r="H33" s="161">
        <f t="shared" si="11"/>
        <v>0.49215979793243197</v>
      </c>
      <c r="I33" s="161">
        <f t="shared" si="11"/>
        <v>0.50302306797929242</v>
      </c>
      <c r="J33" s="161"/>
      <c r="K33" s="161">
        <f t="shared" si="11"/>
        <v>0.26948524374063687</v>
      </c>
      <c r="L33" s="161">
        <f t="shared" si="11"/>
        <v>0.39484950682953474</v>
      </c>
      <c r="M33" s="161">
        <f t="shared" si="11"/>
        <v>0.55364957834742545</v>
      </c>
      <c r="N33" s="161">
        <f t="shared" si="11"/>
        <v>0.74072897317359276</v>
      </c>
      <c r="O33" s="161">
        <f t="shared" si="11"/>
        <v>0.87673609098055183</v>
      </c>
      <c r="P33" s="161"/>
      <c r="Q33" s="161">
        <f t="shared" si="11"/>
        <v>0.2599417068317072</v>
      </c>
      <c r="R33" s="161">
        <f t="shared" si="11"/>
        <v>0.32396493055413417</v>
      </c>
      <c r="S33" s="161">
        <f t="shared" si="11"/>
        <v>0.46874242735887017</v>
      </c>
      <c r="T33" s="161">
        <f t="shared" si="11"/>
        <v>0.62829330200390354</v>
      </c>
      <c r="U33" s="161">
        <f t="shared" si="11"/>
        <v>0.77510423451398291</v>
      </c>
      <c r="AD33" s="156"/>
      <c r="AE33" s="140"/>
    </row>
    <row r="34" spans="1:39">
      <c r="A34" s="123" t="s">
        <v>117</v>
      </c>
      <c r="B34" s="161">
        <f>1-B33</f>
        <v>0.8265049796209516</v>
      </c>
      <c r="C34" s="161">
        <f>1-C33</f>
        <v>0.81022833602702604</v>
      </c>
      <c r="D34" s="161"/>
      <c r="E34" s="161">
        <f t="shared" ref="E34:U34" si="12">1-E33</f>
        <v>0.73039702699319009</v>
      </c>
      <c r="F34" s="161">
        <f t="shared" si="12"/>
        <v>0.67697853061280344</v>
      </c>
      <c r="G34" s="161">
        <f t="shared" si="12"/>
        <v>0.64979417216446578</v>
      </c>
      <c r="H34" s="161">
        <f t="shared" si="12"/>
        <v>0.50784020206756808</v>
      </c>
      <c r="I34" s="161">
        <f t="shared" si="12"/>
        <v>0.49697693202070758</v>
      </c>
      <c r="J34" s="161"/>
      <c r="K34" s="161">
        <f t="shared" si="12"/>
        <v>0.73051475625936313</v>
      </c>
      <c r="L34" s="161">
        <f t="shared" si="12"/>
        <v>0.60515049317046521</v>
      </c>
      <c r="M34" s="161">
        <f t="shared" si="12"/>
        <v>0.44635042165257455</v>
      </c>
      <c r="N34" s="161">
        <f t="shared" si="12"/>
        <v>0.25927102682640724</v>
      </c>
      <c r="O34" s="161">
        <f t="shared" si="12"/>
        <v>0.12326390901944817</v>
      </c>
      <c r="P34" s="161"/>
      <c r="Q34" s="161">
        <f t="shared" si="12"/>
        <v>0.74005829316829286</v>
      </c>
      <c r="R34" s="161">
        <f t="shared" si="12"/>
        <v>0.67603506944586589</v>
      </c>
      <c r="S34" s="161">
        <f t="shared" si="12"/>
        <v>0.53125757264112983</v>
      </c>
      <c r="T34" s="161">
        <f t="shared" si="12"/>
        <v>0.37170669799609646</v>
      </c>
      <c r="U34" s="161">
        <f t="shared" si="12"/>
        <v>0.22489576548601709</v>
      </c>
      <c r="AD34" s="156"/>
      <c r="AE34" s="140"/>
    </row>
    <row r="35" spans="1:39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6"/>
      <c r="AE35" s="140"/>
    </row>
    <row r="36" spans="1:39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6"/>
      <c r="AK36" s="140"/>
    </row>
    <row r="37" spans="1:39" s="147" customFormat="1" ht="23">
      <c r="A37" s="164" t="s">
        <v>94</v>
      </c>
      <c r="B37" s="146">
        <v>2013</v>
      </c>
      <c r="C37" s="146">
        <v>2014</v>
      </c>
      <c r="D37" s="146">
        <v>2015</v>
      </c>
      <c r="E37" s="146">
        <v>2016</v>
      </c>
      <c r="F37" s="146">
        <v>2017</v>
      </c>
      <c r="G37" s="146">
        <v>2018</v>
      </c>
      <c r="H37" s="146">
        <v>2019</v>
      </c>
      <c r="I37" s="146">
        <v>2020</v>
      </c>
      <c r="J37" s="146">
        <v>2021</v>
      </c>
      <c r="K37" s="146">
        <v>2022</v>
      </c>
      <c r="L37" s="146">
        <v>2023</v>
      </c>
      <c r="M37" s="146">
        <v>2024</v>
      </c>
      <c r="N37" s="146">
        <v>2025</v>
      </c>
      <c r="O37" s="146">
        <v>2026</v>
      </c>
      <c r="P37" s="146">
        <v>2027</v>
      </c>
      <c r="Q37" s="146">
        <v>2028</v>
      </c>
      <c r="R37" s="146">
        <v>2029</v>
      </c>
      <c r="S37" s="146">
        <v>2030</v>
      </c>
      <c r="T37" s="146">
        <v>2031</v>
      </c>
      <c r="U37" s="146">
        <v>2032</v>
      </c>
      <c r="V37" s="146">
        <v>2033</v>
      </c>
      <c r="W37" s="146">
        <v>2034</v>
      </c>
      <c r="X37" s="146">
        <v>2035</v>
      </c>
      <c r="Y37" s="146">
        <v>2036</v>
      </c>
      <c r="Z37" s="146">
        <v>2037</v>
      </c>
      <c r="AA37" s="146">
        <v>2038</v>
      </c>
      <c r="AB37" s="146">
        <v>2039</v>
      </c>
      <c r="AC37" s="146">
        <v>2040</v>
      </c>
      <c r="AD37" s="146">
        <v>2041</v>
      </c>
      <c r="AE37" s="146">
        <v>2042</v>
      </c>
      <c r="AF37" s="146">
        <v>2043</v>
      </c>
      <c r="AG37" s="146">
        <v>2044</v>
      </c>
      <c r="AH37" s="146">
        <v>2045</v>
      </c>
      <c r="AI37" s="146">
        <v>2046</v>
      </c>
      <c r="AJ37" s="146">
        <v>2047</v>
      </c>
      <c r="AK37" s="146">
        <v>2048</v>
      </c>
      <c r="AL37" s="146">
        <v>2049</v>
      </c>
      <c r="AM37" s="146">
        <v>2050</v>
      </c>
    </row>
    <row r="38" spans="1:39" s="147" customFormat="1">
      <c r="A38" s="123" t="s">
        <v>55</v>
      </c>
      <c r="B38" s="145">
        <f t="shared" ref="B38:B49" si="13">B4</f>
        <v>28.029136878310002</v>
      </c>
      <c r="C38" s="150">
        <f t="shared" ref="C38:F49" si="14">B38*($C4/$B4)^(1/($C$3-$B$3))</f>
        <v>28.938621162276984</v>
      </c>
      <c r="D38" s="150">
        <f>C38*($C4/$B4)^(1/($C$3-$B$3))</f>
        <v>29.877616225201383</v>
      </c>
      <c r="E38" s="150">
        <f t="shared" si="14"/>
        <v>30.847079627417141</v>
      </c>
      <c r="F38" s="150">
        <f>E38*($C4/$B4)^(1/($C$3-$B$3))</f>
        <v>31.847999999999999</v>
      </c>
      <c r="G38" s="150">
        <f>F38*($F4/$C4)^(1/($F$3-$C$3))</f>
        <v>32.297489101342897</v>
      </c>
      <c r="H38" s="150">
        <f t="shared" ref="H38:N38" si="15">G38*($F4/$C4)^(1/($F$3-$C$3))</f>
        <v>32.75332210033168</v>
      </c>
      <c r="I38" s="150">
        <f t="shared" si="15"/>
        <v>33.215588532034538</v>
      </c>
      <c r="J38" s="150">
        <f t="shared" si="15"/>
        <v>33.684379195179467</v>
      </c>
      <c r="K38" s="150">
        <f t="shared" si="15"/>
        <v>34.159786169989026</v>
      </c>
      <c r="L38" s="150">
        <f t="shared" si="15"/>
        <v>34.64190283626678</v>
      </c>
      <c r="M38" s="150">
        <f t="shared" si="15"/>
        <v>35.130823891739077</v>
      </c>
      <c r="N38" s="150">
        <f t="shared" si="15"/>
        <v>35.626645370655602</v>
      </c>
      <c r="O38" s="150">
        <f t="shared" ref="O38:S49" si="16">N38*($G4/$F4)^(1/($G$3-$F$3))</f>
        <v>36.476522760540803</v>
      </c>
      <c r="P38" s="150">
        <f t="shared" si="16"/>
        <v>37.346674065365889</v>
      </c>
      <c r="Q38" s="150">
        <f t="shared" si="16"/>
        <v>38.23758292151404</v>
      </c>
      <c r="R38" s="150">
        <f t="shared" si="16"/>
        <v>39.149744502565454</v>
      </c>
      <c r="S38" s="150">
        <f t="shared" si="16"/>
        <v>40.083665794518417</v>
      </c>
      <c r="T38" s="150">
        <f t="shared" ref="T38:AC38" si="17">S38*($H4/$G4)^(1/($H$3-$G$3))</f>
        <v>40.083665788844762</v>
      </c>
      <c r="U38" s="150">
        <f t="shared" si="17"/>
        <v>40.083665783171107</v>
      </c>
      <c r="V38" s="150">
        <f t="shared" si="17"/>
        <v>40.083665777497451</v>
      </c>
      <c r="W38" s="150">
        <f t="shared" si="17"/>
        <v>40.083665771823796</v>
      </c>
      <c r="X38" s="150">
        <f t="shared" si="17"/>
        <v>40.083665766150141</v>
      </c>
      <c r="Y38" s="150">
        <f t="shared" si="17"/>
        <v>40.083665760476485</v>
      </c>
      <c r="Z38" s="150">
        <f t="shared" si="17"/>
        <v>40.08366575480283</v>
      </c>
      <c r="AA38" s="150">
        <f t="shared" si="17"/>
        <v>40.083665749129175</v>
      </c>
      <c r="AB38" s="150">
        <f t="shared" si="17"/>
        <v>40.083665743455519</v>
      </c>
      <c r="AC38" s="150">
        <f t="shared" si="17"/>
        <v>40.083665737781864</v>
      </c>
      <c r="AD38" s="150">
        <f t="shared" ref="AD38:AM38" si="18">AC38*($I4/$H4)^(1/($I$3-$H$3))</f>
        <v>40.083665733238988</v>
      </c>
      <c r="AE38" s="150">
        <f t="shared" si="18"/>
        <v>40.083665728696111</v>
      </c>
      <c r="AF38" s="150">
        <f t="shared" si="18"/>
        <v>40.083665724153235</v>
      </c>
      <c r="AG38" s="150">
        <f t="shared" si="18"/>
        <v>40.083665719610359</v>
      </c>
      <c r="AH38" s="150">
        <f t="shared" si="18"/>
        <v>40.083665715067482</v>
      </c>
      <c r="AI38" s="150">
        <f t="shared" si="18"/>
        <v>40.083665710524606</v>
      </c>
      <c r="AJ38" s="150">
        <f t="shared" si="18"/>
        <v>40.08366570598173</v>
      </c>
      <c r="AK38" s="150">
        <f t="shared" si="18"/>
        <v>40.083665701438854</v>
      </c>
      <c r="AL38" s="150">
        <f t="shared" si="18"/>
        <v>40.083665696895977</v>
      </c>
      <c r="AM38" s="150">
        <f t="shared" si="18"/>
        <v>40.083665692353101</v>
      </c>
    </row>
    <row r="39" spans="1:39" s="147" customFormat="1">
      <c r="A39" s="123" t="s">
        <v>56</v>
      </c>
      <c r="B39" s="145">
        <f t="shared" si="13"/>
        <v>4.1845439613146898</v>
      </c>
      <c r="C39" s="150">
        <f t="shared" si="14"/>
        <v>5.2816209573065009</v>
      </c>
      <c r="D39" s="150">
        <f t="shared" si="14"/>
        <v>6.6663225896413074</v>
      </c>
      <c r="E39" s="150">
        <f t="shared" si="14"/>
        <v>8.4140564475163018</v>
      </c>
      <c r="F39" s="150">
        <f t="shared" si="14"/>
        <v>10.619999999999996</v>
      </c>
      <c r="G39" s="150">
        <f t="shared" ref="G39:N49" si="19">F39*($F5/$C5)^(1/($F$3-$C$3))</f>
        <v>12.371736975175388</v>
      </c>
      <c r="H39" s="150">
        <f t="shared" si="19"/>
        <v>14.412417682007714</v>
      </c>
      <c r="I39" s="150">
        <f t="shared" si="19"/>
        <v>16.789702517718123</v>
      </c>
      <c r="J39" s="150">
        <f t="shared" si="19"/>
        <v>19.559113318328503</v>
      </c>
      <c r="K39" s="150">
        <f t="shared" si="19"/>
        <v>22.78533007928533</v>
      </c>
      <c r="L39" s="150">
        <f t="shared" si="19"/>
        <v>26.543701566240149</v>
      </c>
      <c r="M39" s="150">
        <f t="shared" si="19"/>
        <v>30.922005096522998</v>
      </c>
      <c r="N39" s="150">
        <f t="shared" si="19"/>
        <v>36.022496591263234</v>
      </c>
      <c r="O39" s="150">
        <f t="shared" si="16"/>
        <v>39.68083177229785</v>
      </c>
      <c r="P39" s="150">
        <f t="shared" si="16"/>
        <v>43.710696346440706</v>
      </c>
      <c r="Q39" s="150">
        <f t="shared" si="16"/>
        <v>48.149821708742465</v>
      </c>
      <c r="R39" s="150">
        <f t="shared" si="16"/>
        <v>53.039771139964266</v>
      </c>
      <c r="S39" s="150">
        <f t="shared" si="16"/>
        <v>58.426328961234681</v>
      </c>
      <c r="T39" s="150">
        <f t="shared" ref="T39:AC39" si="20">S39*($H5/$G5)^(1/($H$3-$G$3))</f>
        <v>61.42837867797148</v>
      </c>
      <c r="U39" s="150">
        <f t="shared" si="20"/>
        <v>64.58467910088801</v>
      </c>
      <c r="V39" s="150">
        <f t="shared" si="20"/>
        <v>67.903155908304754</v>
      </c>
      <c r="W39" s="150">
        <f t="shared" si="20"/>
        <v>71.392142014128936</v>
      </c>
      <c r="X39" s="150">
        <f t="shared" si="20"/>
        <v>75.06039849235043</v>
      </c>
      <c r="Y39" s="150">
        <f t="shared" si="20"/>
        <v>78.91713657667573</v>
      </c>
      <c r="Z39" s="150">
        <f t="shared" si="20"/>
        <v>82.972040790542707</v>
      </c>
      <c r="AA39" s="150">
        <f t="shared" si="20"/>
        <v>87.235293265597051</v>
      </c>
      <c r="AB39" s="150">
        <f t="shared" si="20"/>
        <v>91.717599309695686</v>
      </c>
      <c r="AC39" s="150">
        <f t="shared" si="20"/>
        <v>96.430214288640158</v>
      </c>
      <c r="AD39" s="150">
        <f t="shared" ref="AD39:AM39" si="21">AC39*($I5/$H5)^(1/($I$3-$H$3))</f>
        <v>97.721561240628063</v>
      </c>
      <c r="AE39" s="150">
        <f t="shared" si="21"/>
        <v>99.030201288589154</v>
      </c>
      <c r="AF39" s="150">
        <f t="shared" si="21"/>
        <v>100.35636601332972</v>
      </c>
      <c r="AG39" s="150">
        <f t="shared" si="21"/>
        <v>101.70029009687458</v>
      </c>
      <c r="AH39" s="150">
        <f t="shared" si="21"/>
        <v>103.06221136399714</v>
      </c>
      <c r="AI39" s="150">
        <f t="shared" si="21"/>
        <v>104.44237082430551</v>
      </c>
      <c r="AJ39" s="150">
        <f t="shared" si="21"/>
        <v>105.84101271489234</v>
      </c>
      <c r="AK39" s="150">
        <f t="shared" si="21"/>
        <v>107.25838454355569</v>
      </c>
      <c r="AL39" s="150">
        <f t="shared" si="21"/>
        <v>108.69473713259877</v>
      </c>
      <c r="AM39" s="150">
        <f t="shared" si="21"/>
        <v>110.15032466321617</v>
      </c>
    </row>
    <row r="40" spans="1:39" s="147" customFormat="1">
      <c r="A40" s="123" t="s">
        <v>57</v>
      </c>
      <c r="B40" s="145">
        <f t="shared" si="13"/>
        <v>6.0697173049999993</v>
      </c>
      <c r="C40" s="150">
        <f t="shared" si="14"/>
        <v>6.0625252058053558</v>
      </c>
      <c r="D40" s="150">
        <f t="shared" si="14"/>
        <v>6.0553416286370654</v>
      </c>
      <c r="E40" s="150">
        <f t="shared" si="14"/>
        <v>6.0481665633972499</v>
      </c>
      <c r="F40" s="150">
        <f t="shared" si="14"/>
        <v>6.0409999999999986</v>
      </c>
      <c r="G40" s="150">
        <f t="shared" si="19"/>
        <v>6.7496191980723657</v>
      </c>
      <c r="H40" s="150">
        <f t="shared" si="19"/>
        <v>7.5413605891387281</v>
      </c>
      <c r="I40" s="150">
        <f t="shared" si="19"/>
        <v>8.4259745426315344</v>
      </c>
      <c r="J40" s="150">
        <f t="shared" si="19"/>
        <v>9.414355162293468</v>
      </c>
      <c r="K40" s="150">
        <f t="shared" si="19"/>
        <v>10.518674448086026</v>
      </c>
      <c r="L40" s="150">
        <f t="shared" si="19"/>
        <v>11.752532195509801</v>
      </c>
      <c r="M40" s="150">
        <f t="shared" si="19"/>
        <v>13.131123478360625</v>
      </c>
      <c r="N40" s="150">
        <f t="shared" si="19"/>
        <v>14.671425777487448</v>
      </c>
      <c r="O40" s="150">
        <f t="shared" si="16"/>
        <v>14.671193776020498</v>
      </c>
      <c r="P40" s="150">
        <f t="shared" si="16"/>
        <v>14.670961778222223</v>
      </c>
      <c r="Q40" s="150">
        <f t="shared" si="16"/>
        <v>14.670729784092563</v>
      </c>
      <c r="R40" s="150">
        <f t="shared" si="16"/>
        <v>14.670497793631462</v>
      </c>
      <c r="S40" s="150">
        <f t="shared" si="16"/>
        <v>14.670265806838861</v>
      </c>
      <c r="T40" s="150">
        <f t="shared" ref="T40:AC40" si="22">S40*($H6/$G6)^(1/($H$3-$G$3))</f>
        <v>14.669243439850526</v>
      </c>
      <c r="U40" s="150">
        <f t="shared" si="22"/>
        <v>14.668221144110678</v>
      </c>
      <c r="V40" s="150">
        <f t="shared" si="22"/>
        <v>14.667198919614354</v>
      </c>
      <c r="W40" s="150">
        <f t="shared" si="22"/>
        <v>14.666176766356585</v>
      </c>
      <c r="X40" s="150">
        <f t="shared" si="22"/>
        <v>14.665154684332411</v>
      </c>
      <c r="Y40" s="150">
        <f t="shared" si="22"/>
        <v>14.664132673536866</v>
      </c>
      <c r="Z40" s="150">
        <f t="shared" si="22"/>
        <v>14.663110733964986</v>
      </c>
      <c r="AA40" s="150">
        <f t="shared" si="22"/>
        <v>14.662088865611807</v>
      </c>
      <c r="AB40" s="150">
        <f t="shared" si="22"/>
        <v>14.661067068472367</v>
      </c>
      <c r="AC40" s="150">
        <f t="shared" si="22"/>
        <v>14.660045342541702</v>
      </c>
      <c r="AD40" s="150">
        <f t="shared" ref="AD40:AM40" si="23">AC40*($I6/$H6)^(1/($I$3-$H$3))</f>
        <v>14.639363030249754</v>
      </c>
      <c r="AE40" s="150">
        <f t="shared" si="23"/>
        <v>14.618709896451579</v>
      </c>
      <c r="AF40" s="150">
        <f t="shared" si="23"/>
        <v>14.598085899982317</v>
      </c>
      <c r="AG40" s="150">
        <f t="shared" si="23"/>
        <v>14.577490999735183</v>
      </c>
      <c r="AH40" s="150">
        <f t="shared" si="23"/>
        <v>14.556925154661384</v>
      </c>
      <c r="AI40" s="150">
        <f t="shared" si="23"/>
        <v>14.536388323770039</v>
      </c>
      <c r="AJ40" s="150">
        <f t="shared" si="23"/>
        <v>14.515880466128099</v>
      </c>
      <c r="AK40" s="150">
        <f t="shared" si="23"/>
        <v>14.495401540860259</v>
      </c>
      <c r="AL40" s="150">
        <f t="shared" si="23"/>
        <v>14.474951507148885</v>
      </c>
      <c r="AM40" s="150">
        <f t="shared" si="23"/>
        <v>14.454530324233925</v>
      </c>
    </row>
    <row r="41" spans="1:39" s="147" customFormat="1">
      <c r="A41" s="123" t="s">
        <v>58</v>
      </c>
      <c r="B41" s="145">
        <f t="shared" si="13"/>
        <v>1.9492261200000003E-2</v>
      </c>
      <c r="C41" s="150">
        <f t="shared" si="14"/>
        <v>3.9951793239009971E-2</v>
      </c>
      <c r="D41" s="150">
        <f t="shared" si="14"/>
        <v>8.1886127352561983E-2</v>
      </c>
      <c r="E41" s="150">
        <f t="shared" si="14"/>
        <v>0.16783571672704625</v>
      </c>
      <c r="F41" s="150">
        <f t="shared" si="14"/>
        <v>0.34399999999999992</v>
      </c>
      <c r="G41" s="150">
        <f t="shared" si="19"/>
        <v>0.59656604760687393</v>
      </c>
      <c r="H41" s="150">
        <f t="shared" si="19"/>
        <v>1.0345670033642067</v>
      </c>
      <c r="I41" s="150">
        <f t="shared" si="19"/>
        <v>1.7941498493647454</v>
      </c>
      <c r="J41" s="150">
        <f t="shared" si="19"/>
        <v>3.1114211757267287</v>
      </c>
      <c r="K41" s="150">
        <f t="shared" si="19"/>
        <v>5.3958378873361275</v>
      </c>
      <c r="L41" s="150">
        <f t="shared" si="19"/>
        <v>9.3574816336498241</v>
      </c>
      <c r="M41" s="150">
        <f t="shared" si="19"/>
        <v>16.227778586454626</v>
      </c>
      <c r="N41" s="150">
        <f t="shared" si="19"/>
        <v>28.14227247895553</v>
      </c>
      <c r="O41" s="150">
        <f t="shared" si="16"/>
        <v>29.368448375791331</v>
      </c>
      <c r="P41" s="150">
        <f t="shared" si="16"/>
        <v>30.648049500852942</v>
      </c>
      <c r="Q41" s="150">
        <f t="shared" si="16"/>
        <v>31.983403623768147</v>
      </c>
      <c r="R41" s="150">
        <f t="shared" si="16"/>
        <v>33.376939936500591</v>
      </c>
      <c r="S41" s="150">
        <f t="shared" si="16"/>
        <v>34.831193472382502</v>
      </c>
      <c r="T41" s="150">
        <f t="shared" ref="T41:AC41" si="24">S41*($H7/$G7)^(1/($H$3-$G$3))</f>
        <v>39.05412141785132</v>
      </c>
      <c r="U41" s="150">
        <f t="shared" si="24"/>
        <v>43.789036425915661</v>
      </c>
      <c r="V41" s="150">
        <f t="shared" si="24"/>
        <v>49.098011720568479</v>
      </c>
      <c r="W41" s="150">
        <f t="shared" si="24"/>
        <v>55.05064627287404</v>
      </c>
      <c r="X41" s="150">
        <f t="shared" si="24"/>
        <v>61.724977221257042</v>
      </c>
      <c r="Y41" s="150">
        <f t="shared" si="24"/>
        <v>69.208502913471662</v>
      </c>
      <c r="Z41" s="150">
        <f t="shared" si="24"/>
        <v>77.59932998200415</v>
      </c>
      <c r="AA41" s="150">
        <f t="shared" si="24"/>
        <v>87.007459490701308</v>
      </c>
      <c r="AB41" s="150">
        <f t="shared" si="24"/>
        <v>97.556229013596322</v>
      </c>
      <c r="AC41" s="150">
        <f t="shared" si="24"/>
        <v>109.38392955112522</v>
      </c>
      <c r="AD41" s="150">
        <f t="shared" ref="AD41:AM41" si="25">AC41*($I7/$H7)^(1/($I$3-$H$3))</f>
        <v>111.81394017768403</v>
      </c>
      <c r="AE41" s="150">
        <f t="shared" si="25"/>
        <v>114.29793452625229</v>
      </c>
      <c r="AF41" s="150">
        <f t="shared" si="25"/>
        <v>116.83711186822829</v>
      </c>
      <c r="AG41" s="150">
        <f t="shared" si="25"/>
        <v>119.43269811733572</v>
      </c>
      <c r="AH41" s="150">
        <f t="shared" si="25"/>
        <v>122.08594642149423</v>
      </c>
      <c r="AI41" s="150">
        <f t="shared" si="25"/>
        <v>124.79813776783875</v>
      </c>
      <c r="AJ41" s="150">
        <f t="shared" si="25"/>
        <v>127.57058160117953</v>
      </c>
      <c r="AK41" s="150">
        <f t="shared" si="25"/>
        <v>130.40461645620147</v>
      </c>
      <c r="AL41" s="150">
        <f t="shared" si="25"/>
        <v>133.30161060370818</v>
      </c>
      <c r="AM41" s="150">
        <f t="shared" si="25"/>
        <v>136.26296271122246</v>
      </c>
    </row>
    <row r="42" spans="1:39" s="147" customFormat="1">
      <c r="A42" s="123" t="s">
        <v>59</v>
      </c>
      <c r="B42" s="145">
        <f t="shared" si="13"/>
        <v>2.22571611</v>
      </c>
      <c r="C42" s="150">
        <f t="shared" si="14"/>
        <v>2.9567660672741511</v>
      </c>
      <c r="D42" s="150">
        <f t="shared" si="14"/>
        <v>3.9279338174821627</v>
      </c>
      <c r="E42" s="150">
        <f t="shared" si="14"/>
        <v>5.218087506240801</v>
      </c>
      <c r="F42" s="150">
        <f t="shared" si="14"/>
        <v>6.9319999999999977</v>
      </c>
      <c r="G42" s="150">
        <f t="shared" si="19"/>
        <v>7.4749329231816555</v>
      </c>
      <c r="H42" s="150">
        <f t="shared" si="19"/>
        <v>8.0603898162240437</v>
      </c>
      <c r="I42" s="150">
        <f t="shared" si="19"/>
        <v>8.691701271057596</v>
      </c>
      <c r="J42" s="150">
        <f t="shared" si="19"/>
        <v>9.3724587405493782</v>
      </c>
      <c r="K42" s="150">
        <f t="shared" si="19"/>
        <v>10.106534969834716</v>
      </c>
      <c r="L42" s="150">
        <f t="shared" si="19"/>
        <v>10.898106027885785</v>
      </c>
      <c r="M42" s="150">
        <f t="shared" si="19"/>
        <v>11.751675064652039</v>
      </c>
      <c r="N42" s="150">
        <f t="shared" si="19"/>
        <v>12.672097928923899</v>
      </c>
      <c r="O42" s="150">
        <f t="shared" si="16"/>
        <v>12.672029478582882</v>
      </c>
      <c r="P42" s="150">
        <f t="shared" si="16"/>
        <v>12.67196102861161</v>
      </c>
      <c r="Q42" s="150">
        <f t="shared" si="16"/>
        <v>12.671892579010082</v>
      </c>
      <c r="R42" s="150">
        <f t="shared" si="16"/>
        <v>12.671824129778296</v>
      </c>
      <c r="S42" s="150">
        <f t="shared" si="16"/>
        <v>12.671755680916247</v>
      </c>
      <c r="T42" s="150">
        <f t="shared" ref="T42:AC42" si="26">S42*($H8/$G8)^(1/($H$3-$G$3))</f>
        <v>12.656720109748749</v>
      </c>
      <c r="U42" s="150">
        <f t="shared" si="26"/>
        <v>12.641702378918929</v>
      </c>
      <c r="V42" s="150">
        <f t="shared" si="26"/>
        <v>12.626702467258477</v>
      </c>
      <c r="W42" s="150">
        <f t="shared" si="26"/>
        <v>12.611720353624198</v>
      </c>
      <c r="X42" s="150">
        <f t="shared" si="26"/>
        <v>12.596756016897988</v>
      </c>
      <c r="Y42" s="150">
        <f t="shared" si="26"/>
        <v>12.581809435986795</v>
      </c>
      <c r="Z42" s="150">
        <f t="shared" si="26"/>
        <v>12.566880589822597</v>
      </c>
      <c r="AA42" s="150">
        <f t="shared" si="26"/>
        <v>12.551969457362373</v>
      </c>
      <c r="AB42" s="150">
        <f t="shared" si="26"/>
        <v>12.537076017588067</v>
      </c>
      <c r="AC42" s="150">
        <f t="shared" si="26"/>
        <v>12.522200249506563</v>
      </c>
      <c r="AD42" s="150">
        <f t="shared" ref="AD42:AM42" si="27">AC42*($I8/$H8)^(1/($I$3-$H$3))</f>
        <v>6.1363847235854374</v>
      </c>
      <c r="AE42" s="150">
        <f t="shared" si="27"/>
        <v>3.0070767697023952</v>
      </c>
      <c r="AF42" s="150">
        <f t="shared" si="27"/>
        <v>1.4735892722189574</v>
      </c>
      <c r="AG42" s="150">
        <f t="shared" si="27"/>
        <v>0.72211835929074153</v>
      </c>
      <c r="AH42" s="150">
        <f t="shared" si="27"/>
        <v>0.35386721025699119</v>
      </c>
      <c r="AI42" s="150">
        <f t="shared" si="27"/>
        <v>0.17340924916804165</v>
      </c>
      <c r="AJ42" s="150">
        <f t="shared" si="27"/>
        <v>8.4977547581154722E-2</v>
      </c>
      <c r="AK42" s="150">
        <f t="shared" si="27"/>
        <v>4.1642436188105231E-2</v>
      </c>
      <c r="AL42" s="150">
        <f t="shared" si="27"/>
        <v>2.0406478429191358E-2</v>
      </c>
      <c r="AM42" s="150">
        <f t="shared" si="27"/>
        <v>9.9999999999999985E-3</v>
      </c>
    </row>
    <row r="43" spans="1:39" s="147" customFormat="1">
      <c r="A43" s="123" t="s">
        <v>60</v>
      </c>
      <c r="B43" s="145">
        <f t="shared" si="13"/>
        <v>1.3098965169300001</v>
      </c>
      <c r="C43" s="150">
        <f t="shared" si="14"/>
        <v>1.4344914534701654</v>
      </c>
      <c r="D43" s="150">
        <f t="shared" si="14"/>
        <v>1.570937630173814</v>
      </c>
      <c r="E43" s="150">
        <f t="shared" si="14"/>
        <v>1.7203623151090774</v>
      </c>
      <c r="F43" s="150">
        <f t="shared" si="14"/>
        <v>1.8839999999999992</v>
      </c>
      <c r="G43" s="150">
        <f t="shared" si="19"/>
        <v>1.9362339320969175</v>
      </c>
      <c r="H43" s="150">
        <f t="shared" si="19"/>
        <v>1.9899160508511105</v>
      </c>
      <c r="I43" s="150">
        <f t="shared" si="19"/>
        <v>2.0450865072623232</v>
      </c>
      <c r="J43" s="150">
        <f t="shared" si="19"/>
        <v>2.1017865655174526</v>
      </c>
      <c r="K43" s="150">
        <f t="shared" si="19"/>
        <v>2.1600586338536805</v>
      </c>
      <c r="L43" s="150">
        <f t="shared" si="19"/>
        <v>2.2199462962772873</v>
      </c>
      <c r="M43" s="150">
        <f t="shared" si="19"/>
        <v>2.2814943451618697</v>
      </c>
      <c r="N43" s="150">
        <f t="shared" si="19"/>
        <v>2.3447488147503455</v>
      </c>
      <c r="O43" s="150">
        <f t="shared" si="16"/>
        <v>2.3321327257528748</v>
      </c>
      <c r="P43" s="150">
        <f t="shared" si="16"/>
        <v>2.3195845185261894</v>
      </c>
      <c r="Q43" s="150">
        <f t="shared" si="16"/>
        <v>2.3071038278275582</v>
      </c>
      <c r="R43" s="150">
        <f t="shared" si="16"/>
        <v>2.2946902903794641</v>
      </c>
      <c r="S43" s="150">
        <f t="shared" si="16"/>
        <v>2.2823435448590312</v>
      </c>
      <c r="T43" s="150">
        <f t="shared" ref="T43:AC43" si="28">S43*($H9/$G9)^(1/($H$3-$G$3))</f>
        <v>2.0789713972626855</v>
      </c>
      <c r="U43" s="150">
        <f t="shared" si="28"/>
        <v>1.8937210747137185</v>
      </c>
      <c r="V43" s="150">
        <f t="shared" si="28"/>
        <v>1.7249778008185623</v>
      </c>
      <c r="W43" s="150">
        <f t="shared" si="28"/>
        <v>1.5712706866118968</v>
      </c>
      <c r="X43" s="150">
        <f t="shared" si="28"/>
        <v>1.4312599092198441</v>
      </c>
      <c r="Y43" s="150">
        <f t="shared" si="28"/>
        <v>1.3037250329904335</v>
      </c>
      <c r="Z43" s="150">
        <f t="shared" si="28"/>
        <v>1.1875543712898271</v>
      </c>
      <c r="AA43" s="150">
        <f t="shared" si="28"/>
        <v>1.0817352962339912</v>
      </c>
      <c r="AB43" s="150">
        <f t="shared" si="28"/>
        <v>0.98534541188839675</v>
      </c>
      <c r="AC43" s="150">
        <f t="shared" si="28"/>
        <v>0.89754451399494384</v>
      </c>
      <c r="AD43" s="150">
        <f t="shared" ref="AD43:AM43" si="29">AC43*($I9/$H9)^(1/($I$3-$H$3))</f>
        <v>0.73478871823653846</v>
      </c>
      <c r="AE43" s="150">
        <f t="shared" si="29"/>
        <v>0.6015461651529147</v>
      </c>
      <c r="AF43" s="150">
        <f t="shared" si="29"/>
        <v>0.49246508530863264</v>
      </c>
      <c r="AG43" s="150">
        <f t="shared" si="29"/>
        <v>0.40316416976307895</v>
      </c>
      <c r="AH43" s="150">
        <f t="shared" si="29"/>
        <v>0.33005659209096316</v>
      </c>
      <c r="AI43" s="150">
        <f t="shared" si="29"/>
        <v>0.27020594128371556</v>
      </c>
      <c r="AJ43" s="150">
        <f t="shared" si="29"/>
        <v>0.22120827898779533</v>
      </c>
      <c r="AK43" s="150">
        <f t="shared" si="29"/>
        <v>0.18109558383604399</v>
      </c>
      <c r="AL43" s="150">
        <f t="shared" si="29"/>
        <v>0.14825670465402005</v>
      </c>
      <c r="AM43" s="150">
        <f t="shared" si="29"/>
        <v>0.12137264757802765</v>
      </c>
    </row>
    <row r="44" spans="1:39" s="147" customFormat="1">
      <c r="A44" s="123" t="s">
        <v>61</v>
      </c>
      <c r="B44" s="145">
        <f t="shared" si="13"/>
        <v>5.7368375E-4</v>
      </c>
      <c r="C44" s="150">
        <f t="shared" si="14"/>
        <v>3.55506054974982E-3</v>
      </c>
      <c r="D44" s="150">
        <f t="shared" si="14"/>
        <v>2.2030352981738621E-2</v>
      </c>
      <c r="E44" s="150">
        <f t="shared" si="14"/>
        <v>0.13651988361609038</v>
      </c>
      <c r="F44" s="150">
        <f t="shared" si="14"/>
        <v>0.84599999999999953</v>
      </c>
      <c r="G44" s="150">
        <f t="shared" si="19"/>
        <v>0.96349438083941019</v>
      </c>
      <c r="H44" s="150">
        <f t="shared" si="19"/>
        <v>1.0973066452826465</v>
      </c>
      <c r="I44" s="150">
        <f t="shared" si="19"/>
        <v>1.2497030576685277</v>
      </c>
      <c r="J44" s="150">
        <f t="shared" si="19"/>
        <v>1.4232646262192157</v>
      </c>
      <c r="K44" s="150">
        <f t="shared" si="19"/>
        <v>1.6209308153779178</v>
      </c>
      <c r="L44" s="150">
        <f t="shared" si="19"/>
        <v>1.846049329014265</v>
      </c>
      <c r="M44" s="150">
        <f t="shared" si="19"/>
        <v>2.1024328076331074</v>
      </c>
      <c r="N44" s="150">
        <f t="shared" si="19"/>
        <v>2.3944233998190598</v>
      </c>
      <c r="O44" s="150">
        <f t="shared" si="16"/>
        <v>2.3944233998190598</v>
      </c>
      <c r="P44" s="150">
        <f t="shared" si="16"/>
        <v>2.3944233998190598</v>
      </c>
      <c r="Q44" s="150">
        <f t="shared" si="16"/>
        <v>2.3944233998190598</v>
      </c>
      <c r="R44" s="150">
        <f t="shared" si="16"/>
        <v>2.3944233998190598</v>
      </c>
      <c r="S44" s="150">
        <f t="shared" si="16"/>
        <v>2.3944233998190598</v>
      </c>
      <c r="T44" s="150">
        <f t="shared" ref="T44:AC44" si="30">S44*($H10/$G10)^(1/($H$3-$G$3))</f>
        <v>2.2225837330144151</v>
      </c>
      <c r="U44" s="150">
        <f t="shared" si="30"/>
        <v>2.0630764177436567</v>
      </c>
      <c r="V44" s="150">
        <f t="shared" si="30"/>
        <v>1.9150164028589125</v>
      </c>
      <c r="W44" s="150">
        <f t="shared" si="30"/>
        <v>1.7775821543389674</v>
      </c>
      <c r="X44" s="150">
        <f t="shared" si="30"/>
        <v>1.6500110968799677</v>
      </c>
      <c r="Y44" s="150">
        <f t="shared" si="30"/>
        <v>1.5315953826277406</v>
      </c>
      <c r="Z44" s="150">
        <f t="shared" si="30"/>
        <v>1.4216779635738792</v>
      </c>
      <c r="AA44" s="150">
        <f t="shared" si="30"/>
        <v>1.3196489458226737</v>
      </c>
      <c r="AB44" s="150">
        <f t="shared" si="30"/>
        <v>1.2249422054999701</v>
      </c>
      <c r="AC44" s="150">
        <f t="shared" si="30"/>
        <v>1.1370322475268031</v>
      </c>
      <c r="AD44" s="150">
        <f t="shared" ref="AD44:AM44" si="31">AC44*($I10/$H10)^(1/($I$3-$H$3))</f>
        <v>1.1039346472436682</v>
      </c>
      <c r="AE44" s="150">
        <f t="shared" si="31"/>
        <v>1.0718004771067626</v>
      </c>
      <c r="AF44" s="150">
        <f t="shared" si="31"/>
        <v>1.0406016928579309</v>
      </c>
      <c r="AG44" s="150">
        <f t="shared" si="31"/>
        <v>1.0103110665726343</v>
      </c>
      <c r="AH44" s="150">
        <f t="shared" si="31"/>
        <v>0.98090216289748977</v>
      </c>
      <c r="AI44" s="150">
        <f t="shared" si="31"/>
        <v>0.95234931597950623</v>
      </c>
      <c r="AJ44" s="150">
        <f t="shared" si="31"/>
        <v>0.92462760706688052</v>
      </c>
      <c r="AK44" s="150">
        <f t="shared" si="31"/>
        <v>0.89771284276180774</v>
      </c>
      <c r="AL44" s="150">
        <f t="shared" si="31"/>
        <v>0.87158153390632465</v>
      </c>
      <c r="AM44" s="150">
        <f t="shared" si="31"/>
        <v>0.84621087508276027</v>
      </c>
    </row>
    <row r="45" spans="1:39" s="147" customFormat="1">
      <c r="A45" s="123" t="s">
        <v>62</v>
      </c>
      <c r="B45" s="145">
        <f t="shared" si="13"/>
        <v>11.799869613499986</v>
      </c>
      <c r="C45" s="150">
        <f t="shared" si="14"/>
        <v>11.563653337346503</v>
      </c>
      <c r="D45" s="150">
        <f t="shared" si="14"/>
        <v>11.332165768453986</v>
      </c>
      <c r="E45" s="150">
        <f t="shared" si="14"/>
        <v>11.10531224496118</v>
      </c>
      <c r="F45" s="150">
        <f t="shared" si="14"/>
        <v>10.882999999999999</v>
      </c>
      <c r="G45" s="150">
        <f t="shared" si="19"/>
        <v>10.964290923347553</v>
      </c>
      <c r="H45" s="150">
        <f t="shared" si="19"/>
        <v>11.046189051897597</v>
      </c>
      <c r="I45" s="150">
        <f t="shared" si="19"/>
        <v>11.128698921189191</v>
      </c>
      <c r="J45" s="150">
        <f t="shared" si="19"/>
        <v>11.211825100639746</v>
      </c>
      <c r="K45" s="150">
        <f t="shared" si="19"/>
        <v>11.295572193798094</v>
      </c>
      <c r="L45" s="150">
        <f t="shared" si="19"/>
        <v>11.379944838599418</v>
      </c>
      <c r="M45" s="150">
        <f t="shared" si="19"/>
        <v>11.464947707622112</v>
      </c>
      <c r="N45" s="150">
        <f t="shared" si="19"/>
        <v>11.550585508346547</v>
      </c>
      <c r="O45" s="150">
        <f t="shared" si="16"/>
        <v>11.550585508346547</v>
      </c>
      <c r="P45" s="150">
        <f t="shared" si="16"/>
        <v>11.550585508346547</v>
      </c>
      <c r="Q45" s="150">
        <f t="shared" si="16"/>
        <v>11.550585508346547</v>
      </c>
      <c r="R45" s="150">
        <f t="shared" si="16"/>
        <v>11.550585508346547</v>
      </c>
      <c r="S45" s="150">
        <f t="shared" si="16"/>
        <v>11.550585508346547</v>
      </c>
      <c r="T45" s="150">
        <f t="shared" ref="T45:AC45" si="32">S45*($H11/$G11)^(1/($H$3-$G$3))</f>
        <v>11.550585508346547</v>
      </c>
      <c r="U45" s="150">
        <f t="shared" si="32"/>
        <v>11.550585508346547</v>
      </c>
      <c r="V45" s="150">
        <f t="shared" si="32"/>
        <v>11.550585508346547</v>
      </c>
      <c r="W45" s="150">
        <f t="shared" si="32"/>
        <v>11.550585508346547</v>
      </c>
      <c r="X45" s="150">
        <f t="shared" si="32"/>
        <v>11.550585508346547</v>
      </c>
      <c r="Y45" s="150">
        <f t="shared" si="32"/>
        <v>11.550585508346547</v>
      </c>
      <c r="Z45" s="150">
        <f t="shared" si="32"/>
        <v>11.550585508346547</v>
      </c>
      <c r="AA45" s="150">
        <f t="shared" si="32"/>
        <v>11.550585508346547</v>
      </c>
      <c r="AB45" s="150">
        <f t="shared" si="32"/>
        <v>11.550585508346547</v>
      </c>
      <c r="AC45" s="150">
        <f t="shared" si="32"/>
        <v>11.550585508346547</v>
      </c>
      <c r="AD45" s="150">
        <f t="shared" ref="AD45:AM45" si="33">AC45*($I11/$H11)^(1/($I$3-$H$3))</f>
        <v>11.549509037076975</v>
      </c>
      <c r="AE45" s="150">
        <f t="shared" si="33"/>
        <v>11.548432666130489</v>
      </c>
      <c r="AF45" s="150">
        <f t="shared" si="33"/>
        <v>11.547356395497742</v>
      </c>
      <c r="AG45" s="150">
        <f t="shared" si="33"/>
        <v>11.546280225169381</v>
      </c>
      <c r="AH45" s="150">
        <f t="shared" si="33"/>
        <v>11.545204155136062</v>
      </c>
      <c r="AI45" s="150">
        <f t="shared" si="33"/>
        <v>11.544128185388436</v>
      </c>
      <c r="AJ45" s="150">
        <f t="shared" si="33"/>
        <v>11.543052315917157</v>
      </c>
      <c r="AK45" s="150">
        <f t="shared" si="33"/>
        <v>11.541976546712879</v>
      </c>
      <c r="AL45" s="150">
        <f t="shared" si="33"/>
        <v>11.540900877766259</v>
      </c>
      <c r="AM45" s="150">
        <f t="shared" si="33"/>
        <v>11.539825309067952</v>
      </c>
    </row>
    <row r="46" spans="1:39" s="147" customFormat="1">
      <c r="A46" s="123" t="s">
        <v>63</v>
      </c>
      <c r="B46" s="145">
        <f t="shared" si="13"/>
        <v>35.890707609000003</v>
      </c>
      <c r="C46" s="150">
        <f t="shared" si="14"/>
        <v>35.636850055290203</v>
      </c>
      <c r="D46" s="150">
        <f t="shared" si="14"/>
        <v>35.384788054297772</v>
      </c>
      <c r="E46" s="150">
        <f t="shared" si="14"/>
        <v>35.134508905949325</v>
      </c>
      <c r="F46" s="150">
        <f t="shared" si="14"/>
        <v>34.88600000000001</v>
      </c>
      <c r="G46" s="150">
        <f t="shared" si="19"/>
        <v>35.360557257108809</v>
      </c>
      <c r="H46" s="150">
        <f t="shared" si="19"/>
        <v>35.841569957383193</v>
      </c>
      <c r="I46" s="150">
        <f t="shared" si="19"/>
        <v>36.329125914771517</v>
      </c>
      <c r="J46" s="150">
        <f t="shared" si="19"/>
        <v>36.823314137762807</v>
      </c>
      <c r="K46" s="150">
        <f t="shared" si="19"/>
        <v>37.324224845636238</v>
      </c>
      <c r="L46" s="150">
        <f t="shared" si="19"/>
        <v>37.831949484931577</v>
      </c>
      <c r="M46" s="150">
        <f t="shared" si="19"/>
        <v>38.346580746143751</v>
      </c>
      <c r="N46" s="150">
        <f t="shared" si="19"/>
        <v>38.868212580644439</v>
      </c>
      <c r="O46" s="150">
        <f t="shared" si="16"/>
        <v>37.232448669933696</v>
      </c>
      <c r="P46" s="150">
        <f t="shared" si="16"/>
        <v>35.665525680735151</v>
      </c>
      <c r="Q46" s="150">
        <f t="shared" si="16"/>
        <v>34.164546451396312</v>
      </c>
      <c r="R46" s="150">
        <f t="shared" si="16"/>
        <v>32.726735746953871</v>
      </c>
      <c r="S46" s="150">
        <f t="shared" si="16"/>
        <v>31.349435127864101</v>
      </c>
      <c r="T46" s="150">
        <f t="shared" ref="T46:AC46" si="34">S46*($H12/$G12)^(1/($H$3-$G$3))</f>
        <v>30.506027057555595</v>
      </c>
      <c r="U46" s="150">
        <f t="shared" si="34"/>
        <v>29.68530957705071</v>
      </c>
      <c r="V46" s="150">
        <f t="shared" si="34"/>
        <v>28.886672231121704</v>
      </c>
      <c r="W46" s="150">
        <f t="shared" si="34"/>
        <v>28.109520987894676</v>
      </c>
      <c r="X46" s="150">
        <f t="shared" si="34"/>
        <v>27.353277797004623</v>
      </c>
      <c r="Y46" s="150">
        <f t="shared" si="34"/>
        <v>26.617380159637658</v>
      </c>
      <c r="Z46" s="150">
        <f t="shared" si="34"/>
        <v>25.901280710140579</v>
      </c>
      <c r="AA46" s="150">
        <f t="shared" si="34"/>
        <v>25.204446808886583</v>
      </c>
      <c r="AB46" s="150">
        <f t="shared" si="34"/>
        <v>24.526360146094305</v>
      </c>
      <c r="AC46" s="150">
        <f t="shared" si="34"/>
        <v>23.866516356305478</v>
      </c>
      <c r="AD46" s="150">
        <f t="shared" ref="AD46:AM46" si="35">AC46*($I12/$H12)^(1/($I$3-$H$3))</f>
        <v>16.879493929925648</v>
      </c>
      <c r="AE46" s="150">
        <f t="shared" si="35"/>
        <v>11.937951524924678</v>
      </c>
      <c r="AF46" s="150">
        <f t="shared" si="35"/>
        <v>8.4430663148488847</v>
      </c>
      <c r="AG46" s="150">
        <f t="shared" si="35"/>
        <v>5.9713233587942298</v>
      </c>
      <c r="AH46" s="150">
        <f t="shared" si="35"/>
        <v>4.2231934851171173</v>
      </c>
      <c r="AI46" s="150">
        <f t="shared" si="35"/>
        <v>2.9868359392175177</v>
      </c>
      <c r="AJ46" s="150">
        <f t="shared" si="35"/>
        <v>2.112427232908082</v>
      </c>
      <c r="AK46" s="150">
        <f t="shared" si="35"/>
        <v>1.4940053304369736</v>
      </c>
      <c r="AL46" s="150">
        <f t="shared" si="35"/>
        <v>1.0566290249446022</v>
      </c>
      <c r="AM46" s="150">
        <f t="shared" si="35"/>
        <v>0.74729646113701076</v>
      </c>
    </row>
    <row r="47" spans="1:39" s="147" customFormat="1">
      <c r="A47" s="123" t="s">
        <v>64</v>
      </c>
      <c r="B47" s="145">
        <f t="shared" si="13"/>
        <v>153.20553724080071</v>
      </c>
      <c r="C47" s="150">
        <f t="shared" si="14"/>
        <v>159.08094736397868</v>
      </c>
      <c r="D47" s="150">
        <f t="shared" si="14"/>
        <v>165.18167861286301</v>
      </c>
      <c r="E47" s="150">
        <f t="shared" si="14"/>
        <v>171.5163720199306</v>
      </c>
      <c r="F47" s="150">
        <f t="shared" si="14"/>
        <v>178.09400000000005</v>
      </c>
      <c r="G47" s="150">
        <f t="shared" si="19"/>
        <v>183.09748678458854</v>
      </c>
      <c r="H47" s="150">
        <f t="shared" si="19"/>
        <v>188.24154472824782</v>
      </c>
      <c r="I47" s="150">
        <f t="shared" si="19"/>
        <v>193.53012312706142</v>
      </c>
      <c r="J47" s="150">
        <f t="shared" si="19"/>
        <v>198.96728223116392</v>
      </c>
      <c r="K47" s="150">
        <f t="shared" si="19"/>
        <v>204.55719636195505</v>
      </c>
      <c r="L47" s="150">
        <f t="shared" si="19"/>
        <v>210.30415711689071</v>
      </c>
      <c r="M47" s="150">
        <f t="shared" si="19"/>
        <v>216.21257666431163</v>
      </c>
      <c r="N47" s="150">
        <f t="shared" si="19"/>
        <v>222.28699113083889</v>
      </c>
      <c r="O47" s="150">
        <f t="shared" si="16"/>
        <v>229.46007432949571</v>
      </c>
      <c r="P47" s="150">
        <f t="shared" si="16"/>
        <v>236.8646291150101</v>
      </c>
      <c r="Q47" s="150">
        <f t="shared" si="16"/>
        <v>244.50812495260905</v>
      </c>
      <c r="R47" s="150">
        <f t="shared" si="16"/>
        <v>252.39827234319705</v>
      </c>
      <c r="S47" s="150">
        <f t="shared" si="16"/>
        <v>260.54303060144952</v>
      </c>
      <c r="T47" s="150">
        <f t="shared" ref="T47:AC47" si="36">S47*($H13/$G13)^(1/($H$3-$G$3))</f>
        <v>259.06759717067558</v>
      </c>
      <c r="U47" s="150">
        <f t="shared" si="36"/>
        <v>257.60051899624307</v>
      </c>
      <c r="V47" s="150">
        <f t="shared" si="36"/>
        <v>256.14174876303281</v>
      </c>
      <c r="W47" s="150">
        <f t="shared" si="36"/>
        <v>254.6912394238673</v>
      </c>
      <c r="X47" s="150">
        <f t="shared" si="36"/>
        <v>253.24894419799324</v>
      </c>
      <c r="Y47" s="150">
        <f t="shared" si="36"/>
        <v>251.8148165695728</v>
      </c>
      <c r="Z47" s="150">
        <f t="shared" si="36"/>
        <v>250.38881028618349</v>
      </c>
      <c r="AA47" s="150">
        <f t="shared" si="36"/>
        <v>248.9708793573264</v>
      </c>
      <c r="AB47" s="150">
        <f t="shared" si="36"/>
        <v>247.560978052943</v>
      </c>
      <c r="AC47" s="150">
        <f t="shared" si="36"/>
        <v>246.15906090194022</v>
      </c>
      <c r="AD47" s="150">
        <f t="shared" ref="AD47:AM47" si="37">AC47*($I13/$H13)^(1/($I$3-$H$3))</f>
        <v>251.76836643724448</v>
      </c>
      <c r="AE47" s="150">
        <f t="shared" si="37"/>
        <v>257.5054930183112</v>
      </c>
      <c r="AF47" s="150">
        <f t="shared" si="37"/>
        <v>263.37335334433948</v>
      </c>
      <c r="AG47" s="150">
        <f t="shared" si="37"/>
        <v>269.37492648713987</v>
      </c>
      <c r="AH47" s="150">
        <f t="shared" si="37"/>
        <v>275.51325940358862</v>
      </c>
      <c r="AI47" s="150">
        <f t="shared" si="37"/>
        <v>281.79146848254635</v>
      </c>
      <c r="AJ47" s="150">
        <f t="shared" si="37"/>
        <v>288.21274112702696</v>
      </c>
      <c r="AK47" s="150">
        <f t="shared" si="37"/>
        <v>294.78033737241998</v>
      </c>
      <c r="AL47" s="150">
        <f t="shared" si="37"/>
        <v>301.49759154158772</v>
      </c>
      <c r="AM47" s="150">
        <f t="shared" si="37"/>
        <v>308.36791393767794</v>
      </c>
    </row>
    <row r="48" spans="1:39" s="147" customFormat="1">
      <c r="A48" s="123" t="s">
        <v>65</v>
      </c>
      <c r="B48" s="145">
        <f t="shared" si="13"/>
        <v>2.2264822350999998</v>
      </c>
      <c r="C48" s="150">
        <f t="shared" si="14"/>
        <v>2.5786485902884837</v>
      </c>
      <c r="D48" s="150">
        <f t="shared" si="14"/>
        <v>2.986517676795267</v>
      </c>
      <c r="E48" s="150">
        <f t="shared" si="14"/>
        <v>3.4589000872013984</v>
      </c>
      <c r="F48" s="150">
        <f t="shared" si="14"/>
        <v>4.0060000000000002</v>
      </c>
      <c r="G48" s="150">
        <f t="shared" si="19"/>
        <v>2.5256436621982683</v>
      </c>
      <c r="H48" s="150">
        <f t="shared" si="19"/>
        <v>1.5923304813785024</v>
      </c>
      <c r="I48" s="150">
        <f t="shared" si="19"/>
        <v>1.0039089836292392</v>
      </c>
      <c r="J48" s="150">
        <f t="shared" si="19"/>
        <v>0.63292969593786641</v>
      </c>
      <c r="K48" s="150">
        <f t="shared" si="19"/>
        <v>0.39904015855280811</v>
      </c>
      <c r="L48" s="150">
        <f t="shared" si="19"/>
        <v>0.25158094044220963</v>
      </c>
      <c r="M48" s="150">
        <f t="shared" si="19"/>
        <v>0.15861303239085042</v>
      </c>
      <c r="N48" s="150">
        <f t="shared" si="19"/>
        <v>0.1</v>
      </c>
      <c r="O48" s="150">
        <f t="shared" si="16"/>
        <v>9.4385729370823651E-2</v>
      </c>
      <c r="P48" s="150">
        <f t="shared" si="16"/>
        <v>8.9086659088623621E-2</v>
      </c>
      <c r="Q48" s="150">
        <f t="shared" si="16"/>
        <v>8.4085092952896553E-2</v>
      </c>
      <c r="R48" s="150">
        <f t="shared" si="16"/>
        <v>7.936432827572644E-2</v>
      </c>
      <c r="S48" s="150">
        <f t="shared" si="16"/>
        <v>7.4908600103299222E-2</v>
      </c>
      <c r="T48" s="150">
        <f t="shared" ref="T48:AC48" si="38">S48*($H14/$G14)^(1/($H$3-$G$3))</f>
        <v>8.3784763989822611E-2</v>
      </c>
      <c r="U48" s="150">
        <f t="shared" si="38"/>
        <v>9.3712693431059021E-2</v>
      </c>
      <c r="V48" s="150">
        <f t="shared" si="38"/>
        <v>0.10481701555154366</v>
      </c>
      <c r="W48" s="150">
        <f t="shared" si="38"/>
        <v>0.11723712494951377</v>
      </c>
      <c r="X48" s="150">
        <f t="shared" si="38"/>
        <v>0.13112893354294217</v>
      </c>
      <c r="Y48" s="150">
        <f t="shared" si="38"/>
        <v>0.14666682776052381</v>
      </c>
      <c r="Z48" s="150">
        <f t="shared" si="38"/>
        <v>0.16404585764659385</v>
      </c>
      <c r="AA48" s="150">
        <f t="shared" si="38"/>
        <v>0.18348418536021405</v>
      </c>
      <c r="AB48" s="150">
        <f t="shared" si="38"/>
        <v>0.20522582380488663</v>
      </c>
      <c r="AC48" s="150">
        <f t="shared" si="38"/>
        <v>0.2295436997674187</v>
      </c>
      <c r="AD48" s="150">
        <f t="shared" ref="AD48:AM48" si="39">AC48*($I14/$H14)^(1/($I$3-$H$3))</f>
        <v>0.24638845635285503</v>
      </c>
      <c r="AE48" s="150">
        <f t="shared" si="39"/>
        <v>0.26446934281120926</v>
      </c>
      <c r="AF48" s="150">
        <f t="shared" si="39"/>
        <v>0.28387707087553432</v>
      </c>
      <c r="AG48" s="150">
        <f t="shared" si="39"/>
        <v>0.30470900903776726</v>
      </c>
      <c r="AH48" s="150">
        <f t="shared" si="39"/>
        <v>0.32706967104605317</v>
      </c>
      <c r="AI48" s="150">
        <f t="shared" si="39"/>
        <v>0.35107124024979003</v>
      </c>
      <c r="AJ48" s="150">
        <f t="shared" si="39"/>
        <v>0.3768341324230316</v>
      </c>
      <c r="AK48" s="150">
        <f t="shared" si="39"/>
        <v>0.40448759988993105</v>
      </c>
      <c r="AL48" s="150">
        <f t="shared" si="39"/>
        <v>0.43417037998311986</v>
      </c>
      <c r="AM48" s="150">
        <f t="shared" si="39"/>
        <v>0.46603139108833563</v>
      </c>
    </row>
    <row r="49" spans="1:39" s="147" customFormat="1">
      <c r="A49" s="123" t="s">
        <v>66</v>
      </c>
      <c r="B49" s="145">
        <f t="shared" si="13"/>
        <v>51.376688963899987</v>
      </c>
      <c r="C49" s="150">
        <f t="shared" si="14"/>
        <v>49.077765275785673</v>
      </c>
      <c r="D49" s="150">
        <f t="shared" si="14"/>
        <v>46.881710227717171</v>
      </c>
      <c r="E49" s="150">
        <f t="shared" si="14"/>
        <v>44.783920814749351</v>
      </c>
      <c r="F49" s="150">
        <f t="shared" si="14"/>
        <v>42.779999999999994</v>
      </c>
      <c r="G49" s="150">
        <f t="shared" si="19"/>
        <v>20.060219588782868</v>
      </c>
      <c r="H49" s="150">
        <f t="shared" si="19"/>
        <v>9.4065546972928455</v>
      </c>
      <c r="I49" s="150">
        <f t="shared" si="19"/>
        <v>4.410882487180726</v>
      </c>
      <c r="J49" s="150">
        <f t="shared" si="19"/>
        <v>2.0683326618317466</v>
      </c>
      <c r="K49" s="150">
        <f t="shared" si="19"/>
        <v>0.96987394527808835</v>
      </c>
      <c r="L49" s="150">
        <f t="shared" si="19"/>
        <v>0.45478925469185683</v>
      </c>
      <c r="M49" s="150">
        <f t="shared" si="19"/>
        <v>0.21325788489335082</v>
      </c>
      <c r="N49" s="150">
        <f t="shared" si="19"/>
        <v>9.9999999999999978E-2</v>
      </c>
      <c r="O49" s="150">
        <f t="shared" si="16"/>
        <v>9.9999999999999978E-2</v>
      </c>
      <c r="P49" s="150">
        <f t="shared" si="16"/>
        <v>9.9999999999999978E-2</v>
      </c>
      <c r="Q49" s="150">
        <f t="shared" si="16"/>
        <v>9.9999999999999978E-2</v>
      </c>
      <c r="R49" s="150">
        <f t="shared" si="16"/>
        <v>9.9999999999999978E-2</v>
      </c>
      <c r="S49" s="150">
        <f t="shared" si="16"/>
        <v>9.9999999999999978E-2</v>
      </c>
      <c r="T49" s="150">
        <f t="shared" ref="T49:AC49" si="40">S49*($H15/$G15)^(1/($H$3-$G$3))</f>
        <v>9.9999999999999978E-2</v>
      </c>
      <c r="U49" s="150">
        <f t="shared" si="40"/>
        <v>9.9999999999999978E-2</v>
      </c>
      <c r="V49" s="150">
        <f t="shared" si="40"/>
        <v>9.9999999999999978E-2</v>
      </c>
      <c r="W49" s="150">
        <f t="shared" si="40"/>
        <v>9.9999999999999978E-2</v>
      </c>
      <c r="X49" s="150">
        <f t="shared" si="40"/>
        <v>9.9999999999999978E-2</v>
      </c>
      <c r="Y49" s="150">
        <f t="shared" si="40"/>
        <v>9.9999999999999978E-2</v>
      </c>
      <c r="Z49" s="150">
        <f t="shared" si="40"/>
        <v>9.9999999999999978E-2</v>
      </c>
      <c r="AA49" s="150">
        <f t="shared" si="40"/>
        <v>9.9999999999999978E-2</v>
      </c>
      <c r="AB49" s="150">
        <f t="shared" si="40"/>
        <v>9.9999999999999978E-2</v>
      </c>
      <c r="AC49" s="150">
        <f t="shared" si="40"/>
        <v>9.9999999999999978E-2</v>
      </c>
      <c r="AD49" s="150">
        <f t="shared" ref="AD49:AM49" si="41">AC49*($I15/$H15)^(1/($I$3-$H$3))</f>
        <v>9.9999999999999978E-2</v>
      </c>
      <c r="AE49" s="150">
        <f t="shared" si="41"/>
        <v>9.9999999999999978E-2</v>
      </c>
      <c r="AF49" s="150">
        <f t="shared" si="41"/>
        <v>9.9999999999999978E-2</v>
      </c>
      <c r="AG49" s="150">
        <f t="shared" si="41"/>
        <v>9.9999999999999978E-2</v>
      </c>
      <c r="AH49" s="150">
        <f t="shared" si="41"/>
        <v>9.9999999999999978E-2</v>
      </c>
      <c r="AI49" s="150">
        <f t="shared" si="41"/>
        <v>9.9999999999999978E-2</v>
      </c>
      <c r="AJ49" s="150">
        <f t="shared" si="41"/>
        <v>9.9999999999999978E-2</v>
      </c>
      <c r="AK49" s="150">
        <f t="shared" si="41"/>
        <v>9.9999999999999978E-2</v>
      </c>
      <c r="AL49" s="150">
        <f t="shared" si="41"/>
        <v>9.9999999999999978E-2</v>
      </c>
      <c r="AM49" s="150">
        <f t="shared" si="41"/>
        <v>9.9999999999999978E-2</v>
      </c>
    </row>
    <row r="50" spans="1:39" s="147" customFormat="1">
      <c r="A50" s="123"/>
      <c r="B50" s="149">
        <f>SUM(B38:B49)</f>
        <v>296.33836237880536</v>
      </c>
      <c r="C50" s="149">
        <f t="shared" ref="C50:AM50" si="42">SUM(C38:C49)</f>
        <v>302.65539632261147</v>
      </c>
      <c r="D50" s="149">
        <f t="shared" si="42"/>
        <v>309.96892871159724</v>
      </c>
      <c r="E50" s="149">
        <f t="shared" si="42"/>
        <v>318.55112213281558</v>
      </c>
      <c r="F50" s="149">
        <f t="shared" si="42"/>
        <v>329.16399999999999</v>
      </c>
      <c r="G50" s="149">
        <f t="shared" si="42"/>
        <v>314.39827077434154</v>
      </c>
      <c r="H50" s="149">
        <f t="shared" si="42"/>
        <v>313.01746880340011</v>
      </c>
      <c r="I50" s="149">
        <f>SUM(I38:I49)</f>
        <v>318.61464571156944</v>
      </c>
      <c r="J50" s="149">
        <f t="shared" si="42"/>
        <v>328.37046261115034</v>
      </c>
      <c r="K50" s="149">
        <f t="shared" si="42"/>
        <v>341.2930605089831</v>
      </c>
      <c r="L50" s="149">
        <f t="shared" si="42"/>
        <v>357.48214152039964</v>
      </c>
      <c r="M50" s="149">
        <f t="shared" si="42"/>
        <v>377.94330930588598</v>
      </c>
      <c r="N50" s="149">
        <f t="shared" si="42"/>
        <v>404.77989958168507</v>
      </c>
      <c r="O50" s="149">
        <f t="shared" si="42"/>
        <v>416.03307652595208</v>
      </c>
      <c r="P50" s="149">
        <f t="shared" si="42"/>
        <v>428.0321776010191</v>
      </c>
      <c r="Q50" s="149">
        <f t="shared" si="42"/>
        <v>440.82229985007876</v>
      </c>
      <c r="R50" s="149">
        <f t="shared" si="42"/>
        <v>454.45284911941184</v>
      </c>
      <c r="S50" s="149">
        <f t="shared" si="42"/>
        <v>468.97793649833227</v>
      </c>
      <c r="T50" s="149">
        <f t="shared" si="42"/>
        <v>473.50167906511149</v>
      </c>
      <c r="U50" s="149">
        <f t="shared" si="42"/>
        <v>478.75422910053317</v>
      </c>
      <c r="V50" s="149">
        <f t="shared" si="42"/>
        <v>484.80255251497357</v>
      </c>
      <c r="W50" s="149">
        <f t="shared" si="42"/>
        <v>491.72178706481651</v>
      </c>
      <c r="X50" s="149">
        <f t="shared" si="42"/>
        <v>499.59615962397521</v>
      </c>
      <c r="Y50" s="149">
        <f t="shared" si="42"/>
        <v>508.52001684108319</v>
      </c>
      <c r="Z50" s="149">
        <f t="shared" si="42"/>
        <v>518.59898254831819</v>
      </c>
      <c r="AA50" s="149">
        <f t="shared" si="42"/>
        <v>529.95125693037812</v>
      </c>
      <c r="AB50" s="149">
        <f t="shared" si="42"/>
        <v>542.70907430138504</v>
      </c>
      <c r="AC50" s="149">
        <f t="shared" si="42"/>
        <v>557.02033839747696</v>
      </c>
      <c r="AD50" s="149">
        <f t="shared" si="42"/>
        <v>552.77739613146639</v>
      </c>
      <c r="AE50" s="149">
        <f t="shared" si="42"/>
        <v>554.06728140412895</v>
      </c>
      <c r="AF50" s="149">
        <f t="shared" si="42"/>
        <v>558.62953868164072</v>
      </c>
      <c r="AG50" s="149">
        <f t="shared" si="42"/>
        <v>565.22697760932351</v>
      </c>
      <c r="AH50" s="149">
        <f t="shared" si="42"/>
        <v>573.1623013353535</v>
      </c>
      <c r="AI50" s="149">
        <f t="shared" si="42"/>
        <v>582.03003098027239</v>
      </c>
      <c r="AJ50" s="149">
        <f t="shared" si="42"/>
        <v>591.58700873009286</v>
      </c>
      <c r="AK50" s="149">
        <f t="shared" si="42"/>
        <v>601.68332595430184</v>
      </c>
      <c r="AL50" s="149">
        <f t="shared" si="42"/>
        <v>612.22450148162318</v>
      </c>
      <c r="AM50" s="149">
        <f t="shared" si="42"/>
        <v>623.15013401265776</v>
      </c>
    </row>
    <row r="51" spans="1:39" s="147" customFormat="1">
      <c r="A51" s="123"/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</row>
    <row r="52" spans="1:39" s="147" customFormat="1">
      <c r="A52" s="123" t="s">
        <v>55</v>
      </c>
      <c r="B52" s="151">
        <f>B38/B$50</f>
        <v>9.4584908458395039E-2</v>
      </c>
      <c r="C52" s="151">
        <f t="shared" ref="C52:AM59" si="43">C38/C$50</f>
        <v>9.5615744883102136E-2</v>
      </c>
      <c r="D52" s="151">
        <f t="shared" si="43"/>
        <v>9.6389068250773785E-2</v>
      </c>
      <c r="E52" s="151">
        <f t="shared" si="43"/>
        <v>9.6835570444344155E-2</v>
      </c>
      <c r="F52" s="151">
        <f t="shared" si="43"/>
        <v>9.6754201553025235E-2</v>
      </c>
      <c r="G52" s="174">
        <f>G38/G$50</f>
        <v>0.10272794764995488</v>
      </c>
      <c r="H52" s="151">
        <f t="shared" si="43"/>
        <v>0.10463736169594859</v>
      </c>
      <c r="I52" s="151">
        <f t="shared" si="43"/>
        <v>0.1042500367735871</v>
      </c>
      <c r="J52" s="151">
        <f t="shared" si="43"/>
        <v>0.10258041763965789</v>
      </c>
      <c r="K52" s="151">
        <f t="shared" si="43"/>
        <v>0.10008930776103464</v>
      </c>
      <c r="L52" s="151">
        <f t="shared" si="43"/>
        <v>9.6905268299367478E-2</v>
      </c>
      <c r="M52" s="151">
        <f t="shared" si="43"/>
        <v>9.2952628150128655E-2</v>
      </c>
      <c r="N52" s="174">
        <f t="shared" si="43"/>
        <v>8.8014857969660867E-2</v>
      </c>
      <c r="O52" s="151">
        <f t="shared" si="43"/>
        <v>8.7676977669984377E-2</v>
      </c>
      <c r="P52" s="151">
        <f t="shared" si="43"/>
        <v>8.7252024543299125E-2</v>
      </c>
      <c r="Q52" s="151">
        <f t="shared" si="43"/>
        <v>8.6741489562842972E-2</v>
      </c>
      <c r="R52" s="151">
        <f t="shared" si="43"/>
        <v>8.6146988798563973E-2</v>
      </c>
      <c r="S52" s="151">
        <f t="shared" si="43"/>
        <v>8.5470259206236576E-2</v>
      </c>
      <c r="T52" s="151">
        <f t="shared" si="43"/>
        <v>8.4653693030163124E-2</v>
      </c>
      <c r="U52" s="151">
        <f t="shared" si="43"/>
        <v>8.3724933059033044E-2</v>
      </c>
      <c r="V52" s="151">
        <f t="shared" si="43"/>
        <v>8.2680393429363036E-2</v>
      </c>
      <c r="W52" s="151">
        <f t="shared" si="43"/>
        <v>8.1516961066726443E-2</v>
      </c>
      <c r="X52" s="151">
        <f t="shared" si="43"/>
        <v>8.0232133482209728E-2</v>
      </c>
      <c r="Y52" s="151">
        <f t="shared" si="43"/>
        <v>7.8824165092802961E-2</v>
      </c>
      <c r="Z52" s="151">
        <f t="shared" si="43"/>
        <v>7.7292218272079258E-2</v>
      </c>
      <c r="AA52" s="151">
        <f t="shared" si="43"/>
        <v>7.5636514160386512E-2</v>
      </c>
      <c r="AB52" s="151">
        <f t="shared" si="43"/>
        <v>7.385847711327502E-2</v>
      </c>
      <c r="AC52" s="151">
        <f t="shared" si="43"/>
        <v>7.1960865653668604E-2</v>
      </c>
      <c r="AD52" s="151">
        <f t="shared" si="43"/>
        <v>7.251321420477537E-2</v>
      </c>
      <c r="AE52" s="151">
        <f t="shared" si="43"/>
        <v>7.2344401255954413E-2</v>
      </c>
      <c r="AF52" s="151">
        <f t="shared" si="43"/>
        <v>7.1753573609355178E-2</v>
      </c>
      <c r="AG52" s="151">
        <f t="shared" si="43"/>
        <v>7.0916051971099639E-2</v>
      </c>
      <c r="AH52" s="151">
        <f t="shared" si="43"/>
        <v>6.9934232627792442E-2</v>
      </c>
      <c r="AI52" s="151">
        <f t="shared" si="43"/>
        <v>6.8868724252964225E-2</v>
      </c>
      <c r="AJ52" s="151">
        <f t="shared" si="43"/>
        <v>6.7756162854261739E-2</v>
      </c>
      <c r="AK52" s="151">
        <f t="shared" si="43"/>
        <v>6.6619206436980813E-2</v>
      </c>
      <c r="AL52" s="151">
        <f t="shared" si="43"/>
        <v>6.5472168460901023E-2</v>
      </c>
      <c r="AM52" s="151">
        <f t="shared" si="43"/>
        <v>6.4324251098594645E-2</v>
      </c>
    </row>
    <row r="53" spans="1:39">
      <c r="A53" s="123" t="s">
        <v>56</v>
      </c>
      <c r="B53" s="151">
        <f t="shared" ref="B53:Q63" si="44">B39/B$50</f>
        <v>1.412083109228242E-2</v>
      </c>
      <c r="C53" s="151">
        <f t="shared" si="44"/>
        <v>1.7450939323998136E-2</v>
      </c>
      <c r="D53" s="151">
        <f t="shared" si="44"/>
        <v>2.150642200607087E-2</v>
      </c>
      <c r="E53" s="151">
        <f t="shared" si="44"/>
        <v>2.6413520037792161E-2</v>
      </c>
      <c r="F53" s="151">
        <f t="shared" si="44"/>
        <v>3.2263552514855805E-2</v>
      </c>
      <c r="G53" s="174">
        <f t="shared" si="44"/>
        <v>3.935052487631259E-2</v>
      </c>
      <c r="H53" s="151">
        <f t="shared" si="44"/>
        <v>4.6043493154242644E-2</v>
      </c>
      <c r="I53" s="151">
        <f t="shared" si="44"/>
        <v>5.2695953383502796E-2</v>
      </c>
      <c r="J53" s="151">
        <f t="shared" si="44"/>
        <v>5.9564167747602835E-2</v>
      </c>
      <c r="K53" s="151">
        <f t="shared" si="44"/>
        <v>6.6761773724038562E-2</v>
      </c>
      <c r="L53" s="151">
        <f t="shared" si="44"/>
        <v>7.4251825429230395E-2</v>
      </c>
      <c r="M53" s="151">
        <f t="shared" si="44"/>
        <v>8.1816516750390395E-2</v>
      </c>
      <c r="N53" s="174">
        <f t="shared" si="44"/>
        <v>8.8992799861085617E-2</v>
      </c>
      <c r="O53" s="151">
        <f t="shared" si="44"/>
        <v>9.5379031166582168E-2</v>
      </c>
      <c r="P53" s="151">
        <f t="shared" si="44"/>
        <v>0.10212011767765899</v>
      </c>
      <c r="Q53" s="151">
        <f t="shared" si="44"/>
        <v>0.10922728211598631</v>
      </c>
      <c r="R53" s="151">
        <f t="shared" si="43"/>
        <v>0.11671127432194305</v>
      </c>
      <c r="S53" s="151">
        <f t="shared" si="43"/>
        <v>0.12458225518556447</v>
      </c>
      <c r="T53" s="151">
        <f t="shared" si="43"/>
        <v>0.12973212428571859</v>
      </c>
      <c r="U53" s="151">
        <f t="shared" si="43"/>
        <v>0.1349015323002524</v>
      </c>
      <c r="V53" s="151">
        <f t="shared" si="43"/>
        <v>0.14006352804053668</v>
      </c>
      <c r="W53" s="151">
        <f t="shared" si="43"/>
        <v>0.14518807970719091</v>
      </c>
      <c r="X53" s="151">
        <f t="shared" si="43"/>
        <v>0.15024214467309996</v>
      </c>
      <c r="Y53" s="151">
        <f t="shared" si="43"/>
        <v>0.15518983316902155</v>
      </c>
      <c r="Z53" s="151">
        <f t="shared" si="43"/>
        <v>0.15999267947428367</v>
      </c>
      <c r="AA53" s="151">
        <f t="shared" si="43"/>
        <v>0.1646100318185631</v>
      </c>
      <c r="AB53" s="151">
        <f t="shared" si="43"/>
        <v>0.16899956837419997</v>
      </c>
      <c r="AC53" s="151">
        <f t="shared" si="43"/>
        <v>0.17311794137726758</v>
      </c>
      <c r="AD53" s="151">
        <f t="shared" si="43"/>
        <v>0.17678284590599841</v>
      </c>
      <c r="AE53" s="151">
        <f t="shared" si="43"/>
        <v>0.17873316944040576</v>
      </c>
      <c r="AF53" s="151">
        <f t="shared" si="43"/>
        <v>0.17964743907056829</v>
      </c>
      <c r="AG53" s="151">
        <f t="shared" si="43"/>
        <v>0.17992823082688794</v>
      </c>
      <c r="AH53" s="151">
        <f t="shared" si="43"/>
        <v>0.17981331138472087</v>
      </c>
      <c r="AI53" s="151">
        <f t="shared" si="43"/>
        <v>0.17944498610905102</v>
      </c>
      <c r="AJ53" s="151">
        <f t="shared" si="43"/>
        <v>0.17891030592793411</v>
      </c>
      <c r="AK53" s="151">
        <f t="shared" si="43"/>
        <v>0.17826384730445732</v>
      </c>
      <c r="AL53" s="151">
        <f t="shared" si="43"/>
        <v>0.17754065194965316</v>
      </c>
      <c r="AM53" s="151">
        <f t="shared" si="43"/>
        <v>0.17676370211769662</v>
      </c>
    </row>
    <row r="54" spans="1:39">
      <c r="A54" s="123" t="s">
        <v>57</v>
      </c>
      <c r="B54" s="151">
        <f t="shared" si="44"/>
        <v>2.0482387957726382E-2</v>
      </c>
      <c r="C54" s="151">
        <f t="shared" si="43"/>
        <v>2.0031115517739152E-2</v>
      </c>
      <c r="D54" s="151">
        <f t="shared" si="43"/>
        <v>1.9535318116581629E-2</v>
      </c>
      <c r="E54" s="151">
        <f t="shared" si="43"/>
        <v>1.8986486448085871E-2</v>
      </c>
      <c r="F54" s="151">
        <f t="shared" si="43"/>
        <v>1.8352553742207529E-2</v>
      </c>
      <c r="G54" s="174">
        <f t="shared" si="43"/>
        <v>2.1468372524595995E-2</v>
      </c>
      <c r="H54" s="151">
        <f t="shared" si="43"/>
        <v>2.4092459177974195E-2</v>
      </c>
      <c r="I54" s="151">
        <f t="shared" si="43"/>
        <v>2.6445659846594971E-2</v>
      </c>
      <c r="J54" s="151">
        <f t="shared" si="43"/>
        <v>2.8669920818797143E-2</v>
      </c>
      <c r="K54" s="151">
        <f t="shared" si="43"/>
        <v>3.0820065407714804E-2</v>
      </c>
      <c r="L54" s="151">
        <f t="shared" si="43"/>
        <v>3.2875858205182941E-2</v>
      </c>
      <c r="M54" s="151">
        <f t="shared" si="43"/>
        <v>3.4743632589968765E-2</v>
      </c>
      <c r="N54" s="174">
        <f t="shared" si="43"/>
        <v>3.6245440528666212E-2</v>
      </c>
      <c r="O54" s="151">
        <f t="shared" si="43"/>
        <v>3.5264488820290499E-2</v>
      </c>
      <c r="P54" s="151">
        <f t="shared" si="43"/>
        <v>3.4275371212622807E-2</v>
      </c>
      <c r="Q54" s="151">
        <f t="shared" si="43"/>
        <v>3.3280371226868506E-2</v>
      </c>
      <c r="R54" s="151">
        <f t="shared" si="43"/>
        <v>3.2281671953555399E-2</v>
      </c>
      <c r="S54" s="151">
        <f t="shared" si="43"/>
        <v>3.1281356040703701E-2</v>
      </c>
      <c r="T54" s="151">
        <f t="shared" si="43"/>
        <v>3.0980340912018921E-2</v>
      </c>
      <c r="U54" s="151">
        <f t="shared" si="43"/>
        <v>3.0638311376734621E-2</v>
      </c>
      <c r="V54" s="151">
        <f t="shared" si="43"/>
        <v>3.0253963894221338E-2</v>
      </c>
      <c r="W54" s="151">
        <f t="shared" si="43"/>
        <v>2.9826168276784852E-2</v>
      </c>
      <c r="X54" s="151">
        <f t="shared" si="43"/>
        <v>2.9354018044034303E-2</v>
      </c>
      <c r="Y54" s="151">
        <f t="shared" si="43"/>
        <v>2.8836883874562468E-2</v>
      </c>
      <c r="Z54" s="151">
        <f t="shared" si="43"/>
        <v>2.8274468765659051E-2</v>
      </c>
      <c r="AA54" s="151">
        <f t="shared" si="43"/>
        <v>2.7666863081972134E-2</v>
      </c>
      <c r="AB54" s="151">
        <f t="shared" si="43"/>
        <v>2.7014597254238229E-2</v>
      </c>
      <c r="AC54" s="151">
        <f t="shared" si="43"/>
        <v>2.6318689519880024E-2</v>
      </c>
      <c r="AD54" s="151">
        <f t="shared" si="43"/>
        <v>2.6483288087937828E-2</v>
      </c>
      <c r="AE54" s="151">
        <f t="shared" si="43"/>
        <v>2.6384358699911927E-2</v>
      </c>
      <c r="AF54" s="151">
        <f t="shared" si="43"/>
        <v>2.6131962041308507E-2</v>
      </c>
      <c r="AG54" s="151">
        <f t="shared" si="43"/>
        <v>2.579050819794898E-2</v>
      </c>
      <c r="AH54" s="151">
        <f t="shared" si="43"/>
        <v>2.5397562122886765E-2</v>
      </c>
      <c r="AI54" s="151">
        <f t="shared" si="43"/>
        <v>2.4975323522890079E-2</v>
      </c>
      <c r="AJ54" s="151">
        <f t="shared" si="43"/>
        <v>2.4537185996169941E-2</v>
      </c>
      <c r="AK54" s="151">
        <f t="shared" si="43"/>
        <v>2.4091413066615698E-2</v>
      </c>
      <c r="AL54" s="151">
        <f t="shared" si="43"/>
        <v>2.3643208450688531E-2</v>
      </c>
      <c r="AM54" s="151">
        <f t="shared" si="43"/>
        <v>2.3195903419223715E-2</v>
      </c>
    </row>
    <row r="55" spans="1:39">
      <c r="A55" s="123" t="s">
        <v>58</v>
      </c>
      <c r="B55" s="151">
        <f t="shared" si="44"/>
        <v>6.5777042984003893E-5</v>
      </c>
      <c r="C55" s="151">
        <f t="shared" si="43"/>
        <v>1.3200423228675523E-4</v>
      </c>
      <c r="D55" s="151">
        <f t="shared" si="43"/>
        <v>2.6417527618953984E-4</v>
      </c>
      <c r="E55" s="151">
        <f t="shared" si="43"/>
        <v>5.2687215666774329E-4</v>
      </c>
      <c r="F55" s="151">
        <f t="shared" si="43"/>
        <v>1.0450717575433521E-3</v>
      </c>
      <c r="G55" s="174">
        <f t="shared" si="43"/>
        <v>1.8974851424518728E-3</v>
      </c>
      <c r="H55" s="151">
        <f t="shared" si="43"/>
        <v>3.3051414265125156E-3</v>
      </c>
      <c r="I55" s="151">
        <f t="shared" si="43"/>
        <v>5.6310966037290255E-3</v>
      </c>
      <c r="J55" s="151">
        <f t="shared" si="43"/>
        <v>9.4753381622244472E-3</v>
      </c>
      <c r="K55" s="151">
        <f t="shared" si="43"/>
        <v>1.5809984179839792E-2</v>
      </c>
      <c r="L55" s="151">
        <f t="shared" si="43"/>
        <v>2.617608139486834E-2</v>
      </c>
      <c r="M55" s="151">
        <f t="shared" si="43"/>
        <v>4.2937070684642753E-2</v>
      </c>
      <c r="N55" s="174">
        <f t="shared" si="43"/>
        <v>6.9524876378591977E-2</v>
      </c>
      <c r="O55" s="151">
        <f t="shared" si="43"/>
        <v>7.0591618870859976E-2</v>
      </c>
      <c r="P55" s="151">
        <f t="shared" si="43"/>
        <v>7.1602209143773424E-2</v>
      </c>
      <c r="Q55" s="151">
        <f t="shared" si="43"/>
        <v>7.2553960257104796E-2</v>
      </c>
      <c r="R55" s="151">
        <f t="shared" si="43"/>
        <v>7.3444230795724375E-2</v>
      </c>
      <c r="S55" s="151">
        <f t="shared" si="43"/>
        <v>7.4270430998210429E-2</v>
      </c>
      <c r="T55" s="151">
        <f t="shared" si="43"/>
        <v>8.247937260742208E-2</v>
      </c>
      <c r="U55" s="151">
        <f t="shared" si="43"/>
        <v>9.1464542272942387E-2</v>
      </c>
      <c r="V55" s="151">
        <f t="shared" si="43"/>
        <v>0.1012742434334688</v>
      </c>
      <c r="W55" s="151">
        <f t="shared" si="43"/>
        <v>0.11195486496842474</v>
      </c>
      <c r="X55" s="151">
        <f t="shared" si="43"/>
        <v>0.12354974319201094</v>
      </c>
      <c r="Y55" s="151">
        <f t="shared" si="43"/>
        <v>0.13609789314370274</v>
      </c>
      <c r="Z55" s="151">
        <f t="shared" si="43"/>
        <v>0.14963263059386001</v>
      </c>
      <c r="AA55" s="151">
        <f t="shared" si="43"/>
        <v>0.16418011723318138</v>
      </c>
      <c r="AB55" s="151">
        <f t="shared" si="43"/>
        <v>0.17975787329367554</v>
      </c>
      <c r="AC55" s="151">
        <f t="shared" si="43"/>
        <v>0.19637331352355639</v>
      </c>
      <c r="AD55" s="151">
        <f t="shared" si="43"/>
        <v>0.20227661434819497</v>
      </c>
      <c r="AE55" s="151">
        <f t="shared" si="43"/>
        <v>0.20628890815677847</v>
      </c>
      <c r="AF55" s="151">
        <f t="shared" si="43"/>
        <v>0.20914954147244438</v>
      </c>
      <c r="AG55" s="151">
        <f t="shared" si="43"/>
        <v>0.2113004206248022</v>
      </c>
      <c r="AH55" s="151">
        <f t="shared" si="43"/>
        <v>0.21300414583628127</v>
      </c>
      <c r="AI55" s="151">
        <f t="shared" si="43"/>
        <v>0.21441872605379142</v>
      </c>
      <c r="AJ55" s="151">
        <f t="shared" si="43"/>
        <v>0.21564128305492025</v>
      </c>
      <c r="AK55" s="151">
        <f t="shared" si="43"/>
        <v>0.21673297369404876</v>
      </c>
      <c r="AL55" s="151">
        <f t="shared" si="43"/>
        <v>0.21773321760417885</v>
      </c>
      <c r="AM55" s="151">
        <f t="shared" si="43"/>
        <v>0.21866795058484992</v>
      </c>
    </row>
    <row r="56" spans="1:39">
      <c r="A56" s="123" t="s">
        <v>59</v>
      </c>
      <c r="B56" s="151">
        <f t="shared" si="44"/>
        <v>7.5107255507975606E-3</v>
      </c>
      <c r="C56" s="151">
        <f t="shared" si="43"/>
        <v>9.7694146649955176E-3</v>
      </c>
      <c r="D56" s="151">
        <f t="shared" si="43"/>
        <v>1.2672024366470646E-2</v>
      </c>
      <c r="E56" s="151">
        <f t="shared" si="43"/>
        <v>1.6380691021597438E-2</v>
      </c>
      <c r="F56" s="151">
        <f t="shared" si="43"/>
        <v>2.1059411114216615E-2</v>
      </c>
      <c r="G56" s="174">
        <f t="shared" si="43"/>
        <v>2.3775362710397242E-2</v>
      </c>
      <c r="H56" s="151">
        <f t="shared" si="43"/>
        <v>2.5750606977422753E-2</v>
      </c>
      <c r="I56" s="151">
        <f t="shared" si="43"/>
        <v>2.7279666481263655E-2</v>
      </c>
      <c r="J56" s="151">
        <f t="shared" si="43"/>
        <v>2.8542331932114289E-2</v>
      </c>
      <c r="K56" s="151">
        <f t="shared" si="43"/>
        <v>2.9612483051259412E-2</v>
      </c>
      <c r="L56" s="151">
        <f t="shared" si="43"/>
        <v>3.0485735543418432E-2</v>
      </c>
      <c r="M56" s="151">
        <f t="shared" si="43"/>
        <v>3.1093750769750753E-2</v>
      </c>
      <c r="N56" s="174">
        <f t="shared" si="43"/>
        <v>3.1306144257705795E-2</v>
      </c>
      <c r="O56" s="151">
        <f t="shared" si="43"/>
        <v>3.0459187486724756E-2</v>
      </c>
      <c r="P56" s="151">
        <f t="shared" si="43"/>
        <v>2.9605159826146303E-2</v>
      </c>
      <c r="Q56" s="151">
        <f t="shared" si="43"/>
        <v>2.8746033454568255E-2</v>
      </c>
      <c r="R56" s="151">
        <f t="shared" si="43"/>
        <v>2.7883693884486249E-2</v>
      </c>
      <c r="S56" s="151">
        <f t="shared" si="43"/>
        <v>2.7019939947561498E-2</v>
      </c>
      <c r="T56" s="151">
        <f t="shared" si="43"/>
        <v>2.673004272073197E-2</v>
      </c>
      <c r="U56" s="151">
        <f t="shared" si="43"/>
        <v>2.6405411400061616E-2</v>
      </c>
      <c r="V56" s="151">
        <f t="shared" si="43"/>
        <v>2.6045041227105523E-2</v>
      </c>
      <c r="W56" s="151">
        <f t="shared" si="43"/>
        <v>2.5648081263403077E-2</v>
      </c>
      <c r="X56" s="151">
        <f t="shared" si="43"/>
        <v>2.5213876796769275E-2</v>
      </c>
      <c r="Y56" s="151">
        <f t="shared" si="43"/>
        <v>2.4742014118037593E-2</v>
      </c>
      <c r="Z56" s="151">
        <f t="shared" si="43"/>
        <v>2.423236645793406E-2</v>
      </c>
      <c r="AA56" s="151">
        <f t="shared" si="43"/>
        <v>2.3685139516541193E-2</v>
      </c>
      <c r="AB56" s="151">
        <f t="shared" si="43"/>
        <v>2.3100914672795386E-2</v>
      </c>
      <c r="AC56" s="151">
        <f t="shared" si="43"/>
        <v>2.2480687663097514E-2</v>
      </c>
      <c r="AD56" s="151">
        <f t="shared" si="43"/>
        <v>1.1101005154208636E-2</v>
      </c>
      <c r="AE56" s="151">
        <f t="shared" si="43"/>
        <v>5.4272772831519631E-3</v>
      </c>
      <c r="AF56" s="151">
        <f t="shared" si="43"/>
        <v>2.637864935851067E-3</v>
      </c>
      <c r="AG56" s="151">
        <f t="shared" si="43"/>
        <v>1.2775723521637338E-3</v>
      </c>
      <c r="AH56" s="151">
        <f t="shared" si="43"/>
        <v>6.1739442638245989E-4</v>
      </c>
      <c r="AI56" s="151">
        <f t="shared" si="43"/>
        <v>2.9793866284868602E-4</v>
      </c>
      <c r="AJ56" s="151">
        <f t="shared" si="43"/>
        <v>1.4364336323674257E-4</v>
      </c>
      <c r="AK56" s="151">
        <f t="shared" si="43"/>
        <v>6.9209888976162182E-5</v>
      </c>
      <c r="AL56" s="151">
        <f t="shared" si="43"/>
        <v>3.3331691854550663E-5</v>
      </c>
      <c r="AM56" s="151">
        <f t="shared" si="43"/>
        <v>1.6047497150657553E-5</v>
      </c>
    </row>
    <row r="57" spans="1:39">
      <c r="A57" s="123" t="s">
        <v>60</v>
      </c>
      <c r="B57" s="151">
        <f t="shared" si="44"/>
        <v>4.4202731850680101E-3</v>
      </c>
      <c r="C57" s="151">
        <f t="shared" si="43"/>
        <v>4.7396856983216926E-3</v>
      </c>
      <c r="D57" s="151">
        <f t="shared" si="43"/>
        <v>5.0680487128290635E-3</v>
      </c>
      <c r="E57" s="151">
        <f t="shared" si="43"/>
        <v>5.4005846960783763E-3</v>
      </c>
      <c r="F57" s="151">
        <f t="shared" si="43"/>
        <v>5.7235906721269623E-3</v>
      </c>
      <c r="G57" s="174">
        <f t="shared" si="43"/>
        <v>6.1585387455475029E-3</v>
      </c>
      <c r="H57" s="151">
        <f t="shared" si="43"/>
        <v>6.3572044667607229E-3</v>
      </c>
      <c r="I57" s="151">
        <f t="shared" si="43"/>
        <v>6.4186833053294975E-3</v>
      </c>
      <c r="J57" s="151">
        <f t="shared" si="43"/>
        <v>6.4006565901341302E-3</v>
      </c>
      <c r="K57" s="151">
        <f t="shared" si="43"/>
        <v>6.3290435223977426E-3</v>
      </c>
      <c r="L57" s="151">
        <f t="shared" si="43"/>
        <v>6.2099502001293867E-3</v>
      </c>
      <c r="M57" s="151">
        <f t="shared" si="43"/>
        <v>6.036604667911602E-3</v>
      </c>
      <c r="N57" s="174">
        <f t="shared" si="43"/>
        <v>5.792651307966374E-3</v>
      </c>
      <c r="O57" s="151">
        <f t="shared" si="43"/>
        <v>5.6056425734875353E-3</v>
      </c>
      <c r="P57" s="151">
        <f t="shared" si="43"/>
        <v>5.419182575307083E-3</v>
      </c>
      <c r="Q57" s="151">
        <f t="shared" si="43"/>
        <v>5.2336368387266062E-3</v>
      </c>
      <c r="R57" s="151">
        <f t="shared" si="43"/>
        <v>5.0493473521529457E-3</v>
      </c>
      <c r="S57" s="151">
        <f t="shared" si="43"/>
        <v>4.8666330913141953E-3</v>
      </c>
      <c r="T57" s="151">
        <f t="shared" si="43"/>
        <v>4.3906315208162225E-3</v>
      </c>
      <c r="U57" s="151">
        <f t="shared" si="43"/>
        <v>3.9555182170851544E-3</v>
      </c>
      <c r="V57" s="151">
        <f t="shared" si="43"/>
        <v>3.5581037927090633E-3</v>
      </c>
      <c r="W57" s="151">
        <f t="shared" si="43"/>
        <v>3.1954465471036352E-3</v>
      </c>
      <c r="X57" s="151">
        <f t="shared" si="43"/>
        <v>2.8648336894684951E-3</v>
      </c>
      <c r="Y57" s="151">
        <f t="shared" si="43"/>
        <v>2.5637634504323921E-3</v>
      </c>
      <c r="Z57" s="151">
        <f t="shared" si="43"/>
        <v>2.2899280778654091E-3</v>
      </c>
      <c r="AA57" s="151">
        <f t="shared" si="43"/>
        <v>2.0411977178801245E-3</v>
      </c>
      <c r="AB57" s="151">
        <f t="shared" si="43"/>
        <v>1.8156051898649487E-3</v>
      </c>
      <c r="AC57" s="151">
        <f t="shared" si="43"/>
        <v>1.6113316734127517E-3</v>
      </c>
      <c r="AD57" s="151">
        <f t="shared" si="43"/>
        <v>1.3292669406868881E-3</v>
      </c>
      <c r="AE57" s="151">
        <f t="shared" si="43"/>
        <v>1.0856915492798342E-3</v>
      </c>
      <c r="AF57" s="151">
        <f t="shared" si="43"/>
        <v>8.8155933621205307E-4</v>
      </c>
      <c r="AG57" s="151">
        <f t="shared" si="43"/>
        <v>7.1327835672015648E-4</v>
      </c>
      <c r="AH57" s="151">
        <f t="shared" si="43"/>
        <v>5.7585188579569401E-4</v>
      </c>
      <c r="AI57" s="151">
        <f t="shared" si="43"/>
        <v>4.6424742178445094E-4</v>
      </c>
      <c r="AJ57" s="151">
        <f t="shared" si="43"/>
        <v>3.7392349007569223E-4</v>
      </c>
      <c r="AK57" s="151">
        <f t="shared" si="43"/>
        <v>3.0098155628430743E-4</v>
      </c>
      <c r="AL57" s="151">
        <f t="shared" si="43"/>
        <v>2.4216068500236296E-4</v>
      </c>
      <c r="AM57" s="151">
        <f t="shared" si="43"/>
        <v>1.9477272161761626E-4</v>
      </c>
    </row>
    <row r="58" spans="1:39">
      <c r="A58" s="123" t="s">
        <v>61</v>
      </c>
      <c r="B58" s="151">
        <f t="shared" si="44"/>
        <v>1.9359078095554425E-6</v>
      </c>
      <c r="C58" s="151">
        <f t="shared" si="43"/>
        <v>1.1746232160223408E-5</v>
      </c>
      <c r="D58" s="151">
        <f t="shared" si="43"/>
        <v>7.1072778401722338E-5</v>
      </c>
      <c r="E58" s="151">
        <f t="shared" si="43"/>
        <v>4.2856506893474469E-4</v>
      </c>
      <c r="F58" s="151">
        <f t="shared" si="43"/>
        <v>2.5701474037258011E-3</v>
      </c>
      <c r="G58" s="174">
        <f t="shared" si="43"/>
        <v>3.0645664127426308E-3</v>
      </c>
      <c r="H58" s="151">
        <f t="shared" si="43"/>
        <v>3.5055763803771684E-3</v>
      </c>
      <c r="I58" s="151">
        <f t="shared" si="43"/>
        <v>3.9223026137971059E-3</v>
      </c>
      <c r="J58" s="151">
        <f t="shared" si="43"/>
        <v>4.3343259771346024E-3</v>
      </c>
      <c r="K58" s="151">
        <f t="shared" si="43"/>
        <v>4.7493811124098544E-3</v>
      </c>
      <c r="L58" s="151">
        <f t="shared" si="43"/>
        <v>5.1640323098739206E-3</v>
      </c>
      <c r="M58" s="151">
        <f t="shared" si="43"/>
        <v>5.5628258415113705E-3</v>
      </c>
      <c r="N58" s="174">
        <f t="shared" si="43"/>
        <v>5.9153712975707241E-3</v>
      </c>
      <c r="O58" s="151">
        <f t="shared" si="43"/>
        <v>5.7553678659723008E-3</v>
      </c>
      <c r="P58" s="151">
        <f t="shared" si="43"/>
        <v>5.5940266295843059E-3</v>
      </c>
      <c r="Q58" s="151">
        <f t="shared" si="43"/>
        <v>5.4317202206725706E-3</v>
      </c>
      <c r="R58" s="151">
        <f t="shared" si="43"/>
        <v>5.2688049034321314E-3</v>
      </c>
      <c r="S58" s="151">
        <f t="shared" si="43"/>
        <v>5.1056205707612741E-3</v>
      </c>
      <c r="T58" s="151">
        <f t="shared" si="43"/>
        <v>4.6939299928201233E-3</v>
      </c>
      <c r="U58" s="151">
        <f t="shared" si="43"/>
        <v>4.3092599340995756E-3</v>
      </c>
      <c r="V58" s="151">
        <f t="shared" si="43"/>
        <v>3.9500955449275725E-3</v>
      </c>
      <c r="W58" s="151">
        <f t="shared" si="43"/>
        <v>3.6150160539961079E-3</v>
      </c>
      <c r="X58" s="151">
        <f t="shared" si="43"/>
        <v>3.3026897126708517E-3</v>
      </c>
      <c r="Y58" s="151">
        <f t="shared" si="43"/>
        <v>3.0118684258330329E-3</v>
      </c>
      <c r="Z58" s="151">
        <f t="shared" si="43"/>
        <v>2.7413820917811397E-3</v>
      </c>
      <c r="AA58" s="151">
        <f t="shared" si="43"/>
        <v>2.490132684025394E-3</v>
      </c>
      <c r="AB58" s="151">
        <f t="shared" si="43"/>
        <v>2.2570881223550679E-3</v>
      </c>
      <c r="AC58" s="151">
        <f t="shared" si="43"/>
        <v>2.0412759986430567E-3</v>
      </c>
      <c r="AD58" s="151">
        <f t="shared" si="43"/>
        <v>1.9970690823637094E-3</v>
      </c>
      <c r="AE58" s="151">
        <f t="shared" si="43"/>
        <v>1.9344229718646865E-3</v>
      </c>
      <c r="AF58" s="151">
        <f t="shared" si="43"/>
        <v>1.8627759916057052E-3</v>
      </c>
      <c r="AG58" s="151">
        <f t="shared" si="43"/>
        <v>1.7874431097500555E-3</v>
      </c>
      <c r="AH58" s="151">
        <f t="shared" si="43"/>
        <v>1.7113863919734147E-3</v>
      </c>
      <c r="AI58" s="151">
        <f t="shared" si="43"/>
        <v>1.6362546007729721E-3</v>
      </c>
      <c r="AJ58" s="151">
        <f t="shared" si="43"/>
        <v>1.5629613115604013E-3</v>
      </c>
      <c r="AK58" s="151">
        <f t="shared" si="43"/>
        <v>1.4920021945730127E-3</v>
      </c>
      <c r="AL58" s="151">
        <f t="shared" si="43"/>
        <v>1.4236305992279639E-3</v>
      </c>
      <c r="AM58" s="151">
        <f t="shared" si="43"/>
        <v>1.3579566606746034E-3</v>
      </c>
    </row>
    <row r="59" spans="1:39">
      <c r="A59" s="123" t="s">
        <v>62</v>
      </c>
      <c r="B59" s="151">
        <f t="shared" si="44"/>
        <v>3.9818906734783027E-2</v>
      </c>
      <c r="C59" s="151">
        <f t="shared" si="43"/>
        <v>3.8207325816257319E-2</v>
      </c>
      <c r="D59" s="151">
        <f t="shared" si="43"/>
        <v>3.6559037757612517E-2</v>
      </c>
      <c r="E59" s="151">
        <f t="shared" si="43"/>
        <v>3.4861946712374067E-2</v>
      </c>
      <c r="F59" s="151">
        <f t="shared" si="43"/>
        <v>3.3062546329489254E-2</v>
      </c>
      <c r="G59" s="174">
        <f t="shared" si="43"/>
        <v>3.4873890674854066E-2</v>
      </c>
      <c r="H59" s="151">
        <f t="shared" si="43"/>
        <v>3.528936929342906E-2</v>
      </c>
      <c r="I59" s="151">
        <f t="shared" si="43"/>
        <v>3.4928397269168875E-2</v>
      </c>
      <c r="J59" s="151">
        <f t="shared" si="43"/>
        <v>3.4143829537788127E-2</v>
      </c>
      <c r="K59" s="151">
        <f t="shared" si="43"/>
        <v>3.3096401599706088E-2</v>
      </c>
      <c r="L59" s="151">
        <f t="shared" si="43"/>
        <v>3.1833603743671272E-2</v>
      </c>
      <c r="M59" s="151">
        <f t="shared" si="43"/>
        <v>3.0335099009103059E-2</v>
      </c>
      <c r="N59" s="174">
        <f t="shared" ref="C59:AM63" si="45">N45/N$50</f>
        <v>2.8535472043654739E-2</v>
      </c>
      <c r="O59" s="151">
        <f t="shared" si="45"/>
        <v>2.7763623038818699E-2</v>
      </c>
      <c r="P59" s="151">
        <f t="shared" si="45"/>
        <v>2.6985320526797345E-2</v>
      </c>
      <c r="Q59" s="151">
        <f t="shared" si="45"/>
        <v>2.6202362068059711E-2</v>
      </c>
      <c r="R59" s="151">
        <f t="shared" si="45"/>
        <v>2.5416466264273591E-2</v>
      </c>
      <c r="S59" s="151">
        <f t="shared" si="45"/>
        <v>2.4629272742743669E-2</v>
      </c>
      <c r="T59" s="151">
        <f t="shared" si="45"/>
        <v>2.4393969481063274E-2</v>
      </c>
      <c r="U59" s="151">
        <f t="shared" si="45"/>
        <v>2.4126336241556311E-2</v>
      </c>
      <c r="V59" s="151">
        <f t="shared" si="45"/>
        <v>2.3825339714954978E-2</v>
      </c>
      <c r="W59" s="151">
        <f t="shared" si="45"/>
        <v>2.3490082831786344E-2</v>
      </c>
      <c r="X59" s="151">
        <f t="shared" si="45"/>
        <v>2.3119844470061941E-2</v>
      </c>
      <c r="Y59" s="151">
        <f t="shared" si="45"/>
        <v>2.2714121619240413E-2</v>
      </c>
      <c r="Z59" s="151">
        <f t="shared" si="45"/>
        <v>2.2272672907279318E-2</v>
      </c>
      <c r="AA59" s="151">
        <f t="shared" si="45"/>
        <v>2.179556205838756E-2</v>
      </c>
      <c r="AB59" s="151">
        <f t="shared" si="45"/>
        <v>2.1283199517559769E-2</v>
      </c>
      <c r="AC59" s="151">
        <f t="shared" si="45"/>
        <v>2.0736380186003753E-2</v>
      </c>
      <c r="AD59" s="151">
        <f t="shared" si="45"/>
        <v>2.0893598612939969E-2</v>
      </c>
      <c r="AE59" s="151">
        <f t="shared" si="45"/>
        <v>2.0843015015909638E-2</v>
      </c>
      <c r="AF59" s="151">
        <f t="shared" si="45"/>
        <v>2.0670866103409732E-2</v>
      </c>
      <c r="AG59" s="151">
        <f t="shared" si="45"/>
        <v>2.0427687783066147E-2</v>
      </c>
      <c r="AH59" s="151">
        <f t="shared" si="45"/>
        <v>2.0142992880442495E-2</v>
      </c>
      <c r="AI59" s="151">
        <f t="shared" si="45"/>
        <v>1.9834248356473069E-2</v>
      </c>
      <c r="AJ59" s="151">
        <f t="shared" si="45"/>
        <v>1.9512011159094921E-2</v>
      </c>
      <c r="AK59" s="151">
        <f t="shared" si="45"/>
        <v>1.9182809376355393E-2</v>
      </c>
      <c r="AL59" s="151">
        <f t="shared" si="45"/>
        <v>1.885076609942354E-2</v>
      </c>
      <c r="AM59" s="151">
        <f t="shared" si="45"/>
        <v>1.8518531376635391E-2</v>
      </c>
    </row>
    <row r="60" spans="1:39">
      <c r="A60" s="123" t="s">
        <v>63</v>
      </c>
      <c r="B60" s="151">
        <f t="shared" si="44"/>
        <v>0.12111394326705968</v>
      </c>
      <c r="C60" s="151">
        <f t="shared" si="45"/>
        <v>0.11774728119271193</v>
      </c>
      <c r="D60" s="151">
        <f t="shared" si="45"/>
        <v>0.1141559194380436</v>
      </c>
      <c r="E60" s="151">
        <f t="shared" si="45"/>
        <v>0.11029472654408189</v>
      </c>
      <c r="F60" s="151">
        <f t="shared" si="45"/>
        <v>0.10598364341179477</v>
      </c>
      <c r="G60" s="174">
        <f t="shared" si="45"/>
        <v>0.11247058442789193</v>
      </c>
      <c r="H60" s="151">
        <f t="shared" si="45"/>
        <v>0.11450341763479838</v>
      </c>
      <c r="I60" s="151">
        <f t="shared" si="45"/>
        <v>0.11402214682767278</v>
      </c>
      <c r="J60" s="151">
        <f t="shared" si="45"/>
        <v>0.11213954460139197</v>
      </c>
      <c r="K60" s="151">
        <f t="shared" si="45"/>
        <v>0.10936121815654037</v>
      </c>
      <c r="L60" s="151">
        <f t="shared" si="45"/>
        <v>0.10582892147850889</v>
      </c>
      <c r="M60" s="151">
        <f t="shared" si="45"/>
        <v>0.10146119749168041</v>
      </c>
      <c r="N60" s="174">
        <f>N46/N$50</f>
        <v>9.6023079754731705E-2</v>
      </c>
      <c r="O60" s="151">
        <f t="shared" si="45"/>
        <v>8.9493962789785872E-2</v>
      </c>
      <c r="P60" s="151">
        <f t="shared" si="45"/>
        <v>8.3324403040511585E-2</v>
      </c>
      <c r="Q60" s="151">
        <f t="shared" si="45"/>
        <v>7.7501856106225758E-2</v>
      </c>
      <c r="R60" s="151">
        <f t="shared" si="45"/>
        <v>7.201349009114609E-2</v>
      </c>
      <c r="S60" s="151">
        <f t="shared" si="45"/>
        <v>6.6846289959688929E-2</v>
      </c>
      <c r="T60" s="151">
        <f t="shared" si="45"/>
        <v>6.4426439031403507E-2</v>
      </c>
      <c r="U60" s="151">
        <f t="shared" si="45"/>
        <v>6.2005320836167735E-2</v>
      </c>
      <c r="V60" s="151">
        <f t="shared" si="45"/>
        <v>5.95844062315029E-2</v>
      </c>
      <c r="W60" s="151">
        <f t="shared" si="45"/>
        <v>5.7165498310916635E-2</v>
      </c>
      <c r="X60" s="151">
        <f t="shared" si="45"/>
        <v>5.4750776742543965E-2</v>
      </c>
      <c r="Y60" s="151">
        <f t="shared" si="45"/>
        <v>5.2342836620246191E-2</v>
      </c>
      <c r="Z60" s="151">
        <f t="shared" si="45"/>
        <v>4.9944719488005052E-2</v>
      </c>
      <c r="AA60" s="151">
        <f t="shared" si="45"/>
        <v>4.755993401143644E-2</v>
      </c>
      <c r="AB60" s="151">
        <f t="shared" si="45"/>
        <v>4.5192463711181602E-2</v>
      </c>
      <c r="AC60" s="151">
        <f t="shared" si="45"/>
        <v>4.2846759285250509E-2</v>
      </c>
      <c r="AD60" s="151">
        <f t="shared" si="45"/>
        <v>3.0535788995813457E-2</v>
      </c>
      <c r="AE60" s="151">
        <f t="shared" si="45"/>
        <v>2.1546032270072454E-2</v>
      </c>
      <c r="AF60" s="151">
        <f t="shared" si="45"/>
        <v>1.5113891640557396E-2</v>
      </c>
      <c r="AG60" s="151">
        <f t="shared" si="45"/>
        <v>1.0564469841921664E-2</v>
      </c>
      <c r="AH60" s="151">
        <f t="shared" si="45"/>
        <v>7.3682331780682737E-3</v>
      </c>
      <c r="AI60" s="151">
        <f t="shared" si="45"/>
        <v>5.1317557174618625E-3</v>
      </c>
      <c r="AJ60" s="151">
        <f t="shared" si="45"/>
        <v>3.570780293912541E-3</v>
      </c>
      <c r="AK60" s="151">
        <f t="shared" si="45"/>
        <v>2.4830426006361428E-3</v>
      </c>
      <c r="AL60" s="151">
        <f t="shared" si="45"/>
        <v>1.7258849039649526E-3</v>
      </c>
      <c r="AM60" s="151">
        <f t="shared" si="45"/>
        <v>1.1992237830792656E-3</v>
      </c>
    </row>
    <row r="61" spans="1:39">
      <c r="A61" s="123" t="s">
        <v>64</v>
      </c>
      <c r="B61" s="151">
        <f t="shared" si="44"/>
        <v>0.51699528880084755</v>
      </c>
      <c r="C61" s="151">
        <f t="shared" si="45"/>
        <v>0.52561741603446743</v>
      </c>
      <c r="D61" s="151">
        <f t="shared" si="45"/>
        <v>0.53289753685780594</v>
      </c>
      <c r="E61" s="151">
        <f t="shared" si="45"/>
        <v>0.53842651964798027</v>
      </c>
      <c r="F61" s="151">
        <f t="shared" si="45"/>
        <v>0.54104944647652864</v>
      </c>
      <c r="G61" s="174">
        <f t="shared" si="45"/>
        <v>0.58237434427877699</v>
      </c>
      <c r="H61" s="151">
        <f t="shared" si="45"/>
        <v>0.60137712265023302</v>
      </c>
      <c r="I61" s="151">
        <f t="shared" si="45"/>
        <v>0.6074112591241565</v>
      </c>
      <c r="J61" s="151">
        <f t="shared" si="45"/>
        <v>0.60592320225457352</v>
      </c>
      <c r="K61" s="151">
        <f t="shared" si="45"/>
        <v>0.59935937770575021</v>
      </c>
      <c r="L61" s="151">
        <f t="shared" si="45"/>
        <v>0.58829276400340058</v>
      </c>
      <c r="M61" s="151">
        <f t="shared" si="45"/>
        <v>0.57207674098371553</v>
      </c>
      <c r="N61" s="174">
        <f t="shared" si="45"/>
        <v>0.54915521091970898</v>
      </c>
      <c r="O61" s="151">
        <f t="shared" si="45"/>
        <v>0.55154286347994741</v>
      </c>
      <c r="P61" s="151">
        <f t="shared" si="45"/>
        <v>0.55338042677669508</v>
      </c>
      <c r="Q61" s="151">
        <f t="shared" si="45"/>
        <v>0.55466369336525156</v>
      </c>
      <c r="R61" s="151">
        <f t="shared" si="45"/>
        <v>0.55538934970320097</v>
      </c>
      <c r="S61" s="151">
        <f t="shared" si="45"/>
        <v>0.55555498526608416</v>
      </c>
      <c r="T61" s="151">
        <f t="shared" si="45"/>
        <v>0.54713131679317883</v>
      </c>
      <c r="U61" s="151">
        <f t="shared" si="45"/>
        <v>0.53806421612235988</v>
      </c>
      <c r="V61" s="151">
        <f t="shared" si="45"/>
        <v>0.52834240957326983</v>
      </c>
      <c r="W61" s="151">
        <f t="shared" si="45"/>
        <v>0.51795801228204486</v>
      </c>
      <c r="X61" s="151">
        <f t="shared" si="45"/>
        <v>0.50690730767146597</v>
      </c>
      <c r="Y61" s="151">
        <f t="shared" si="45"/>
        <v>0.49519155240700596</v>
      </c>
      <c r="Z61" s="151">
        <f t="shared" si="45"/>
        <v>0.48281778158493516</v>
      </c>
      <c r="AA61" s="151">
        <f t="shared" si="45"/>
        <v>0.46979958270017791</v>
      </c>
      <c r="AB61" s="151">
        <f t="shared" si="45"/>
        <v>0.45615780125221173</v>
      </c>
      <c r="AC61" s="151">
        <f t="shared" si="45"/>
        <v>0.44192113632713848</v>
      </c>
      <c r="AD61" s="151">
        <f t="shared" si="45"/>
        <v>0.45546067585109196</v>
      </c>
      <c r="AE61" s="151">
        <f t="shared" si="45"/>
        <v>0.46475491634469979</v>
      </c>
      <c r="AF61" s="151">
        <f t="shared" si="45"/>
        <v>0.47146334933504869</v>
      </c>
      <c r="AG61" s="151">
        <f t="shared" si="45"/>
        <v>0.47657832544809603</v>
      </c>
      <c r="AH61" s="151">
        <f t="shared" si="45"/>
        <v>0.48068977802918622</v>
      </c>
      <c r="AI61" s="151">
        <f t="shared" si="45"/>
        <v>0.48415279879621459</v>
      </c>
      <c r="AJ61" s="151">
        <f t="shared" si="45"/>
        <v>0.48718571718758258</v>
      </c>
      <c r="AK61" s="151">
        <f t="shared" si="45"/>
        <v>0.48992605355131397</v>
      </c>
      <c r="AL61" s="151">
        <f t="shared" si="45"/>
        <v>0.49246247220087386</v>
      </c>
      <c r="AM61" s="151">
        <f t="shared" si="45"/>
        <v>0.49485332202691013</v>
      </c>
    </row>
    <row r="62" spans="1:39">
      <c r="A62" s="123" t="s">
        <v>65</v>
      </c>
      <c r="B62" s="151">
        <f t="shared" si="44"/>
        <v>7.5133108559664553E-3</v>
      </c>
      <c r="C62" s="151">
        <f t="shared" si="45"/>
        <v>8.5200813255607959E-3</v>
      </c>
      <c r="D62" s="151">
        <f t="shared" si="45"/>
        <v>9.6348936946967258E-3</v>
      </c>
      <c r="E62" s="151">
        <f t="shared" si="45"/>
        <v>1.0858226033054929E-2</v>
      </c>
      <c r="F62" s="151">
        <f t="shared" si="45"/>
        <v>1.217022517650776E-2</v>
      </c>
      <c r="G62" s="174">
        <f t="shared" si="45"/>
        <v>8.0332619386798143E-3</v>
      </c>
      <c r="H62" s="151">
        <f t="shared" si="45"/>
        <v>5.0870339200736834E-3</v>
      </c>
      <c r="I62" s="151">
        <f t="shared" si="45"/>
        <v>3.1508563625102233E-3</v>
      </c>
      <c r="J62" s="151">
        <f t="shared" si="45"/>
        <v>1.9274866895911066E-3</v>
      </c>
      <c r="K62" s="151">
        <f t="shared" si="45"/>
        <v>1.1692009147730826E-3</v>
      </c>
      <c r="L62" s="151">
        <f t="shared" si="45"/>
        <v>7.037580657098453E-4</v>
      </c>
      <c r="M62" s="151">
        <f t="shared" si="45"/>
        <v>4.196741375899791E-4</v>
      </c>
      <c r="N62" s="175">
        <f t="shared" si="45"/>
        <v>2.4704784032839527E-4</v>
      </c>
      <c r="O62" s="151">
        <f t="shared" si="45"/>
        <v>2.2687073383439473E-4</v>
      </c>
      <c r="P62" s="151">
        <f t="shared" si="45"/>
        <v>2.0813075219700846E-4</v>
      </c>
      <c r="Q62" s="151">
        <f t="shared" si="45"/>
        <v>1.9074600577487444E-4</v>
      </c>
      <c r="R62" s="151">
        <f t="shared" si="45"/>
        <v>1.7463710136158197E-4</v>
      </c>
      <c r="S62" s="151">
        <f t="shared" si="45"/>
        <v>1.5972734381197398E-4</v>
      </c>
      <c r="T62" s="151">
        <f t="shared" si="45"/>
        <v>1.769471317509337E-4</v>
      </c>
      <c r="U62" s="151">
        <f t="shared" si="45"/>
        <v>1.9574280024037215E-4</v>
      </c>
      <c r="V62" s="151">
        <f t="shared" si="45"/>
        <v>2.1620557690505619E-4</v>
      </c>
      <c r="W62" s="151">
        <f t="shared" si="45"/>
        <v>2.3842166044609308E-4</v>
      </c>
      <c r="X62" s="151">
        <f t="shared" si="45"/>
        <v>2.6246985893894247E-4</v>
      </c>
      <c r="Y62" s="151">
        <f t="shared" si="45"/>
        <v>2.8841898628025579E-4</v>
      </c>
      <c r="Z62" s="151">
        <f t="shared" si="45"/>
        <v>3.1632506650995906E-4</v>
      </c>
      <c r="AA62" s="151">
        <f t="shared" si="45"/>
        <v>3.4622841810585443E-4</v>
      </c>
      <c r="AB62" s="151">
        <f t="shared" si="45"/>
        <v>3.781507137485556E-4</v>
      </c>
      <c r="AC62" s="151">
        <f t="shared" si="45"/>
        <v>4.1209213370521771E-4</v>
      </c>
      <c r="AD62" s="151">
        <f t="shared" si="45"/>
        <v>4.4572816847644173E-4</v>
      </c>
      <c r="AE62" s="151">
        <f t="shared" si="45"/>
        <v>4.7732351591125451E-4</v>
      </c>
      <c r="AF62" s="151">
        <f t="shared" si="45"/>
        <v>5.0816695362275498E-4</v>
      </c>
      <c r="AG62" s="151">
        <f t="shared" si="45"/>
        <v>5.3909141125315784E-4</v>
      </c>
      <c r="AH62" s="151">
        <f t="shared" si="45"/>
        <v>5.7064058519558293E-4</v>
      </c>
      <c r="AI62" s="151">
        <f t="shared" si="45"/>
        <v>6.0318406536258166E-4</v>
      </c>
      <c r="AJ62" s="151">
        <f t="shared" si="45"/>
        <v>6.3698851878432529E-4</v>
      </c>
      <c r="AK62" s="151">
        <f t="shared" si="45"/>
        <v>6.722599454595026E-4</v>
      </c>
      <c r="AL62" s="151">
        <f t="shared" si="45"/>
        <v>7.0916857938942211E-4</v>
      </c>
      <c r="AM62" s="151">
        <f t="shared" si="45"/>
        <v>7.4786374206070431E-4</v>
      </c>
    </row>
    <row r="63" spans="1:39">
      <c r="A63" s="123" t="s">
        <v>66</v>
      </c>
      <c r="B63" s="151">
        <f t="shared" si="44"/>
        <v>0.17337171114628033</v>
      </c>
      <c r="C63" s="151">
        <f t="shared" si="45"/>
        <v>0.16215724507839896</v>
      </c>
      <c r="D63" s="151">
        <f t="shared" si="45"/>
        <v>0.15124648274452396</v>
      </c>
      <c r="E63" s="151">
        <f t="shared" si="45"/>
        <v>0.14058629118900828</v>
      </c>
      <c r="F63" s="151">
        <f t="shared" si="45"/>
        <v>0.1299656098479785</v>
      </c>
      <c r="G63" s="174">
        <f t="shared" si="45"/>
        <v>6.3805120617794475E-2</v>
      </c>
      <c r="H63" s="151">
        <f t="shared" si="45"/>
        <v>3.0051213222227258E-2</v>
      </c>
      <c r="I63" s="151">
        <f t="shared" si="45"/>
        <v>1.3843941408687603E-2</v>
      </c>
      <c r="J63" s="151">
        <f t="shared" si="45"/>
        <v>6.2987780489898214E-3</v>
      </c>
      <c r="K63" s="151">
        <f t="shared" si="45"/>
        <v>2.8417628645354791E-3</v>
      </c>
      <c r="L63" s="151">
        <f t="shared" si="45"/>
        <v>1.2722013266385907E-3</v>
      </c>
      <c r="M63" s="151">
        <f t="shared" si="45"/>
        <v>5.6425892360685223E-4</v>
      </c>
      <c r="N63" s="175">
        <f t="shared" si="45"/>
        <v>2.4704784032839521E-4</v>
      </c>
      <c r="O63" s="151">
        <f t="shared" si="45"/>
        <v>2.4036550371196746E-4</v>
      </c>
      <c r="P63" s="151">
        <f t="shared" si="45"/>
        <v>2.3362729540677852E-4</v>
      </c>
      <c r="Q63" s="151">
        <f t="shared" si="45"/>
        <v>2.268487779180169E-4</v>
      </c>
      <c r="R63" s="151">
        <f t="shared" si="45"/>
        <v>2.2004483015953988E-4</v>
      </c>
      <c r="S63" s="151">
        <f t="shared" si="45"/>
        <v>2.1322964731914544E-4</v>
      </c>
      <c r="T63" s="151">
        <f t="shared" si="45"/>
        <v>2.111924929124674E-4</v>
      </c>
      <c r="U63" s="151">
        <f t="shared" si="45"/>
        <v>2.0887543946687741E-4</v>
      </c>
      <c r="V63" s="151">
        <f t="shared" si="45"/>
        <v>2.0626954103528856E-4</v>
      </c>
      <c r="W63" s="151">
        <f t="shared" si="45"/>
        <v>2.0336703117614441E-4</v>
      </c>
      <c r="X63" s="151">
        <f t="shared" si="45"/>
        <v>2.0016166672551231E-4</v>
      </c>
      <c r="Y63" s="151">
        <f t="shared" si="45"/>
        <v>1.9664909283453207E-4</v>
      </c>
      <c r="Z63" s="151">
        <f t="shared" si="45"/>
        <v>1.928272198079041E-4</v>
      </c>
      <c r="AA63" s="151">
        <f t="shared" si="45"/>
        <v>1.8869659934241348E-4</v>
      </c>
      <c r="AB63" s="151">
        <f t="shared" si="45"/>
        <v>1.8426078489424064E-4</v>
      </c>
      <c r="AC63" s="151">
        <f t="shared" si="45"/>
        <v>1.7952665837605783E-4</v>
      </c>
      <c r="AD63" s="151">
        <f t="shared" si="45"/>
        <v>1.8090464751242667E-4</v>
      </c>
      <c r="AE63" s="151">
        <f t="shared" si="45"/>
        <v>1.8048349605949998E-4</v>
      </c>
      <c r="AF63" s="151">
        <f t="shared" si="45"/>
        <v>1.7900951001624229E-4</v>
      </c>
      <c r="AG63" s="151">
        <f t="shared" si="45"/>
        <v>1.7692007629034029E-4</v>
      </c>
      <c r="AH63" s="151">
        <f t="shared" si="45"/>
        <v>1.7447065127455171E-4</v>
      </c>
      <c r="AI63" s="151">
        <f t="shared" si="45"/>
        <v>1.7181244038486638E-4</v>
      </c>
      <c r="AJ63" s="151">
        <f t="shared" si="45"/>
        <v>1.6903684246660701E-4</v>
      </c>
      <c r="AK63" s="151">
        <f t="shared" si="45"/>
        <v>1.6620038429915711E-4</v>
      </c>
      <c r="AL63" s="151">
        <f t="shared" si="45"/>
        <v>1.6333877484157113E-4</v>
      </c>
      <c r="AM63" s="151">
        <f t="shared" si="45"/>
        <v>1.6047497150657554E-4</v>
      </c>
    </row>
    <row r="64" spans="1:39">
      <c r="A64" s="123"/>
      <c r="B64" s="151">
        <f>SUM(B52:B63)</f>
        <v>1</v>
      </c>
      <c r="C64" s="151">
        <f t="shared" ref="C64:AM64" si="46">SUM(C52:C63)</f>
        <v>1</v>
      </c>
      <c r="D64" s="151">
        <f t="shared" si="46"/>
        <v>1</v>
      </c>
      <c r="E64" s="151">
        <f t="shared" si="46"/>
        <v>1</v>
      </c>
      <c r="F64" s="151">
        <f t="shared" si="46"/>
        <v>1.0000000000000002</v>
      </c>
      <c r="G64" s="151">
        <f t="shared" si="46"/>
        <v>1</v>
      </c>
      <c r="H64" s="151">
        <f t="shared" si="46"/>
        <v>1</v>
      </c>
      <c r="I64" s="151">
        <f t="shared" si="46"/>
        <v>1</v>
      </c>
      <c r="J64" s="151">
        <f t="shared" si="46"/>
        <v>0.99999999999999989</v>
      </c>
      <c r="K64" s="151">
        <f t="shared" si="46"/>
        <v>1.0000000000000002</v>
      </c>
      <c r="L64" s="151">
        <f t="shared" si="46"/>
        <v>1.0000000000000002</v>
      </c>
      <c r="M64" s="151">
        <f t="shared" si="46"/>
        <v>1.0000000000000002</v>
      </c>
      <c r="N64" s="151">
        <f t="shared" si="46"/>
        <v>0.99999999999999978</v>
      </c>
      <c r="O64" s="151">
        <f t="shared" si="46"/>
        <v>1</v>
      </c>
      <c r="P64" s="151">
        <f t="shared" si="46"/>
        <v>0.99999999999999989</v>
      </c>
      <c r="Q64" s="151">
        <f t="shared" si="46"/>
        <v>0.99999999999999989</v>
      </c>
      <c r="R64" s="151">
        <f t="shared" si="46"/>
        <v>0.99999999999999989</v>
      </c>
      <c r="S64" s="151">
        <f t="shared" si="46"/>
        <v>1</v>
      </c>
      <c r="T64" s="151">
        <f t="shared" si="46"/>
        <v>1.0000000000000002</v>
      </c>
      <c r="U64" s="151">
        <f t="shared" si="46"/>
        <v>1</v>
      </c>
      <c r="V64" s="151">
        <f t="shared" si="46"/>
        <v>1</v>
      </c>
      <c r="W64" s="151">
        <f t="shared" si="46"/>
        <v>0.99999999999999978</v>
      </c>
      <c r="X64" s="151">
        <f t="shared" si="46"/>
        <v>0.99999999999999989</v>
      </c>
      <c r="Y64" s="151">
        <f t="shared" si="46"/>
        <v>1</v>
      </c>
      <c r="Z64" s="151">
        <f t="shared" si="46"/>
        <v>1</v>
      </c>
      <c r="AA64" s="151">
        <f t="shared" si="46"/>
        <v>1</v>
      </c>
      <c r="AB64" s="151">
        <f t="shared" si="46"/>
        <v>1</v>
      </c>
      <c r="AC64" s="151">
        <f t="shared" si="46"/>
        <v>0.99999999999999989</v>
      </c>
      <c r="AD64" s="151">
        <f t="shared" si="46"/>
        <v>1</v>
      </c>
      <c r="AE64" s="151">
        <f t="shared" si="46"/>
        <v>0.99999999999999967</v>
      </c>
      <c r="AF64" s="151">
        <f t="shared" si="46"/>
        <v>1</v>
      </c>
      <c r="AG64" s="151">
        <f t="shared" si="46"/>
        <v>1</v>
      </c>
      <c r="AH64" s="151">
        <f t="shared" si="46"/>
        <v>1</v>
      </c>
      <c r="AI64" s="151">
        <f t="shared" si="46"/>
        <v>0.99999999999999967</v>
      </c>
      <c r="AJ64" s="151">
        <f t="shared" si="46"/>
        <v>1</v>
      </c>
      <c r="AK64" s="151">
        <f t="shared" si="46"/>
        <v>1.0000000000000002</v>
      </c>
      <c r="AL64" s="151">
        <f t="shared" si="46"/>
        <v>0.99999999999999967</v>
      </c>
      <c r="AM64" s="151">
        <f t="shared" si="46"/>
        <v>0.99999999999999989</v>
      </c>
    </row>
    <row r="65" spans="1:39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">
      <c r="A66" s="164" t="s">
        <v>118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>
      <c r="A67" s="123" t="s">
        <v>55</v>
      </c>
      <c r="B67" s="2">
        <f t="shared" ref="B67:B78" si="47">B4</f>
        <v>28.029136878310002</v>
      </c>
      <c r="C67" s="150">
        <f t="shared" ref="C67:F78" si="48">B67*($C4/$B4)^(1/($C$3-$B$3))</f>
        <v>28.938621162276984</v>
      </c>
      <c r="D67" s="150">
        <f t="shared" si="48"/>
        <v>29.877616225201383</v>
      </c>
      <c r="E67" s="150">
        <f t="shared" si="48"/>
        <v>30.847079627417141</v>
      </c>
      <c r="F67" s="150">
        <f t="shared" si="48"/>
        <v>31.847999999999999</v>
      </c>
      <c r="G67" s="150">
        <f>F67*($L4/$C4)^(1/($L$3-$C$3))</f>
        <v>32.29748909222252</v>
      </c>
      <c r="H67" s="150">
        <f t="shared" ref="H67:L67" si="49">G67*($L4/$C4)^(1/($L$3-$C$3))</f>
        <v>32.753322081833481</v>
      </c>
      <c r="I67" s="150">
        <f t="shared" si="49"/>
        <v>33.215588503895631</v>
      </c>
      <c r="J67" s="150">
        <f t="shared" si="49"/>
        <v>33.684379157131403</v>
      </c>
      <c r="K67" s="150">
        <f t="shared" si="49"/>
        <v>34.159786121757698</v>
      </c>
      <c r="L67" s="150">
        <f t="shared" si="49"/>
        <v>34.641902777572334</v>
      </c>
      <c r="M67" s="150">
        <f>L67*($L4/$C4)^(1/($L$3-$C$3))</f>
        <v>35.130823822295767</v>
      </c>
      <c r="N67" s="150">
        <f t="shared" ref="N67" si="50">M67*($L4/$C4)^(1/($L$3-$C$3))</f>
        <v>35.626645290171716</v>
      </c>
      <c r="O67" s="150">
        <f t="shared" ref="O67:S78" si="51">N67*($M4/$L4)^(1/($M$3-$L$3))</f>
        <v>37.386635607928469</v>
      </c>
      <c r="P67" s="150">
        <f t="shared" si="51"/>
        <v>39.233571129011793</v>
      </c>
      <c r="Q67" s="150">
        <f t="shared" si="51"/>
        <v>41.171747029540114</v>
      </c>
      <c r="R67" s="150">
        <f t="shared" si="51"/>
        <v>43.205670671436053</v>
      </c>
      <c r="S67" s="150">
        <f t="shared" si="51"/>
        <v>45.34007208460789</v>
      </c>
      <c r="T67" s="150">
        <f t="shared" ref="T67:AC67" si="52">S67*($N4/$M4)^(1/($N$3-$M$3))</f>
        <v>45.696857651239647</v>
      </c>
      <c r="U67" s="150">
        <f t="shared" si="52"/>
        <v>46.056450799216208</v>
      </c>
      <c r="V67" s="150">
        <f t="shared" si="52"/>
        <v>46.418873621676269</v>
      </c>
      <c r="W67" s="150">
        <f t="shared" si="52"/>
        <v>46.784148385611637</v>
      </c>
      <c r="X67" s="150">
        <f t="shared" si="52"/>
        <v>47.15229753323532</v>
      </c>
      <c r="Y67" s="150">
        <f t="shared" si="52"/>
        <v>47.523343683360338</v>
      </c>
      <c r="Z67" s="150">
        <f t="shared" si="52"/>
        <v>47.897309632789423</v>
      </c>
      <c r="AA67" s="150">
        <f t="shared" si="52"/>
        <v>48.274218357715625</v>
      </c>
      <c r="AB67" s="150">
        <f t="shared" si="52"/>
        <v>48.654093015133959</v>
      </c>
      <c r="AC67" s="150">
        <f t="shared" si="52"/>
        <v>49.036956944264148</v>
      </c>
      <c r="AD67" s="150">
        <f t="shared" ref="AD67:AM67" si="53">AC67*($O4/$N4)^(1/($O$3-$N$3))</f>
        <v>49.268607740177146</v>
      </c>
      <c r="AE67" s="150">
        <f t="shared" si="53"/>
        <v>49.50135285544826</v>
      </c>
      <c r="AF67" s="150">
        <f t="shared" si="53"/>
        <v>49.735197459646848</v>
      </c>
      <c r="AG67" s="150">
        <f t="shared" si="53"/>
        <v>49.970146746763348</v>
      </c>
      <c r="AH67" s="150">
        <f t="shared" si="53"/>
        <v>50.206205935324618</v>
      </c>
      <c r="AI67" s="150">
        <f t="shared" si="53"/>
        <v>50.44338026850987</v>
      </c>
      <c r="AJ67" s="150">
        <f t="shared" si="53"/>
        <v>50.681675014267114</v>
      </c>
      <c r="AK67" s="150">
        <f t="shared" si="53"/>
        <v>50.921095465430163</v>
      </c>
      <c r="AL67" s="150">
        <f t="shared" si="53"/>
        <v>51.16164693983621</v>
      </c>
      <c r="AM67" s="150">
        <f t="shared" si="53"/>
        <v>51.403334780443927</v>
      </c>
    </row>
    <row r="68" spans="1:39">
      <c r="A68" s="123" t="s">
        <v>56</v>
      </c>
      <c r="B68" s="2">
        <f t="shared" si="47"/>
        <v>4.1845439613146898</v>
      </c>
      <c r="C68" s="150">
        <f t="shared" si="48"/>
        <v>5.2816209573065009</v>
      </c>
      <c r="D68" s="150">
        <f t="shared" si="48"/>
        <v>6.6663225896413074</v>
      </c>
      <c r="E68" s="150">
        <f t="shared" si="48"/>
        <v>8.4140564475163018</v>
      </c>
      <c r="F68" s="150">
        <f t="shared" si="48"/>
        <v>10.619999999999996</v>
      </c>
      <c r="G68" s="150">
        <f t="shared" ref="G68:L78" si="54">F68*($L5/$C5)^(1/($L$3-$C$3))</f>
        <v>12.817781051449272</v>
      </c>
      <c r="H68" s="150">
        <f t="shared" si="54"/>
        <v>15.470387107616954</v>
      </c>
      <c r="I68" s="150">
        <f t="shared" si="54"/>
        <v>18.671943006270975</v>
      </c>
      <c r="J68" s="150">
        <f t="shared" si="54"/>
        <v>22.536052472647924</v>
      </c>
      <c r="K68" s="150">
        <f t="shared" si="54"/>
        <v>27.199829223952275</v>
      </c>
      <c r="L68" s="150">
        <f t="shared" si="54"/>
        <v>32.828762300323142</v>
      </c>
      <c r="M68" s="150">
        <f t="shared" ref="M68:N68" si="55">L68*($L5/$C5)^(1/($L$3-$C$3))</f>
        <v>39.622588263240523</v>
      </c>
      <c r="N68" s="150">
        <f t="shared" si="55"/>
        <v>47.822378629937937</v>
      </c>
      <c r="O68" s="150">
        <f t="shared" si="51"/>
        <v>56.14239540680412</v>
      </c>
      <c r="P68" s="150">
        <f t="shared" si="51"/>
        <v>65.909907710879395</v>
      </c>
      <c r="Q68" s="150">
        <f t="shared" si="51"/>
        <v>77.376747161916754</v>
      </c>
      <c r="R68" s="150">
        <f t="shared" si="51"/>
        <v>90.838558409495747</v>
      </c>
      <c r="S68" s="150">
        <f t="shared" si="51"/>
        <v>106.64242161341025</v>
      </c>
      <c r="T68" s="150">
        <f t="shared" ref="T68:AC68" si="56">S68*($N5/$M5)^(1/($N$3-$M$3))</f>
        <v>114.90719873194861</v>
      </c>
      <c r="U68" s="150">
        <f t="shared" si="56"/>
        <v>123.81249525904592</v>
      </c>
      <c r="V68" s="150">
        <f t="shared" si="56"/>
        <v>133.40795138546068</v>
      </c>
      <c r="W68" s="150">
        <f t="shared" si="56"/>
        <v>143.7470544118213</v>
      </c>
      <c r="X68" s="150">
        <f t="shared" si="56"/>
        <v>154.88743689926019</v>
      </c>
      <c r="Y68" s="150">
        <f t="shared" si="56"/>
        <v>166.89119792669251</v>
      </c>
      <c r="Z68" s="150">
        <f t="shared" si="56"/>
        <v>179.82524924550219</v>
      </c>
      <c r="AA68" s="150">
        <f t="shared" si="56"/>
        <v>193.7616882611818</v>
      </c>
      <c r="AB68" s="150">
        <f t="shared" si="56"/>
        <v>208.77819992101271</v>
      </c>
      <c r="AC68" s="150">
        <f t="shared" si="56"/>
        <v>224.9584897480006</v>
      </c>
      <c r="AD68" s="150">
        <f t="shared" ref="AD68:AM68" si="57">AC68*($O5/$N5)^(1/($O$3-$N$3))</f>
        <v>230.23298362211222</v>
      </c>
      <c r="AE68" s="150">
        <f t="shared" si="57"/>
        <v>235.63114602573435</v>
      </c>
      <c r="AF68" s="150">
        <f t="shared" si="57"/>
        <v>241.15587655559727</v>
      </c>
      <c r="AG68" s="150">
        <f t="shared" si="57"/>
        <v>246.81014279388589</v>
      </c>
      <c r="AH68" s="150">
        <f t="shared" si="57"/>
        <v>252.59698190226203</v>
      </c>
      <c r="AI68" s="150">
        <f t="shared" si="57"/>
        <v>258.51950225326118</v>
      </c>
      <c r="AJ68" s="150">
        <f t="shared" si="57"/>
        <v>264.58088509993956</v>
      </c>
      <c r="AK68" s="150">
        <f t="shared" si="57"/>
        <v>270.78438628466898</v>
      </c>
      <c r="AL68" s="150">
        <f t="shared" si="57"/>
        <v>277.13333798799653</v>
      </c>
      <c r="AM68" s="150">
        <f t="shared" si="57"/>
        <v>283.63115051850934</v>
      </c>
    </row>
    <row r="69" spans="1:39">
      <c r="A69" s="123" t="s">
        <v>57</v>
      </c>
      <c r="B69" s="2">
        <f t="shared" si="47"/>
        <v>6.0697173049999993</v>
      </c>
      <c r="C69" s="150">
        <f t="shared" si="48"/>
        <v>6.0625252058053558</v>
      </c>
      <c r="D69" s="150">
        <f t="shared" si="48"/>
        <v>6.0553416286370654</v>
      </c>
      <c r="E69" s="150">
        <f t="shared" si="48"/>
        <v>6.0481665633972499</v>
      </c>
      <c r="F69" s="150">
        <f t="shared" si="48"/>
        <v>6.0409999999999986</v>
      </c>
      <c r="G69" s="150">
        <f t="shared" si="54"/>
        <v>6.7496191980723657</v>
      </c>
      <c r="H69" s="150">
        <f t="shared" si="54"/>
        <v>7.5413605891387281</v>
      </c>
      <c r="I69" s="150">
        <f t="shared" si="54"/>
        <v>8.4259745426315344</v>
      </c>
      <c r="J69" s="150">
        <f t="shared" si="54"/>
        <v>9.414355162293468</v>
      </c>
      <c r="K69" s="150">
        <f t="shared" si="54"/>
        <v>10.518674448086026</v>
      </c>
      <c r="L69" s="150">
        <f t="shared" si="54"/>
        <v>11.752532195509801</v>
      </c>
      <c r="M69" s="150">
        <f t="shared" ref="M69:N69" si="58">L69*($L6/$C6)^(1/($L$3-$C$3))</f>
        <v>13.131123478360625</v>
      </c>
      <c r="N69" s="150">
        <f t="shared" si="58"/>
        <v>14.671425777487448</v>
      </c>
      <c r="O69" s="150">
        <f t="shared" si="51"/>
        <v>14.61423661799898</v>
      </c>
      <c r="P69" s="150">
        <f t="shared" si="51"/>
        <v>14.557270381627365</v>
      </c>
      <c r="Q69" s="150">
        <f t="shared" si="51"/>
        <v>14.500526199419179</v>
      </c>
      <c r="R69" s="150">
        <f t="shared" si="51"/>
        <v>14.444003205808171</v>
      </c>
      <c r="S69" s="150">
        <f t="shared" si="51"/>
        <v>14.387700538602068</v>
      </c>
      <c r="T69" s="150">
        <f t="shared" ref="T69:AC69" si="59">S69*($N6/$M6)^(1/($N$3-$M$3))</f>
        <v>14.247794670095045</v>
      </c>
      <c r="U69" s="150">
        <f t="shared" si="59"/>
        <v>14.109249244974384</v>
      </c>
      <c r="V69" s="150">
        <f t="shared" si="59"/>
        <v>13.972051034301034</v>
      </c>
      <c r="W69" s="150">
        <f t="shared" si="59"/>
        <v>13.836186937774025</v>
      </c>
      <c r="X69" s="150">
        <f t="shared" si="59"/>
        <v>13.701643982479593</v>
      </c>
      <c r="Y69" s="150">
        <f t="shared" si="59"/>
        <v>13.568409321652473</v>
      </c>
      <c r="Z69" s="150">
        <f t="shared" si="59"/>
        <v>13.436470233449223</v>
      </c>
      <c r="AA69" s="150">
        <f t="shared" si="59"/>
        <v>13.305814119733492</v>
      </c>
      <c r="AB69" s="150">
        <f t="shared" si="59"/>
        <v>13.176428504873094</v>
      </c>
      <c r="AC69" s="150">
        <f t="shared" si="59"/>
        <v>13.048301034548773</v>
      </c>
      <c r="AD69" s="150">
        <f t="shared" ref="AD69:AM69" si="60">AC69*($O6/$N6)^(1/($O$3-$N$3))</f>
        <v>12.773046933550519</v>
      </c>
      <c r="AE69" s="150">
        <f t="shared" si="60"/>
        <v>12.503599321835104</v>
      </c>
      <c r="AF69" s="150">
        <f t="shared" si="60"/>
        <v>12.239835711426254</v>
      </c>
      <c r="AG69" s="150">
        <f t="shared" si="60"/>
        <v>11.98163619823335</v>
      </c>
      <c r="AH69" s="150">
        <f t="shared" si="60"/>
        <v>11.728883407544313</v>
      </c>
      <c r="AI69" s="150">
        <f t="shared" si="60"/>
        <v>11.481462440668329</v>
      </c>
      <c r="AJ69" s="150">
        <f t="shared" si="60"/>
        <v>11.23926082270415</v>
      </c>
      <c r="AK69" s="150">
        <f t="shared" si="60"/>
        <v>11.00216845141021</v>
      </c>
      <c r="AL69" s="150">
        <f t="shared" si="60"/>
        <v>10.77007754715334</v>
      </c>
      <c r="AM69" s="150">
        <f t="shared" si="60"/>
        <v>10.542882603913307</v>
      </c>
    </row>
    <row r="70" spans="1:39">
      <c r="A70" s="123" t="s">
        <v>58</v>
      </c>
      <c r="B70" s="2">
        <f t="shared" si="47"/>
        <v>1.9492261200000003E-2</v>
      </c>
      <c r="C70" s="150">
        <f t="shared" si="48"/>
        <v>3.9951793239009971E-2</v>
      </c>
      <c r="D70" s="150">
        <f t="shared" si="48"/>
        <v>8.1886127352561983E-2</v>
      </c>
      <c r="E70" s="150">
        <f t="shared" si="48"/>
        <v>0.16783571672704625</v>
      </c>
      <c r="F70" s="150">
        <f t="shared" si="48"/>
        <v>0.34399999999999992</v>
      </c>
      <c r="G70" s="150">
        <f t="shared" si="54"/>
        <v>0.63354664341106814</v>
      </c>
      <c r="H70" s="150">
        <f t="shared" si="54"/>
        <v>1.1668062481902071</v>
      </c>
      <c r="I70" s="150">
        <f t="shared" si="54"/>
        <v>2.1489133199185106</v>
      </c>
      <c r="J70" s="150">
        <f t="shared" si="54"/>
        <v>3.9576651767898476</v>
      </c>
      <c r="K70" s="150">
        <f t="shared" si="54"/>
        <v>7.2888531642444194</v>
      </c>
      <c r="L70" s="150">
        <f t="shared" si="54"/>
        <v>13.423919931753478</v>
      </c>
      <c r="M70" s="150">
        <f t="shared" ref="M70:N70" si="61">L70*($L7/$C7)^(1/($L$3-$C$3))</f>
        <v>24.722905273783002</v>
      </c>
      <c r="N70" s="150">
        <f t="shared" si="61"/>
        <v>45.532307126671569</v>
      </c>
      <c r="O70" s="150">
        <f t="shared" si="51"/>
        <v>50.666164571406334</v>
      </c>
      <c r="P70" s="150">
        <f t="shared" si="51"/>
        <v>56.378874569988952</v>
      </c>
      <c r="Q70" s="150">
        <f t="shared" si="51"/>
        <v>62.735703889699806</v>
      </c>
      <c r="R70" s="150">
        <f t="shared" si="51"/>
        <v>69.809278254574181</v>
      </c>
      <c r="S70" s="150">
        <f t="shared" si="51"/>
        <v>77.680412082292548</v>
      </c>
      <c r="T70" s="150">
        <f t="shared" ref="T70:AC70" si="62">S70*($N7/$M7)^(1/($N$3-$M$3))</f>
        <v>80.762663629721217</v>
      </c>
      <c r="U70" s="150">
        <f t="shared" si="62"/>
        <v>83.967214664845216</v>
      </c>
      <c r="V70" s="150">
        <f t="shared" si="62"/>
        <v>87.298917862555086</v>
      </c>
      <c r="W70" s="150">
        <f t="shared" si="62"/>
        <v>90.762818445184024</v>
      </c>
      <c r="X70" s="150">
        <f t="shared" si="62"/>
        <v>94.364161822524665</v>
      </c>
      <c r="Y70" s="150">
        <f t="shared" si="62"/>
        <v>98.108401534991216</v>
      </c>
      <c r="Z70" s="150">
        <f t="shared" si="62"/>
        <v>102.00120751195529</v>
      </c>
      <c r="AA70" s="150">
        <f t="shared" si="62"/>
        <v>106.04847465776108</v>
      </c>
      <c r="AB70" s="150">
        <f t="shared" si="62"/>
        <v>110.25633177842181</v>
      </c>
      <c r="AC70" s="150">
        <f t="shared" si="62"/>
        <v>114.63115086251517</v>
      </c>
      <c r="AD70" s="150">
        <f t="shared" ref="AD70:AM70" si="63">AC70*($O7/$N7)^(1/($O$3-$N$3))</f>
        <v>115.17091823509938</v>
      </c>
      <c r="AE70" s="150">
        <f t="shared" si="63"/>
        <v>115.71322722760378</v>
      </c>
      <c r="AF70" s="150">
        <f t="shared" si="63"/>
        <v>116.25808980783552</v>
      </c>
      <c r="AG70" s="150">
        <f t="shared" si="63"/>
        <v>116.80551799995493</v>
      </c>
      <c r="AH70" s="150">
        <f t="shared" si="63"/>
        <v>117.3555238847409</v>
      </c>
      <c r="AI70" s="150">
        <f t="shared" si="63"/>
        <v>117.9081195998575</v>
      </c>
      <c r="AJ70" s="150">
        <f t="shared" si="63"/>
        <v>118.46331734012176</v>
      </c>
      <c r="AK70" s="150">
        <f t="shared" si="63"/>
        <v>119.02112935777285</v>
      </c>
      <c r="AL70" s="150">
        <f t="shared" si="63"/>
        <v>119.58156796274247</v>
      </c>
      <c r="AM70" s="150">
        <f t="shared" si="63"/>
        <v>120.14464552292647</v>
      </c>
    </row>
    <row r="71" spans="1:39">
      <c r="A71" s="123" t="s">
        <v>59</v>
      </c>
      <c r="B71" s="2">
        <f t="shared" si="47"/>
        <v>2.22571611</v>
      </c>
      <c r="C71" s="150">
        <f t="shared" si="48"/>
        <v>2.9567660672741511</v>
      </c>
      <c r="D71" s="150">
        <f t="shared" si="48"/>
        <v>3.9279338174821627</v>
      </c>
      <c r="E71" s="150">
        <f t="shared" si="48"/>
        <v>5.218087506240801</v>
      </c>
      <c r="F71" s="150">
        <f t="shared" si="48"/>
        <v>6.9319999999999977</v>
      </c>
      <c r="G71" s="150">
        <f t="shared" si="54"/>
        <v>7.4749329231816555</v>
      </c>
      <c r="H71" s="150">
        <f t="shared" si="54"/>
        <v>8.0603898162240437</v>
      </c>
      <c r="I71" s="150">
        <f t="shared" si="54"/>
        <v>8.691701271057596</v>
      </c>
      <c r="J71" s="150">
        <f t="shared" si="54"/>
        <v>9.3724587405493782</v>
      </c>
      <c r="K71" s="150">
        <f t="shared" si="54"/>
        <v>10.106534969834716</v>
      </c>
      <c r="L71" s="150">
        <f t="shared" si="54"/>
        <v>10.898106027885785</v>
      </c>
      <c r="M71" s="150">
        <f t="shared" ref="M71:N71" si="64">L71*($L8/$C8)^(1/($L$3-$C$3))</f>
        <v>11.751675064652039</v>
      </c>
      <c r="N71" s="150">
        <f t="shared" si="64"/>
        <v>12.672097928923899</v>
      </c>
      <c r="O71" s="150">
        <f t="shared" si="51"/>
        <v>13.534865127715141</v>
      </c>
      <c r="P71" s="150">
        <f t="shared" si="51"/>
        <v>14.456372974146984</v>
      </c>
      <c r="Q71" s="150">
        <f t="shared" si="51"/>
        <v>15.440620766859976</v>
      </c>
      <c r="R71" s="150">
        <f t="shared" si="51"/>
        <v>16.49188009276963</v>
      </c>
      <c r="S71" s="150">
        <f t="shared" si="51"/>
        <v>17.614713365543132</v>
      </c>
      <c r="T71" s="150">
        <f t="shared" ref="T71:AC71" si="65">S71*($N8/$M8)^(1/($N$3-$M$3))</f>
        <v>17.548897774077602</v>
      </c>
      <c r="U71" s="150">
        <f t="shared" si="65"/>
        <v>17.483328095900021</v>
      </c>
      <c r="V71" s="150">
        <f t="shared" si="65"/>
        <v>17.418003412180305</v>
      </c>
      <c r="W71" s="150">
        <f t="shared" si="65"/>
        <v>17.352922807521491</v>
      </c>
      <c r="X71" s="150">
        <f t="shared" si="65"/>
        <v>17.288085369946902</v>
      </c>
      <c r="Y71" s="150">
        <f t="shared" si="65"/>
        <v>17.223490190887368</v>
      </c>
      <c r="Z71" s="150">
        <f t="shared" si="65"/>
        <v>17.1591363651685</v>
      </c>
      <c r="AA71" s="150">
        <f t="shared" si="65"/>
        <v>17.095022990997997</v>
      </c>
      <c r="AB71" s="150">
        <f t="shared" si="65"/>
        <v>17.031149169953014</v>
      </c>
      <c r="AC71" s="150">
        <f t="shared" si="65"/>
        <v>16.967514006967576</v>
      </c>
      <c r="AD71" s="150">
        <f t="shared" ref="AD71:AM71" si="66">AC71*($O8/$N8)^(1/($O$3-$N$3))</f>
        <v>16.29735601889104</v>
      </c>
      <c r="AE71" s="150">
        <f t="shared" si="66"/>
        <v>15.653666948347054</v>
      </c>
      <c r="AF71" s="150">
        <f t="shared" si="66"/>
        <v>15.03540136484339</v>
      </c>
      <c r="AG71" s="150">
        <f t="shared" si="66"/>
        <v>14.441555128768442</v>
      </c>
      <c r="AH71" s="150">
        <f t="shared" si="66"/>
        <v>13.871163760544578</v>
      </c>
      <c r="AI71" s="150">
        <f t="shared" si="66"/>
        <v>13.32330087419426</v>
      </c>
      <c r="AJ71" s="150">
        <f t="shared" si="66"/>
        <v>12.797076672774898</v>
      </c>
      <c r="AK71" s="150">
        <f t="shared" si="66"/>
        <v>12.29163650323879</v>
      </c>
      <c r="AL71" s="150">
        <f t="shared" si="66"/>
        <v>11.806159468371101</v>
      </c>
      <c r="AM71" s="150">
        <f t="shared" si="66"/>
        <v>11.339857093551471</v>
      </c>
    </row>
    <row r="72" spans="1:39">
      <c r="A72" s="123" t="s">
        <v>60</v>
      </c>
      <c r="B72" s="2">
        <f t="shared" si="47"/>
        <v>1.3098965169300001</v>
      </c>
      <c r="C72" s="150">
        <f t="shared" si="48"/>
        <v>1.4344914534701654</v>
      </c>
      <c r="D72" s="150">
        <f t="shared" si="48"/>
        <v>1.570937630173814</v>
      </c>
      <c r="E72" s="150">
        <f t="shared" si="48"/>
        <v>1.7203623151090774</v>
      </c>
      <c r="F72" s="150">
        <f t="shared" si="48"/>
        <v>1.8839999999999992</v>
      </c>
      <c r="G72" s="150">
        <f t="shared" si="54"/>
        <v>1.958878540973332</v>
      </c>
      <c r="H72" s="150">
        <f t="shared" si="54"/>
        <v>2.0367330882621082</v>
      </c>
      <c r="I72" s="150">
        <f t="shared" si="54"/>
        <v>2.1176819215960663</v>
      </c>
      <c r="J72" s="150">
        <f t="shared" si="54"/>
        <v>2.2018480216675722</v>
      </c>
      <c r="K72" s="150">
        <f t="shared" si="54"/>
        <v>2.2893592569687859</v>
      </c>
      <c r="L72" s="150">
        <f t="shared" si="54"/>
        <v>2.3803485780545692</v>
      </c>
      <c r="M72" s="150">
        <f t="shared" ref="M72:N72" si="67">L72*($L9/$C9)^(1/($L$3-$C$3))</f>
        <v>2.4749542195262642</v>
      </c>
      <c r="N72" s="150">
        <f t="shared" si="67"/>
        <v>2.5733199100432071</v>
      </c>
      <c r="O72" s="150">
        <f t="shared" si="51"/>
        <v>2.5375206534957528</v>
      </c>
      <c r="P72" s="150">
        <f t="shared" si="51"/>
        <v>2.5022194254928056</v>
      </c>
      <c r="Q72" s="150">
        <f t="shared" si="51"/>
        <v>2.4674092976102848</v>
      </c>
      <c r="R72" s="150">
        <f t="shared" si="51"/>
        <v>2.4330834378102719</v>
      </c>
      <c r="S72" s="150">
        <f t="shared" si="51"/>
        <v>2.3992351091001156</v>
      </c>
      <c r="T72" s="150">
        <f t="shared" ref="T72:AC72" si="68">S72*($N9/$M9)^(1/($N$3-$M$3))</f>
        <v>2.2393985247611439</v>
      </c>
      <c r="U72" s="150">
        <f t="shared" si="68"/>
        <v>2.0902102231170399</v>
      </c>
      <c r="V72" s="150">
        <f t="shared" si="68"/>
        <v>1.9509608176101592</v>
      </c>
      <c r="W72" s="150">
        <f t="shared" si="68"/>
        <v>1.8209881808797241</v>
      </c>
      <c r="X72" s="150">
        <f t="shared" si="68"/>
        <v>1.6996742963631621</v>
      </c>
      <c r="Y72" s="150">
        <f t="shared" si="68"/>
        <v>1.5864423196431614</v>
      </c>
      <c r="Z72" s="150">
        <f t="shared" si="68"/>
        <v>1.4807538355672238</v>
      </c>
      <c r="AA72" s="150">
        <f t="shared" si="68"/>
        <v>1.3821062980973893</v>
      </c>
      <c r="AB72" s="150">
        <f t="shared" si="68"/>
        <v>1.2900306407166815</v>
      </c>
      <c r="AC72" s="150">
        <f t="shared" si="68"/>
        <v>1.2040890460298204</v>
      </c>
      <c r="AD72" s="150">
        <f t="shared" ref="AD72:AM72" si="69">AC72*($O9/$N9)^(1/($O$3-$N$3))</f>
        <v>1.3513134285972193</v>
      </c>
      <c r="AE72" s="150">
        <f t="shared" si="69"/>
        <v>1.5165389871522412</v>
      </c>
      <c r="AF72" s="150">
        <f t="shared" si="69"/>
        <v>1.7019667316858027</v>
      </c>
      <c r="AG72" s="150">
        <f t="shared" si="69"/>
        <v>1.9100667904388418</v>
      </c>
      <c r="AH72" s="150">
        <f t="shared" si="69"/>
        <v>2.1436113150834815</v>
      </c>
      <c r="AI72" s="150">
        <f t="shared" si="69"/>
        <v>2.4057114092320333</v>
      </c>
      <c r="AJ72" s="150">
        <f t="shared" si="69"/>
        <v>2.6998585722075212</v>
      </c>
      <c r="AK72" s="150">
        <f t="shared" si="69"/>
        <v>3.0299712101583092</v>
      </c>
      <c r="AL72" s="150">
        <f t="shared" si="69"/>
        <v>3.4004468341027394</v>
      </c>
      <c r="AM72" s="150">
        <f t="shared" si="69"/>
        <v>3.8162206402466778</v>
      </c>
    </row>
    <row r="73" spans="1:39">
      <c r="A73" s="123" t="s">
        <v>61</v>
      </c>
      <c r="B73" s="2">
        <f t="shared" si="47"/>
        <v>5.7368375E-4</v>
      </c>
      <c r="C73" s="150">
        <f t="shared" si="48"/>
        <v>3.55506054974982E-3</v>
      </c>
      <c r="D73" s="150">
        <f t="shared" si="48"/>
        <v>2.2030352981738621E-2</v>
      </c>
      <c r="E73" s="150">
        <f t="shared" si="48"/>
        <v>0.13651988361609038</v>
      </c>
      <c r="F73" s="150">
        <f t="shared" si="48"/>
        <v>0.84599999999999953</v>
      </c>
      <c r="G73" s="150">
        <f t="shared" si="54"/>
        <v>0.96349438083941019</v>
      </c>
      <c r="H73" s="150">
        <f t="shared" si="54"/>
        <v>1.0973066452826465</v>
      </c>
      <c r="I73" s="150">
        <f t="shared" si="54"/>
        <v>1.2497030576685277</v>
      </c>
      <c r="J73" s="150">
        <f t="shared" si="54"/>
        <v>1.4232646262192157</v>
      </c>
      <c r="K73" s="150">
        <f t="shared" si="54"/>
        <v>1.6209308153779178</v>
      </c>
      <c r="L73" s="150">
        <f t="shared" si="54"/>
        <v>1.846049329014265</v>
      </c>
      <c r="M73" s="150">
        <f t="shared" ref="M73:N73" si="70">L73*($L10/$C10)^(1/($L$3-$C$3))</f>
        <v>2.1024328076331074</v>
      </c>
      <c r="N73" s="150">
        <f t="shared" si="70"/>
        <v>2.3944233998190598</v>
      </c>
      <c r="O73" s="150">
        <f t="shared" si="51"/>
        <v>2.3915056619928334</v>
      </c>
      <c r="P73" s="150">
        <f t="shared" si="51"/>
        <v>2.3885914795921108</v>
      </c>
      <c r="Q73" s="150">
        <f t="shared" si="51"/>
        <v>2.3856808482844087</v>
      </c>
      <c r="R73" s="150">
        <f t="shared" si="51"/>
        <v>2.3827737637425228</v>
      </c>
      <c r="S73" s="150">
        <f t="shared" si="51"/>
        <v>2.3798702216445227</v>
      </c>
      <c r="T73" s="150">
        <f t="shared" ref="T73:AC73" si="71">S73*($N10/$M10)^(1/($N$3-$M$3))</f>
        <v>2.1873278620213905</v>
      </c>
      <c r="U73" s="150">
        <f t="shared" si="71"/>
        <v>2.0103630578095051</v>
      </c>
      <c r="V73" s="150">
        <f t="shared" si="71"/>
        <v>1.8477155137000032</v>
      </c>
      <c r="W73" s="150">
        <f t="shared" si="71"/>
        <v>1.6982268980248891</v>
      </c>
      <c r="X73" s="150">
        <f t="shared" si="71"/>
        <v>1.5608325934332561</v>
      </c>
      <c r="Y73" s="150">
        <f t="shared" si="71"/>
        <v>1.4345541149754415</v>
      </c>
      <c r="Z73" s="150">
        <f t="shared" si="71"/>
        <v>1.3184921415987676</v>
      </c>
      <c r="AA73" s="150">
        <f t="shared" si="71"/>
        <v>1.2118201114270724</v>
      </c>
      <c r="AB73" s="150">
        <f t="shared" si="71"/>
        <v>1.1137783352113493</v>
      </c>
      <c r="AC73" s="150">
        <f t="shared" si="71"/>
        <v>1.0236685860290893</v>
      </c>
      <c r="AD73" s="150">
        <f t="shared" ref="AD73:AM73" si="72">AC73*($O10/$N10)^(1/($O$3-$N$3))</f>
        <v>0.98001632484420709</v>
      </c>
      <c r="AE73" s="150">
        <f t="shared" si="72"/>
        <v>0.93822552539856308</v>
      </c>
      <c r="AF73" s="150">
        <f t="shared" si="72"/>
        <v>0.89821680944890947</v>
      </c>
      <c r="AG73" s="150">
        <f t="shared" si="72"/>
        <v>0.85991418367545325</v>
      </c>
      <c r="AH73" s="150">
        <f t="shared" si="72"/>
        <v>0.82324489533869172</v>
      </c>
      <c r="AI73" s="150">
        <f t="shared" si="72"/>
        <v>0.78813929409146899</v>
      </c>
      <c r="AJ73" s="150">
        <f t="shared" si="72"/>
        <v>0.75453069968377484</v>
      </c>
      <c r="AK73" s="150">
        <f t="shared" si="72"/>
        <v>0.72235527530900356</v>
      </c>
      <c r="AL73" s="150">
        <f t="shared" si="72"/>
        <v>0.69155190635110331</v>
      </c>
      <c r="AM73" s="150">
        <f t="shared" si="72"/>
        <v>0.66206208430230629</v>
      </c>
    </row>
    <row r="74" spans="1:39">
      <c r="A74" s="123" t="s">
        <v>62</v>
      </c>
      <c r="B74" s="2">
        <f t="shared" si="47"/>
        <v>11.799869613499986</v>
      </c>
      <c r="C74" s="150">
        <f t="shared" si="48"/>
        <v>11.563653337346503</v>
      </c>
      <c r="D74" s="150">
        <f t="shared" si="48"/>
        <v>11.332165768453986</v>
      </c>
      <c r="E74" s="150">
        <f t="shared" si="48"/>
        <v>11.10531224496118</v>
      </c>
      <c r="F74" s="150">
        <f t="shared" si="48"/>
        <v>10.882999999999999</v>
      </c>
      <c r="G74" s="150">
        <f t="shared" si="54"/>
        <v>10.964290923347553</v>
      </c>
      <c r="H74" s="150">
        <f t="shared" si="54"/>
        <v>11.046189051897597</v>
      </c>
      <c r="I74" s="150">
        <f t="shared" si="54"/>
        <v>11.128698921189191</v>
      </c>
      <c r="J74" s="150">
        <f t="shared" si="54"/>
        <v>11.211825100639746</v>
      </c>
      <c r="K74" s="150">
        <f t="shared" si="54"/>
        <v>11.295572193798094</v>
      </c>
      <c r="L74" s="150">
        <f t="shared" si="54"/>
        <v>11.379944838599418</v>
      </c>
      <c r="M74" s="150">
        <f t="shared" ref="M74:N74" si="73">L74*($L11/$C11)^(1/($L$3-$C$3))</f>
        <v>11.464947707622112</v>
      </c>
      <c r="N74" s="150">
        <f t="shared" si="73"/>
        <v>11.550585508346547</v>
      </c>
      <c r="O74" s="150">
        <f t="shared" si="51"/>
        <v>11.546237049387983</v>
      </c>
      <c r="P74" s="150">
        <f t="shared" si="51"/>
        <v>11.541890227497541</v>
      </c>
      <c r="Q74" s="150">
        <f t="shared" si="51"/>
        <v>11.537545042058911</v>
      </c>
      <c r="R74" s="150">
        <f t="shared" si="51"/>
        <v>11.533201492456017</v>
      </c>
      <c r="S74" s="150">
        <f t="shared" si="51"/>
        <v>11.528859578073014</v>
      </c>
      <c r="T74" s="150">
        <f t="shared" ref="T74:AC74" si="74">S74*($N11/$M11)^(1/($N$3-$M$3))</f>
        <v>11.495185040476604</v>
      </c>
      <c r="U74" s="150">
        <f t="shared" si="74"/>
        <v>11.461608862520595</v>
      </c>
      <c r="V74" s="150">
        <f t="shared" si="74"/>
        <v>11.428130756907239</v>
      </c>
      <c r="W74" s="150">
        <f t="shared" si="74"/>
        <v>11.394750437177949</v>
      </c>
      <c r="X74" s="150">
        <f t="shared" si="74"/>
        <v>11.361467617710858</v>
      </c>
      <c r="Y74" s="150">
        <f t="shared" si="74"/>
        <v>11.328282013718365</v>
      </c>
      <c r="Z74" s="150">
        <f t="shared" si="74"/>
        <v>11.295193341244705</v>
      </c>
      <c r="AA74" s="150">
        <f t="shared" si="74"/>
        <v>11.262201317163514</v>
      </c>
      <c r="AB74" s="150">
        <f t="shared" si="74"/>
        <v>11.229305659175411</v>
      </c>
      <c r="AC74" s="150">
        <f t="shared" si="74"/>
        <v>11.196506085805581</v>
      </c>
      <c r="AD74" s="150">
        <f t="shared" ref="AD74:AM74" si="75">AC74*($O11/$N11)^(1/($O$3-$N$3))</f>
        <v>13.643958659493705</v>
      </c>
      <c r="AE74" s="150">
        <f t="shared" si="75"/>
        <v>16.626401707401865</v>
      </c>
      <c r="AF74" s="150">
        <f t="shared" si="75"/>
        <v>20.260779194280669</v>
      </c>
      <c r="AG74" s="150">
        <f t="shared" si="75"/>
        <v>24.689597952914092</v>
      </c>
      <c r="AH74" s="150">
        <f t="shared" si="75"/>
        <v>30.086515490411863</v>
      </c>
      <c r="AI74" s="150">
        <f t="shared" si="75"/>
        <v>36.66314923722576</v>
      </c>
      <c r="AJ74" s="150">
        <f t="shared" si="75"/>
        <v>44.677374234961192</v>
      </c>
      <c r="AK74" s="150">
        <f t="shared" si="75"/>
        <v>54.443434621924844</v>
      </c>
      <c r="AL74" s="150">
        <f t="shared" si="75"/>
        <v>66.344265395801401</v>
      </c>
      <c r="AM74" s="150">
        <f t="shared" si="75"/>
        <v>80.846507599577194</v>
      </c>
    </row>
    <row r="75" spans="1:39">
      <c r="A75" s="123" t="s">
        <v>63</v>
      </c>
      <c r="B75" s="2">
        <f t="shared" si="47"/>
        <v>35.890707609000003</v>
      </c>
      <c r="C75" s="150">
        <f t="shared" si="48"/>
        <v>35.636850055290203</v>
      </c>
      <c r="D75" s="150">
        <f t="shared" si="48"/>
        <v>35.384788054297772</v>
      </c>
      <c r="E75" s="150">
        <f t="shared" si="48"/>
        <v>35.134508905949325</v>
      </c>
      <c r="F75" s="150">
        <f t="shared" si="48"/>
        <v>34.88600000000001</v>
      </c>
      <c r="G75" s="150">
        <f t="shared" si="54"/>
        <v>24.434072583546154</v>
      </c>
      <c r="H75" s="150">
        <f t="shared" si="54"/>
        <v>17.113567133463327</v>
      </c>
      <c r="I75" s="150">
        <f t="shared" si="54"/>
        <v>11.986302284653808</v>
      </c>
      <c r="J75" s="150">
        <f t="shared" si="54"/>
        <v>8.3951780092746713</v>
      </c>
      <c r="K75" s="150">
        <f t="shared" si="54"/>
        <v>5.8799629888897487</v>
      </c>
      <c r="L75" s="150">
        <f t="shared" si="54"/>
        <v>4.1183122874246711</v>
      </c>
      <c r="M75" s="150">
        <f t="shared" ref="M75:N75" si="76">L75*($L12/$C12)^(1/($L$3-$C$3))</f>
        <v>2.884456267632987</v>
      </c>
      <c r="N75" s="150">
        <f t="shared" si="76"/>
        <v>2.0202664050739272</v>
      </c>
      <c r="O75" s="150">
        <f t="shared" si="51"/>
        <v>1.7939471266407945</v>
      </c>
      <c r="P75" s="150">
        <f t="shared" si="51"/>
        <v>1.592981146001385</v>
      </c>
      <c r="Q75" s="150">
        <f t="shared" si="51"/>
        <v>1.414528273343026</v>
      </c>
      <c r="R75" s="150">
        <f t="shared" si="51"/>
        <v>1.2560664896187435</v>
      </c>
      <c r="S75" s="150">
        <f t="shared" si="51"/>
        <v>1.115356303635054</v>
      </c>
      <c r="T75" s="150">
        <f t="shared" ref="T75:AC75" si="77">S75*($N12/$M12)^(1/($N$3-$M$3))</f>
        <v>0.8450888927739878</v>
      </c>
      <c r="U75" s="150">
        <f t="shared" si="77"/>
        <v>0.64031129277917609</v>
      </c>
      <c r="V75" s="150">
        <f t="shared" si="77"/>
        <v>0.48515434904691207</v>
      </c>
      <c r="W75" s="150">
        <f t="shared" si="77"/>
        <v>0.36759423901072225</v>
      </c>
      <c r="X75" s="150">
        <f t="shared" si="77"/>
        <v>0.27852069103230076</v>
      </c>
      <c r="Y75" s="150">
        <f t="shared" si="77"/>
        <v>0.2110309877050266</v>
      </c>
      <c r="Z75" s="150">
        <f t="shared" si="77"/>
        <v>0.15989504265086846</v>
      </c>
      <c r="AA75" s="150">
        <f t="shared" si="77"/>
        <v>0.12115009716041845</v>
      </c>
      <c r="AB75" s="150">
        <f t="shared" si="77"/>
        <v>9.1793627861414581E-2</v>
      </c>
      <c r="AC75" s="150">
        <f t="shared" si="77"/>
        <v>6.9550667423754986E-2</v>
      </c>
      <c r="AD75" s="150">
        <f t="shared" ref="AD75:AM75" si="78">AC75*($O12/$N12)^(1/($O$3-$N$3))</f>
        <v>7.2122566323269924E-2</v>
      </c>
      <c r="AE75" s="150">
        <f t="shared" si="78"/>
        <v>7.478957090896074E-2</v>
      </c>
      <c r="AF75" s="150">
        <f t="shared" si="78"/>
        <v>7.7555198073168991E-2</v>
      </c>
      <c r="AG75" s="150">
        <f t="shared" si="78"/>
        <v>8.0423094758627967E-2</v>
      </c>
      <c r="AH75" s="150">
        <f t="shared" si="78"/>
        <v>8.3397042767567639E-2</v>
      </c>
      <c r="AI75" s="150">
        <f t="shared" si="78"/>
        <v>8.6480963748654424E-2</v>
      </c>
      <c r="AJ75" s="150">
        <f t="shared" si="78"/>
        <v>8.9678924368342003E-2</v>
      </c>
      <c r="AK75" s="150">
        <f t="shared" si="78"/>
        <v>9.2995141673452228E-2</v>
      </c>
      <c r="AL75" s="150">
        <f t="shared" si="78"/>
        <v>9.6433988652057906E-2</v>
      </c>
      <c r="AM75" s="150">
        <f t="shared" si="78"/>
        <v>0.1000000000000001</v>
      </c>
    </row>
    <row r="76" spans="1:39">
      <c r="A76" s="123" t="s">
        <v>64</v>
      </c>
      <c r="B76" s="2">
        <f t="shared" si="47"/>
        <v>153.20553724080071</v>
      </c>
      <c r="C76" s="150">
        <f t="shared" si="48"/>
        <v>159.08094736397868</v>
      </c>
      <c r="D76" s="150">
        <f t="shared" si="48"/>
        <v>165.18167861286301</v>
      </c>
      <c r="E76" s="150">
        <f t="shared" si="48"/>
        <v>171.5163720199306</v>
      </c>
      <c r="F76" s="150">
        <f t="shared" si="48"/>
        <v>178.09400000000005</v>
      </c>
      <c r="G76" s="150">
        <f t="shared" si="54"/>
        <v>183.93848375742118</v>
      </c>
      <c r="H76" s="150">
        <f t="shared" si="54"/>
        <v>189.97476505092305</v>
      </c>
      <c r="I76" s="150">
        <f t="shared" si="54"/>
        <v>196.20913807112595</v>
      </c>
      <c r="J76" s="150">
        <f t="shared" si="54"/>
        <v>202.64810356414816</v>
      </c>
      <c r="K76" s="150">
        <f t="shared" si="54"/>
        <v>209.29837561010626</v>
      </c>
      <c r="L76" s="150">
        <f t="shared" si="54"/>
        <v>216.1668886240646</v>
      </c>
      <c r="M76" s="150">
        <f t="shared" ref="M76:N76" si="79">L76*($L13/$C13)^(1/($L$3-$C$3))</f>
        <v>223.2608045867338</v>
      </c>
      <c r="N76" s="150">
        <f t="shared" si="79"/>
        <v>230.58752051245807</v>
      </c>
      <c r="O76" s="150">
        <f t="shared" si="51"/>
        <v>222.06188714533909</v>
      </c>
      <c r="P76" s="150">
        <f t="shared" si="51"/>
        <v>213.85147649343469</v>
      </c>
      <c r="Q76" s="150">
        <f t="shared" si="51"/>
        <v>205.94463366192255</v>
      </c>
      <c r="R76" s="150">
        <f t="shared" si="51"/>
        <v>198.33013467852106</v>
      </c>
      <c r="S76" s="150">
        <f t="shared" si="51"/>
        <v>190.99717056076412</v>
      </c>
      <c r="T76" s="150">
        <f t="shared" ref="T76:AC76" si="80">S76*($N13/$M13)^(1/($N$3-$M$3))</f>
        <v>183.49310969070891</v>
      </c>
      <c r="U76" s="150">
        <f t="shared" si="80"/>
        <v>176.28387480878831</v>
      </c>
      <c r="V76" s="150">
        <f t="shared" si="80"/>
        <v>169.35788253837669</v>
      </c>
      <c r="W76" s="150">
        <f t="shared" si="80"/>
        <v>162.70400460049737</v>
      </c>
      <c r="X76" s="150">
        <f t="shared" si="80"/>
        <v>156.31154993355537</v>
      </c>
      <c r="Y76" s="150">
        <f t="shared" si="80"/>
        <v>150.17024751556534</v>
      </c>
      <c r="Z76" s="150">
        <f t="shared" si="80"/>
        <v>144.27022986127474</v>
      </c>
      <c r="AA76" s="150">
        <f t="shared" si="80"/>
        <v>138.60201716766608</v>
      </c>
      <c r="AB76" s="150">
        <f t="shared" si="80"/>
        <v>133.15650208236426</v>
      </c>
      <c r="AC76" s="150">
        <f t="shared" si="80"/>
        <v>127.92493507047595</v>
      </c>
      <c r="AD76" s="150">
        <f t="shared" ref="AD76:AM76" si="81">AC76*($O13/$N13)^(1/($O$3-$N$3))</f>
        <v>119.63727642262478</v>
      </c>
      <c r="AE76" s="150">
        <f t="shared" si="81"/>
        <v>111.88653644372162</v>
      </c>
      <c r="AF76" s="150">
        <f t="shared" si="81"/>
        <v>104.637930682655</v>
      </c>
      <c r="AG76" s="150">
        <f t="shared" si="81"/>
        <v>97.858928210325416</v>
      </c>
      <c r="AH76" s="150">
        <f t="shared" si="81"/>
        <v>91.519105624486727</v>
      </c>
      <c r="AI76" s="150">
        <f t="shared" si="81"/>
        <v>85.590010512931471</v>
      </c>
      <c r="AJ76" s="150">
        <f t="shared" si="81"/>
        <v>80.045033762258257</v>
      </c>
      <c r="AK76" s="150">
        <f t="shared" si="81"/>
        <v>74.859290139157338</v>
      </c>
      <c r="AL76" s="150">
        <f t="shared" si="81"/>
        <v>70.009506608276553</v>
      </c>
      <c r="AM76" s="150">
        <f t="shared" si="81"/>
        <v>65.473917885450717</v>
      </c>
    </row>
    <row r="77" spans="1:39">
      <c r="A77" s="123" t="s">
        <v>65</v>
      </c>
      <c r="B77" s="2">
        <f t="shared" si="47"/>
        <v>2.2264822350999998</v>
      </c>
      <c r="C77" s="150">
        <f t="shared" si="48"/>
        <v>2.5786485902884837</v>
      </c>
      <c r="D77" s="150">
        <f t="shared" si="48"/>
        <v>2.986517676795267</v>
      </c>
      <c r="E77" s="150">
        <f t="shared" si="48"/>
        <v>3.4589000872013984</v>
      </c>
      <c r="F77" s="150">
        <f t="shared" si="48"/>
        <v>4.0060000000000002</v>
      </c>
      <c r="G77" s="150">
        <f t="shared" si="54"/>
        <v>2.5256436621982683</v>
      </c>
      <c r="H77" s="150">
        <f t="shared" si="54"/>
        <v>1.5923304813785024</v>
      </c>
      <c r="I77" s="150">
        <f t="shared" si="54"/>
        <v>1.0039089836292392</v>
      </c>
      <c r="J77" s="150">
        <f t="shared" si="54"/>
        <v>0.63292969593786641</v>
      </c>
      <c r="K77" s="150">
        <f t="shared" si="54"/>
        <v>0.39904015855280811</v>
      </c>
      <c r="L77" s="150">
        <f t="shared" si="54"/>
        <v>0.25158094044220963</v>
      </c>
      <c r="M77" s="150">
        <f t="shared" ref="M77:N77" si="82">L77*($L14/$C14)^(1/($L$3-$C$3))</f>
        <v>0.15861303239085042</v>
      </c>
      <c r="N77" s="150">
        <f t="shared" si="82"/>
        <v>0.1</v>
      </c>
      <c r="O77" s="150">
        <f t="shared" si="51"/>
        <v>9.3889810317471636E-2</v>
      </c>
      <c r="P77" s="150">
        <f t="shared" si="51"/>
        <v>8.8152964814508031E-2</v>
      </c>
      <c r="Q77" s="150">
        <f t="shared" si="51"/>
        <v>8.2766651453569096E-2</v>
      </c>
      <c r="R77" s="150">
        <f t="shared" si="51"/>
        <v>7.7709452055878897E-2</v>
      </c>
      <c r="S77" s="150">
        <f t="shared" si="51"/>
        <v>7.2961257134011262E-2</v>
      </c>
      <c r="T77" s="150">
        <f t="shared" ref="T77:AC77" si="83">S77*($N14/$M14)^(1/($N$3-$M$3))</f>
        <v>8.1895253201949458E-2</v>
      </c>
      <c r="U77" s="150">
        <f t="shared" si="83"/>
        <v>9.1923203635220663E-2</v>
      </c>
      <c r="V77" s="150">
        <f t="shared" si="83"/>
        <v>0.10317906149853752</v>
      </c>
      <c r="W77" s="150">
        <f t="shared" si="83"/>
        <v>0.11581318220767461</v>
      </c>
      <c r="X77" s="150">
        <f t="shared" si="83"/>
        <v>0.12999433197265661</v>
      </c>
      <c r="Y77" s="150">
        <f t="shared" si="83"/>
        <v>0.14591194217179049</v>
      </c>
      <c r="Z77" s="150">
        <f t="shared" si="83"/>
        <v>0.16377863977040319</v>
      </c>
      <c r="AA77" s="150">
        <f t="shared" si="83"/>
        <v>0.18383308758554331</v>
      </c>
      <c r="AB77" s="150">
        <f t="shared" si="83"/>
        <v>0.20634317233681862</v>
      </c>
      <c r="AC77" s="150">
        <f t="shared" si="83"/>
        <v>0.23160958306925772</v>
      </c>
      <c r="AD77" s="150">
        <f t="shared" ref="AD77:AM77" si="84">AC77*($O14/$N14)^(1/($O$3-$N$3))</f>
        <v>0.24806785188526542</v>
      </c>
      <c r="AE77" s="150">
        <f t="shared" si="84"/>
        <v>0.26569565180974619</v>
      </c>
      <c r="AF77" s="150">
        <f t="shared" si="84"/>
        <v>0.28457609018703722</v>
      </c>
      <c r="AG77" s="150">
        <f t="shared" si="84"/>
        <v>0.30479818000231995</v>
      </c>
      <c r="AH77" s="150">
        <f t="shared" si="84"/>
        <v>0.32645725953880023</v>
      </c>
      <c r="AI77" s="150">
        <f t="shared" si="84"/>
        <v>0.34965544185589426</v>
      </c>
      <c r="AJ77" s="150">
        <f t="shared" si="84"/>
        <v>0.37450209620751251</v>
      </c>
      <c r="AK77" s="150">
        <f t="shared" si="84"/>
        <v>0.40111436367011799</v>
      </c>
      <c r="AL77" s="150">
        <f t="shared" si="84"/>
        <v>0.42961770941151856</v>
      </c>
      <c r="AM77" s="150">
        <f t="shared" si="84"/>
        <v>0.4601465142040988</v>
      </c>
    </row>
    <row r="78" spans="1:39">
      <c r="A78" s="123" t="s">
        <v>66</v>
      </c>
      <c r="B78" s="2">
        <f t="shared" si="47"/>
        <v>51.376688963899987</v>
      </c>
      <c r="C78" s="150">
        <f t="shared" si="48"/>
        <v>49.077765275785673</v>
      </c>
      <c r="D78" s="150">
        <f t="shared" si="48"/>
        <v>46.881710227717171</v>
      </c>
      <c r="E78" s="150">
        <f t="shared" si="48"/>
        <v>44.783920814749351</v>
      </c>
      <c r="F78" s="150">
        <f t="shared" si="48"/>
        <v>42.779999999999994</v>
      </c>
      <c r="G78" s="150">
        <f t="shared" si="54"/>
        <v>20.060219588782868</v>
      </c>
      <c r="H78" s="150">
        <f t="shared" si="54"/>
        <v>9.4065546972928455</v>
      </c>
      <c r="I78" s="150">
        <f t="shared" si="54"/>
        <v>4.410882487180726</v>
      </c>
      <c r="J78" s="150">
        <f t="shared" si="54"/>
        <v>2.0683326618317466</v>
      </c>
      <c r="K78" s="150">
        <f t="shared" si="54"/>
        <v>0.96987394527808835</v>
      </c>
      <c r="L78" s="150">
        <f t="shared" si="54"/>
        <v>0.45478925469185683</v>
      </c>
      <c r="M78" s="150">
        <f t="shared" ref="M78:N78" si="85">L78*($L15/$C15)^(1/($L$3-$C$3))</f>
        <v>0.21325788489335082</v>
      </c>
      <c r="N78" s="150">
        <f t="shared" si="85"/>
        <v>9.9999999999999978E-2</v>
      </c>
      <c r="O78" s="150">
        <f t="shared" si="51"/>
        <v>9.9999999999999978E-2</v>
      </c>
      <c r="P78" s="150">
        <f t="shared" si="51"/>
        <v>9.9999999999999978E-2</v>
      </c>
      <c r="Q78" s="150">
        <f t="shared" si="51"/>
        <v>9.9999999999999978E-2</v>
      </c>
      <c r="R78" s="150">
        <f t="shared" si="51"/>
        <v>9.9999999999999978E-2</v>
      </c>
      <c r="S78" s="150">
        <f t="shared" si="51"/>
        <v>9.9999999999999978E-2</v>
      </c>
      <c r="T78" s="150">
        <f t="shared" ref="T78:AC78" si="86">S78*($N15/$M15)^(1/($N$3-$M$3))</f>
        <v>9.9999999999999978E-2</v>
      </c>
      <c r="U78" s="150">
        <f t="shared" si="86"/>
        <v>9.9999999999999978E-2</v>
      </c>
      <c r="V78" s="150">
        <f t="shared" si="86"/>
        <v>9.9999999999999978E-2</v>
      </c>
      <c r="W78" s="150">
        <f t="shared" si="86"/>
        <v>9.9999999999999978E-2</v>
      </c>
      <c r="X78" s="150">
        <f t="shared" si="86"/>
        <v>9.9999999999999978E-2</v>
      </c>
      <c r="Y78" s="150">
        <f t="shared" si="86"/>
        <v>9.9999999999999978E-2</v>
      </c>
      <c r="Z78" s="150">
        <f t="shared" si="86"/>
        <v>9.9999999999999978E-2</v>
      </c>
      <c r="AA78" s="150">
        <f t="shared" si="86"/>
        <v>9.9999999999999978E-2</v>
      </c>
      <c r="AB78" s="150">
        <f t="shared" si="86"/>
        <v>9.9999999999999978E-2</v>
      </c>
      <c r="AC78" s="150">
        <f t="shared" si="86"/>
        <v>9.9999999999999978E-2</v>
      </c>
      <c r="AD78" s="150">
        <f t="shared" ref="AD78:AM78" si="87">AC78*($O15/$N15)^(1/($O$3-$N$3))</f>
        <v>9.9999999999999978E-2</v>
      </c>
      <c r="AE78" s="150">
        <f t="shared" si="87"/>
        <v>9.9999999999999978E-2</v>
      </c>
      <c r="AF78" s="150">
        <f t="shared" si="87"/>
        <v>9.9999999999999978E-2</v>
      </c>
      <c r="AG78" s="150">
        <f t="shared" si="87"/>
        <v>9.9999999999999978E-2</v>
      </c>
      <c r="AH78" s="150">
        <f t="shared" si="87"/>
        <v>9.9999999999999978E-2</v>
      </c>
      <c r="AI78" s="150">
        <f t="shared" si="87"/>
        <v>9.9999999999999978E-2</v>
      </c>
      <c r="AJ78" s="150">
        <f t="shared" si="87"/>
        <v>9.9999999999999978E-2</v>
      </c>
      <c r="AK78" s="150">
        <f t="shared" si="87"/>
        <v>9.9999999999999978E-2</v>
      </c>
      <c r="AL78" s="150">
        <f t="shared" si="87"/>
        <v>9.9999999999999978E-2</v>
      </c>
      <c r="AM78" s="150">
        <f t="shared" si="87"/>
        <v>9.9999999999999978E-2</v>
      </c>
    </row>
    <row r="79" spans="1:39">
      <c r="A79" s="123"/>
      <c r="B79" s="149">
        <f>SUM(B67:B78)</f>
        <v>296.33836237880536</v>
      </c>
      <c r="C79" s="149">
        <f>SUM(C67:C78)</f>
        <v>302.65539632261147</v>
      </c>
      <c r="D79" s="149">
        <f t="shared" ref="D79:AB79" si="88">SUM(D67:D78)</f>
        <v>309.96892871159724</v>
      </c>
      <c r="E79" s="149">
        <f t="shared" si="88"/>
        <v>318.55112213281558</v>
      </c>
      <c r="F79" s="149">
        <f t="shared" si="88"/>
        <v>329.16399999999999</v>
      </c>
      <c r="G79" s="149">
        <f t="shared" si="88"/>
        <v>304.81845234544562</v>
      </c>
      <c r="H79" s="149">
        <f t="shared" si="88"/>
        <v>297.25971199150348</v>
      </c>
      <c r="I79" s="149">
        <f t="shared" si="88"/>
        <v>299.26043637081779</v>
      </c>
      <c r="J79" s="149">
        <f t="shared" si="88"/>
        <v>307.54639238913097</v>
      </c>
      <c r="K79" s="149">
        <f t="shared" si="88"/>
        <v>321.02679289684681</v>
      </c>
      <c r="L79" s="149">
        <f t="shared" si="88"/>
        <v>340.14313708533609</v>
      </c>
      <c r="M79" s="149">
        <f t="shared" si="88"/>
        <v>366.91858240876439</v>
      </c>
      <c r="N79" s="149">
        <f t="shared" si="88"/>
        <v>405.65097048893347</v>
      </c>
      <c r="O79" s="149">
        <f t="shared" si="88"/>
        <v>412.869284779027</v>
      </c>
      <c r="P79" s="149">
        <f t="shared" si="88"/>
        <v>422.60130850248754</v>
      </c>
      <c r="Q79" s="149">
        <f t="shared" si="88"/>
        <v>435.15790882210865</v>
      </c>
      <c r="R79" s="149">
        <f t="shared" si="88"/>
        <v>450.90235994828839</v>
      </c>
      <c r="S79" s="149">
        <f t="shared" si="88"/>
        <v>470.25877271480675</v>
      </c>
      <c r="T79" s="149">
        <f t="shared" si="88"/>
        <v>473.60541772102619</v>
      </c>
      <c r="U79" s="149">
        <f t="shared" si="88"/>
        <v>478.1070295126317</v>
      </c>
      <c r="V79" s="149">
        <f t="shared" si="88"/>
        <v>483.78882035331304</v>
      </c>
      <c r="W79" s="149">
        <f t="shared" si="88"/>
        <v>490.68450852571078</v>
      </c>
      <c r="X79" s="149">
        <f t="shared" si="88"/>
        <v>498.83566507151437</v>
      </c>
      <c r="Y79" s="149">
        <f t="shared" si="88"/>
        <v>508.29131155136309</v>
      </c>
      <c r="Z79" s="149">
        <f t="shared" si="88"/>
        <v>519.10771585097132</v>
      </c>
      <c r="AA79" s="149">
        <f t="shared" si="88"/>
        <v>531.34834646648994</v>
      </c>
      <c r="AB79" s="149">
        <f t="shared" si="88"/>
        <v>545.08395590706061</v>
      </c>
      <c r="AC79" s="149">
        <f>SUM(AC67:AC78)</f>
        <v>560.39277163512975</v>
      </c>
      <c r="AD79" s="149">
        <f>SUM(AD67:AD78)</f>
        <v>559.77566780359882</v>
      </c>
      <c r="AE79" s="149">
        <f t="shared" ref="AE79:AM79" si="89">SUM(AE67:AE78)</f>
        <v>560.41118026536151</v>
      </c>
      <c r="AF79" s="149">
        <f t="shared" si="89"/>
        <v>562.38542560567976</v>
      </c>
      <c r="AG79" s="149">
        <f t="shared" si="89"/>
        <v>565.81272727972066</v>
      </c>
      <c r="AH79" s="149">
        <f t="shared" si="89"/>
        <v>570.84109051804342</v>
      </c>
      <c r="AI79" s="149">
        <f t="shared" si="89"/>
        <v>577.65891229557656</v>
      </c>
      <c r="AJ79" s="149">
        <f t="shared" si="89"/>
        <v>586.50319323949407</v>
      </c>
      <c r="AK79" s="149">
        <f t="shared" si="89"/>
        <v>597.66957681441409</v>
      </c>
      <c r="AL79" s="149">
        <f t="shared" si="89"/>
        <v>611.52461234869497</v>
      </c>
      <c r="AM79" s="149">
        <f t="shared" si="89"/>
        <v>628.52072524312564</v>
      </c>
    </row>
    <row r="80" spans="1:39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>
      <c r="A81" s="123" t="s">
        <v>55</v>
      </c>
      <c r="B81" s="184">
        <f>B67/B$79</f>
        <v>9.4584908458395039E-2</v>
      </c>
      <c r="C81" s="184">
        <f t="shared" ref="C81:AM88" si="90">C67/C$79</f>
        <v>9.5615744883102136E-2</v>
      </c>
      <c r="D81" s="185">
        <f t="shared" si="90"/>
        <v>9.6389068250773785E-2</v>
      </c>
      <c r="E81" s="185">
        <f t="shared" si="90"/>
        <v>9.6835570444344155E-2</v>
      </c>
      <c r="F81" s="185">
        <f t="shared" si="90"/>
        <v>9.6754201553025235E-2</v>
      </c>
      <c r="G81" s="185">
        <f t="shared" si="90"/>
        <v>0.10595647620315427</v>
      </c>
      <c r="H81" s="160">
        <f t="shared" si="90"/>
        <v>0.11018419503403698</v>
      </c>
      <c r="I81" s="160">
        <f t="shared" si="90"/>
        <v>0.11099224777824535</v>
      </c>
      <c r="J81" s="160">
        <f t="shared" si="90"/>
        <v>0.10952617228073798</v>
      </c>
      <c r="K81" s="160">
        <f t="shared" si="90"/>
        <v>0.10640789765087928</v>
      </c>
      <c r="L81" s="160">
        <f t="shared" si="90"/>
        <v>0.10184507344295256</v>
      </c>
      <c r="M81" s="160">
        <f t="shared" si="90"/>
        <v>9.5745556389287459E-2</v>
      </c>
      <c r="N81" s="160">
        <f t="shared" si="90"/>
        <v>8.7825859869706993E-2</v>
      </c>
      <c r="O81" s="160">
        <f t="shared" si="90"/>
        <v>9.0553201669962641E-2</v>
      </c>
      <c r="P81" s="160">
        <f t="shared" si="90"/>
        <v>9.2838262304577923E-2</v>
      </c>
      <c r="Q81" s="160">
        <f t="shared" si="90"/>
        <v>9.4613348843835474E-2</v>
      </c>
      <c r="R81" s="160">
        <f t="shared" si="90"/>
        <v>9.5820458061898553E-2</v>
      </c>
      <c r="S81" s="160">
        <f t="shared" si="90"/>
        <v>9.6415154198739084E-2</v>
      </c>
      <c r="T81" s="160">
        <f t="shared" si="90"/>
        <v>9.6487193645569833E-2</v>
      </c>
      <c r="U81" s="160">
        <f t="shared" si="90"/>
        <v>9.6330837984467219E-2</v>
      </c>
      <c r="V81" s="160">
        <f t="shared" si="90"/>
        <v>9.5948628138567499E-2</v>
      </c>
      <c r="W81" s="160">
        <f t="shared" si="90"/>
        <v>9.5344661534510725E-2</v>
      </c>
      <c r="X81" s="160">
        <f t="shared" si="90"/>
        <v>9.4524711913843304E-2</v>
      </c>
      <c r="Y81" s="160">
        <f t="shared" si="90"/>
        <v>9.3496273895207191E-2</v>
      </c>
      <c r="Z81" s="160">
        <f t="shared" si="90"/>
        <v>9.2268537280883106E-2</v>
      </c>
      <c r="AA81" s="160">
        <f t="shared" si="90"/>
        <v>9.0852298080427149E-2</v>
      </c>
      <c r="AB81" s="160">
        <f t="shared" si="90"/>
        <v>8.9259814910842311E-2</v>
      </c>
      <c r="AC81" s="160">
        <f t="shared" si="90"/>
        <v>8.7504620734458693E-2</v>
      </c>
      <c r="AD81" s="160">
        <f t="shared" si="90"/>
        <v>8.8014914855969364E-2</v>
      </c>
      <c r="AE81" s="160">
        <f t="shared" si="90"/>
        <v>8.833041630612859E-2</v>
      </c>
      <c r="AF81" s="160">
        <f t="shared" si="90"/>
        <v>8.8436142181463659E-2</v>
      </c>
      <c r="AG81" s="160">
        <f t="shared" si="90"/>
        <v>8.8315699413490961E-2</v>
      </c>
      <c r="AH81" s="160">
        <f t="shared" si="90"/>
        <v>8.7951282360844124E-2</v>
      </c>
      <c r="AI81" s="160">
        <f t="shared" si="90"/>
        <v>8.7323815481442787E-2</v>
      </c>
      <c r="AJ81" s="160">
        <f t="shared" si="90"/>
        <v>8.6413297657139343E-2</v>
      </c>
      <c r="AK81" s="160">
        <f t="shared" si="90"/>
        <v>8.5199410244102103E-2</v>
      </c>
      <c r="AL81" s="160">
        <f t="shared" si="90"/>
        <v>8.3662449403857406E-2</v>
      </c>
      <c r="AM81" s="160">
        <f t="shared" si="90"/>
        <v>8.1784629712186474E-2</v>
      </c>
    </row>
    <row r="82" spans="1:39">
      <c r="A82" s="123" t="s">
        <v>56</v>
      </c>
      <c r="B82" s="184">
        <f t="shared" ref="B82:Q92" si="91">B68/B$79</f>
        <v>1.412083109228242E-2</v>
      </c>
      <c r="C82" s="184">
        <f t="shared" si="91"/>
        <v>1.7450939323998136E-2</v>
      </c>
      <c r="D82" s="185">
        <f t="shared" si="91"/>
        <v>2.150642200607087E-2</v>
      </c>
      <c r="E82" s="185">
        <f t="shared" si="91"/>
        <v>2.6413520037792161E-2</v>
      </c>
      <c r="F82" s="185">
        <f t="shared" si="91"/>
        <v>3.2263552514855805E-2</v>
      </c>
      <c r="G82" s="185">
        <f t="shared" si="91"/>
        <v>4.2050541733356407E-2</v>
      </c>
      <c r="H82" s="160">
        <f t="shared" si="91"/>
        <v>5.2043336125075508E-2</v>
      </c>
      <c r="I82" s="160">
        <f t="shared" si="91"/>
        <v>6.2393623536438042E-2</v>
      </c>
      <c r="J82" s="160">
        <f t="shared" si="91"/>
        <v>7.3276920264223444E-2</v>
      </c>
      <c r="K82" s="160">
        <f t="shared" si="91"/>
        <v>8.4727598523816033E-2</v>
      </c>
      <c r="L82" s="160">
        <f t="shared" si="91"/>
        <v>9.6514551437464305E-2</v>
      </c>
      <c r="M82" s="160">
        <f t="shared" si="91"/>
        <v>0.10798741236577414</v>
      </c>
      <c r="N82" s="160">
        <f t="shared" si="91"/>
        <v>0.11789045782954087</v>
      </c>
      <c r="O82" s="160">
        <f t="shared" si="91"/>
        <v>0.13598104164336725</v>
      </c>
      <c r="P82" s="160">
        <f t="shared" si="91"/>
        <v>0.15596238436751417</v>
      </c>
      <c r="Q82" s="160">
        <f t="shared" si="91"/>
        <v>0.17781303198960852</v>
      </c>
      <c r="R82" s="160">
        <f t="shared" si="90"/>
        <v>0.2014594876369987</v>
      </c>
      <c r="S82" s="160">
        <f t="shared" si="90"/>
        <v>0.22677391215428666</v>
      </c>
      <c r="T82" s="160">
        <f t="shared" si="90"/>
        <v>0.24262222185902835</v>
      </c>
      <c r="U82" s="160">
        <f t="shared" si="90"/>
        <v>0.25896397169741836</v>
      </c>
      <c r="V82" s="160">
        <f t="shared" si="90"/>
        <v>0.27575658174166218</v>
      </c>
      <c r="W82" s="160">
        <f t="shared" si="90"/>
        <v>0.29295209429724489</v>
      </c>
      <c r="X82" s="160">
        <f t="shared" si="90"/>
        <v>0.31049792094768353</v>
      </c>
      <c r="Y82" s="160">
        <f t="shared" si="90"/>
        <v>0.32833769559688425</v>
      </c>
      <c r="Z82" s="160">
        <f t="shared" si="90"/>
        <v>0.34641220647378618</v>
      </c>
      <c r="AA82" s="160">
        <f t="shared" si="90"/>
        <v>0.36466037685016411</v>
      </c>
      <c r="AB82" s="160">
        <f t="shared" si="90"/>
        <v>0.38302026258246791</v>
      </c>
      <c r="AC82" s="160">
        <f t="shared" si="90"/>
        <v>0.40143003467302124</v>
      </c>
      <c r="AD82" s="160">
        <f t="shared" si="90"/>
        <v>0.41129508991607522</v>
      </c>
      <c r="AE82" s="160">
        <f t="shared" si="90"/>
        <v>0.42046117979687725</v>
      </c>
      <c r="AF82" s="160">
        <f t="shared" si="90"/>
        <v>0.42880890146802153</v>
      </c>
      <c r="AG82" s="160">
        <f t="shared" si="90"/>
        <v>0.43620465022143351</v>
      </c>
      <c r="AH82" s="160">
        <f t="shared" si="90"/>
        <v>0.44249964849767209</v>
      </c>
      <c r="AI82" s="160">
        <f t="shared" si="90"/>
        <v>0.44752966975948238</v>
      </c>
      <c r="AJ82" s="160">
        <f t="shared" si="90"/>
        <v>0.45111584753452483</v>
      </c>
      <c r="AK82" s="160">
        <f t="shared" si="90"/>
        <v>0.45306704036694151</v>
      </c>
      <c r="AL82" s="160">
        <f t="shared" si="90"/>
        <v>0.4531842748300921</v>
      </c>
      <c r="AM82" s="160">
        <f t="shared" si="90"/>
        <v>0.45126777706303095</v>
      </c>
    </row>
    <row r="83" spans="1:39">
      <c r="A83" s="123" t="s">
        <v>57</v>
      </c>
      <c r="B83" s="184">
        <f t="shared" si="91"/>
        <v>2.0482387957726382E-2</v>
      </c>
      <c r="C83" s="184">
        <f t="shared" si="90"/>
        <v>2.0031115517739152E-2</v>
      </c>
      <c r="D83" s="185">
        <f t="shared" si="90"/>
        <v>1.9535318116581629E-2</v>
      </c>
      <c r="E83" s="185">
        <f t="shared" si="90"/>
        <v>1.8986486448085871E-2</v>
      </c>
      <c r="F83" s="185">
        <f t="shared" si="90"/>
        <v>1.8352553742207529E-2</v>
      </c>
      <c r="G83" s="185">
        <f t="shared" si="90"/>
        <v>2.2143079417066051E-2</v>
      </c>
      <c r="H83" s="160">
        <f t="shared" si="90"/>
        <v>2.5369602017761093E-2</v>
      </c>
      <c r="I83" s="160">
        <f t="shared" si="90"/>
        <v>2.8155992301604451E-2</v>
      </c>
      <c r="J83" s="160">
        <f t="shared" si="90"/>
        <v>3.0611170851848956E-2</v>
      </c>
      <c r="K83" s="160">
        <f t="shared" si="90"/>
        <v>3.2765721369137919E-2</v>
      </c>
      <c r="L83" s="160">
        <f t="shared" si="90"/>
        <v>3.4551725183158084E-2</v>
      </c>
      <c r="M83" s="160">
        <f t="shared" si="90"/>
        <v>3.5787567345749588E-2</v>
      </c>
      <c r="N83" s="160">
        <f t="shared" si="90"/>
        <v>3.6167609212924827E-2</v>
      </c>
      <c r="O83" s="160">
        <f t="shared" si="90"/>
        <v>3.5396763955983575E-2</v>
      </c>
      <c r="P83" s="160">
        <f t="shared" si="90"/>
        <v>3.4446818049882297E-2</v>
      </c>
      <c r="Q83" s="160">
        <f t="shared" si="90"/>
        <v>3.3322446646251704E-2</v>
      </c>
      <c r="R83" s="160">
        <f t="shared" si="90"/>
        <v>3.2033549807689354E-2</v>
      </c>
      <c r="S83" s="160">
        <f t="shared" si="90"/>
        <v>3.0595283646792565E-2</v>
      </c>
      <c r="T83" s="160">
        <f t="shared" si="90"/>
        <v>3.0083681767524892E-2</v>
      </c>
      <c r="U83" s="160">
        <f t="shared" si="90"/>
        <v>2.9510650072133302E-2</v>
      </c>
      <c r="V83" s="160">
        <f t="shared" si="90"/>
        <v>2.8880475212505294E-2</v>
      </c>
      <c r="W83" s="160">
        <f t="shared" si="90"/>
        <v>2.8197725213183575E-2</v>
      </c>
      <c r="X83" s="160">
        <f t="shared" si="90"/>
        <v>2.7467250122373048E-2</v>
      </c>
      <c r="Y83" s="160">
        <f t="shared" si="90"/>
        <v>2.6694159457969366E-2</v>
      </c>
      <c r="Z83" s="160">
        <f t="shared" si="90"/>
        <v>2.5883780616558296E-2</v>
      </c>
      <c r="AA83" s="160">
        <f t="shared" si="90"/>
        <v>2.5041602572433409E-2</v>
      </c>
      <c r="AB83" s="160">
        <f t="shared" si="90"/>
        <v>2.417320921315053E-2</v>
      </c>
      <c r="AC83" s="160">
        <f t="shared" si="90"/>
        <v>2.3284206533349946E-2</v>
      </c>
      <c r="AD83" s="160">
        <f t="shared" si="90"/>
        <v>2.2818153178519419E-2</v>
      </c>
      <c r="AE83" s="160">
        <f t="shared" si="90"/>
        <v>2.2311473721695733E-2</v>
      </c>
      <c r="AF83" s="160">
        <f t="shared" si="90"/>
        <v>2.1764141021691937E-2</v>
      </c>
      <c r="AG83" s="160">
        <f t="shared" si="90"/>
        <v>2.1175975054216114E-2</v>
      </c>
      <c r="AH83" s="160">
        <f t="shared" si="90"/>
        <v>2.0546669821719116E-2</v>
      </c>
      <c r="AI83" s="160">
        <f t="shared" si="90"/>
        <v>1.9875850949900162E-2</v>
      </c>
      <c r="AJ83" s="160">
        <f t="shared" si="90"/>
        <v>1.9163170724826189E-2</v>
      </c>
      <c r="AK83" s="160">
        <f t="shared" si="90"/>
        <v>1.8408446536716656E-2</v>
      </c>
      <c r="AL83" s="160">
        <f t="shared" si="90"/>
        <v>1.7611846407601627E-2</v>
      </c>
      <c r="AM83" s="160">
        <f t="shared" si="90"/>
        <v>1.6774120853111231E-2</v>
      </c>
    </row>
    <row r="84" spans="1:39">
      <c r="A84" s="123" t="s">
        <v>58</v>
      </c>
      <c r="B84" s="184">
        <f t="shared" si="91"/>
        <v>6.5777042984003893E-5</v>
      </c>
      <c r="C84" s="184">
        <f t="shared" si="90"/>
        <v>1.3200423228675523E-4</v>
      </c>
      <c r="D84" s="185">
        <f t="shared" si="90"/>
        <v>2.6417527618953984E-4</v>
      </c>
      <c r="E84" s="185">
        <f t="shared" si="90"/>
        <v>5.2687215666774329E-4</v>
      </c>
      <c r="F84" s="185">
        <f t="shared" si="90"/>
        <v>1.0450717575433521E-3</v>
      </c>
      <c r="G84" s="185">
        <f t="shared" si="90"/>
        <v>2.0784392760221761E-3</v>
      </c>
      <c r="H84" s="160">
        <f t="shared" si="90"/>
        <v>3.9252081635050423E-3</v>
      </c>
      <c r="I84" s="160">
        <f t="shared" si="90"/>
        <v>7.1807464627758619E-3</v>
      </c>
      <c r="J84" s="160">
        <f t="shared" si="90"/>
        <v>1.2868514392398757E-2</v>
      </c>
      <c r="K84" s="160">
        <f t="shared" si="90"/>
        <v>2.2704812574900854E-2</v>
      </c>
      <c r="L84" s="160">
        <f t="shared" si="90"/>
        <v>3.9465502807971238E-2</v>
      </c>
      <c r="M84" s="160">
        <f t="shared" si="90"/>
        <v>6.7379812468152764E-2</v>
      </c>
      <c r="N84" s="160">
        <f t="shared" si="90"/>
        <v>0.11224503437472666</v>
      </c>
      <c r="O84" s="160">
        <f t="shared" si="90"/>
        <v>0.12271720478921924</v>
      </c>
      <c r="P84" s="160">
        <f t="shared" si="90"/>
        <v>0.13340913394180154</v>
      </c>
      <c r="Q84" s="160">
        <f t="shared" si="90"/>
        <v>0.14416767480915987</v>
      </c>
      <c r="R84" s="160">
        <f t="shared" si="90"/>
        <v>0.15482127497088335</v>
      </c>
      <c r="S84" s="160">
        <f t="shared" si="90"/>
        <v>0.16518652407873874</v>
      </c>
      <c r="T84" s="160">
        <f t="shared" si="90"/>
        <v>0.17052732212893282</v>
      </c>
      <c r="U84" s="160">
        <f t="shared" si="90"/>
        <v>0.175624304772174</v>
      </c>
      <c r="V84" s="160">
        <f t="shared" si="90"/>
        <v>0.18044839853637029</v>
      </c>
      <c r="W84" s="160">
        <f t="shared" si="90"/>
        <v>0.18497184416497275</v>
      </c>
      <c r="X84" s="160">
        <f t="shared" si="90"/>
        <v>0.18916883540994683</v>
      </c>
      <c r="Y84" s="160">
        <f t="shared" si="90"/>
        <v>0.19301608999680356</v>
      </c>
      <c r="Z84" s="160">
        <f t="shared" si="90"/>
        <v>0.19649333731197791</v>
      </c>
      <c r="AA84" s="160">
        <f t="shared" si="90"/>
        <v>0.19958371069185052</v>
      </c>
      <c r="AB84" s="160">
        <f t="shared" si="90"/>
        <v>0.20227403610687275</v>
      </c>
      <c r="AC84" s="160">
        <f t="shared" si="90"/>
        <v>0.20455501331332521</v>
      </c>
      <c r="AD84" s="160">
        <f t="shared" si="90"/>
        <v>0.2057447739502459</v>
      </c>
      <c r="AE84" s="160">
        <f t="shared" si="90"/>
        <v>0.2064791554886756</v>
      </c>
      <c r="AF84" s="160">
        <f t="shared" si="90"/>
        <v>0.20672315553452952</v>
      </c>
      <c r="AG84" s="160">
        <f t="shared" si="90"/>
        <v>0.20643847755338635</v>
      </c>
      <c r="AH84" s="160">
        <f t="shared" si="90"/>
        <v>0.205583525492602</v>
      </c>
      <c r="AI84" s="160">
        <f t="shared" si="90"/>
        <v>0.2041137375190816</v>
      </c>
      <c r="AJ84" s="160">
        <f t="shared" si="90"/>
        <v>0.2019823910690085</v>
      </c>
      <c r="AK84" s="160">
        <f t="shared" si="90"/>
        <v>0.19914202424717162</v>
      </c>
      <c r="AL84" s="160">
        <f t="shared" si="90"/>
        <v>0.19554661504704302</v>
      </c>
      <c r="AM84" s="160">
        <f t="shared" si="90"/>
        <v>0.19115462815717313</v>
      </c>
    </row>
    <row r="85" spans="1:39">
      <c r="A85" s="123" t="s">
        <v>59</v>
      </c>
      <c r="B85" s="184">
        <f t="shared" si="91"/>
        <v>7.5107255507975606E-3</v>
      </c>
      <c r="C85" s="184">
        <f t="shared" si="90"/>
        <v>9.7694146649955176E-3</v>
      </c>
      <c r="D85" s="185">
        <f t="shared" si="90"/>
        <v>1.2672024366470646E-2</v>
      </c>
      <c r="E85" s="185">
        <f t="shared" si="90"/>
        <v>1.6380691021597438E-2</v>
      </c>
      <c r="F85" s="185">
        <f t="shared" si="90"/>
        <v>2.1059411114216615E-2</v>
      </c>
      <c r="G85" s="185">
        <f t="shared" si="90"/>
        <v>2.4522573570153947E-2</v>
      </c>
      <c r="H85" s="160">
        <f t="shared" si="90"/>
        <v>2.7115648340715719E-2</v>
      </c>
      <c r="I85" s="160">
        <f t="shared" si="90"/>
        <v>2.9043937035123438E-2</v>
      </c>
      <c r="J85" s="160">
        <f t="shared" si="90"/>
        <v>3.0474942878506064E-2</v>
      </c>
      <c r="K85" s="160">
        <f t="shared" si="90"/>
        <v>3.1481904917145573E-2</v>
      </c>
      <c r="L85" s="160">
        <f t="shared" si="90"/>
        <v>3.2039764556977192E-2</v>
      </c>
      <c r="M85" s="160">
        <f t="shared" si="90"/>
        <v>3.2028018279979413E-2</v>
      </c>
      <c r="N85" s="160">
        <f t="shared" si="90"/>
        <v>3.1238919294708321E-2</v>
      </c>
      <c r="O85" s="160">
        <f t="shared" si="90"/>
        <v>3.2782446228614891E-2</v>
      </c>
      <c r="P85" s="160">
        <f t="shared" si="90"/>
        <v>3.4208064867035044E-2</v>
      </c>
      <c r="Q85" s="160">
        <f t="shared" si="90"/>
        <v>3.5482799355881771E-2</v>
      </c>
      <c r="R85" s="160">
        <f t="shared" si="90"/>
        <v>3.657528005544481E-2</v>
      </c>
      <c r="S85" s="160">
        <f t="shared" si="90"/>
        <v>3.7457490189610469E-2</v>
      </c>
      <c r="T85" s="160">
        <f t="shared" si="90"/>
        <v>3.7053836627381348E-2</v>
      </c>
      <c r="U85" s="160">
        <f t="shared" si="90"/>
        <v>3.6567812261037058E-2</v>
      </c>
      <c r="V85" s="160">
        <f t="shared" si="90"/>
        <v>3.6003319381088347E-2</v>
      </c>
      <c r="W85" s="160">
        <f t="shared" si="90"/>
        <v>3.5364725207362516E-2</v>
      </c>
      <c r="X85" s="160">
        <f t="shared" si="90"/>
        <v>3.4656875160416684E-2</v>
      </c>
      <c r="Y85" s="160">
        <f t="shared" si="90"/>
        <v>3.3885076922364282E-2</v>
      </c>
      <c r="Z85" s="160">
        <f t="shared" si="90"/>
        <v>3.3055059366705025E-2</v>
      </c>
      <c r="AA85" s="160">
        <f t="shared" si="90"/>
        <v>3.2172910868512719E-2</v>
      </c>
      <c r="AB85" s="160">
        <f t="shared" si="90"/>
        <v>3.1245001775207094E-2</v>
      </c>
      <c r="AC85" s="160">
        <f t="shared" si="90"/>
        <v>3.0277895907649358E-2</v>
      </c>
      <c r="AD85" s="160">
        <f t="shared" si="90"/>
        <v>2.9114084366755794E-2</v>
      </c>
      <c r="AE85" s="160">
        <f t="shared" si="90"/>
        <v>2.7932467266150635E-2</v>
      </c>
      <c r="AF85" s="160">
        <f t="shared" si="90"/>
        <v>2.6735048029828498E-2</v>
      </c>
      <c r="AG85" s="160">
        <f t="shared" si="90"/>
        <v>2.5523560062354296E-2</v>
      </c>
      <c r="AH85" s="160">
        <f t="shared" si="90"/>
        <v>2.4299518711864931E-2</v>
      </c>
      <c r="AI85" s="160">
        <f t="shared" si="90"/>
        <v>2.3064304195097387E-2</v>
      </c>
      <c r="AJ85" s="160">
        <f t="shared" si="90"/>
        <v>2.1819278769978172E-2</v>
      </c>
      <c r="AK85" s="160">
        <f t="shared" si="90"/>
        <v>2.0565939743417021E-2</v>
      </c>
      <c r="AL85" s="160">
        <f t="shared" si="90"/>
        <v>1.9306106786163429E-2</v>
      </c>
      <c r="AM85" s="160">
        <f t="shared" si="90"/>
        <v>1.8042137097650939E-2</v>
      </c>
    </row>
    <row r="86" spans="1:39">
      <c r="A86" s="123" t="s">
        <v>60</v>
      </c>
      <c r="B86" s="184">
        <f t="shared" si="91"/>
        <v>4.4202731850680101E-3</v>
      </c>
      <c r="C86" s="184">
        <f t="shared" si="90"/>
        <v>4.7396856983216926E-3</v>
      </c>
      <c r="D86" s="185">
        <f t="shared" si="90"/>
        <v>5.0680487128290635E-3</v>
      </c>
      <c r="E86" s="185">
        <f t="shared" si="90"/>
        <v>5.4005846960783763E-3</v>
      </c>
      <c r="F86" s="185">
        <f t="shared" si="90"/>
        <v>5.7235906721269623E-3</v>
      </c>
      <c r="G86" s="185">
        <f t="shared" si="90"/>
        <v>6.4263778189955767E-3</v>
      </c>
      <c r="H86" s="160">
        <f t="shared" si="90"/>
        <v>6.8516956926888356E-3</v>
      </c>
      <c r="I86" s="160">
        <f t="shared" si="90"/>
        <v>7.0763845273954526E-3</v>
      </c>
      <c r="J86" s="160">
        <f t="shared" si="90"/>
        <v>7.1594012355756312E-3</v>
      </c>
      <c r="K86" s="160">
        <f t="shared" si="90"/>
        <v>7.1313650686608233E-3</v>
      </c>
      <c r="L86" s="160">
        <f t="shared" si="90"/>
        <v>6.9980790982632126E-3</v>
      </c>
      <c r="M86" s="160">
        <f t="shared" si="90"/>
        <v>6.7452408740886552E-3</v>
      </c>
      <c r="N86" s="160">
        <f t="shared" si="90"/>
        <v>6.3436799052682402E-3</v>
      </c>
      <c r="O86" s="160">
        <f t="shared" si="90"/>
        <v>6.1460630447572936E-3</v>
      </c>
      <c r="P86" s="160">
        <f t="shared" si="90"/>
        <v>5.9209930853256617E-3</v>
      </c>
      <c r="Q86" s="160">
        <f t="shared" si="90"/>
        <v>5.670146968692588E-3</v>
      </c>
      <c r="R86" s="160">
        <f t="shared" si="90"/>
        <v>5.396031722010303E-3</v>
      </c>
      <c r="S86" s="160">
        <f t="shared" si="90"/>
        <v>5.1019465203154353E-3</v>
      </c>
      <c r="T86" s="160">
        <f t="shared" si="90"/>
        <v>4.7284056325560134E-3</v>
      </c>
      <c r="U86" s="160">
        <f t="shared" si="90"/>
        <v>4.371845829683238E-3</v>
      </c>
      <c r="V86" s="160">
        <f t="shared" si="90"/>
        <v>4.0326703212888717E-3</v>
      </c>
      <c r="W86" s="160">
        <f t="shared" si="90"/>
        <v>3.7111181405563129E-3</v>
      </c>
      <c r="X86" s="160">
        <f t="shared" si="90"/>
        <v>3.4072830300124839E-3</v>
      </c>
      <c r="Y86" s="160">
        <f t="shared" si="90"/>
        <v>3.1211281475600249E-3</v>
      </c>
      <c r="Z86" s="160">
        <f t="shared" si="90"/>
        <v>2.8524982202197276E-3</v>
      </c>
      <c r="AA86" s="160">
        <f t="shared" si="90"/>
        <v>2.6011303268157499E-3</v>
      </c>
      <c r="AB86" s="160">
        <f t="shared" si="90"/>
        <v>2.3666641197867835E-3</v>
      </c>
      <c r="AC86" s="160">
        <f t="shared" si="90"/>
        <v>2.1486519937016597E-3</v>
      </c>
      <c r="AD86" s="160">
        <f t="shared" si="90"/>
        <v>2.4140267366378936E-3</v>
      </c>
      <c r="AE86" s="160">
        <f t="shared" si="90"/>
        <v>2.7061183655082356E-3</v>
      </c>
      <c r="AF86" s="160">
        <f t="shared" si="90"/>
        <v>3.0263350616755633E-3</v>
      </c>
      <c r="AG86" s="160">
        <f t="shared" si="90"/>
        <v>3.3757932587022959E-3</v>
      </c>
      <c r="AH86" s="160">
        <f t="shared" si="90"/>
        <v>3.755180470869984E-3</v>
      </c>
      <c r="AI86" s="160">
        <f t="shared" si="90"/>
        <v>4.164588060576963E-3</v>
      </c>
      <c r="AJ86" s="160">
        <f t="shared" si="90"/>
        <v>4.6033143609928388E-3</v>
      </c>
      <c r="AK86" s="160">
        <f t="shared" si="90"/>
        <v>5.0696427051015241E-3</v>
      </c>
      <c r="AL86" s="160">
        <f t="shared" si="90"/>
        <v>5.5606050278868982E-3</v>
      </c>
      <c r="AM86" s="160">
        <f t="shared" si="90"/>
        <v>6.0717498834592602E-3</v>
      </c>
    </row>
    <row r="87" spans="1:39">
      <c r="A87" s="123" t="s">
        <v>61</v>
      </c>
      <c r="B87" s="184">
        <f t="shared" si="91"/>
        <v>1.9359078095554425E-6</v>
      </c>
      <c r="C87" s="184">
        <f t="shared" si="90"/>
        <v>1.1746232160223408E-5</v>
      </c>
      <c r="D87" s="185">
        <f t="shared" si="90"/>
        <v>7.1072778401722338E-5</v>
      </c>
      <c r="E87" s="185">
        <f t="shared" si="90"/>
        <v>4.2856506893474469E-4</v>
      </c>
      <c r="F87" s="185">
        <f t="shared" si="90"/>
        <v>2.5701474037258011E-3</v>
      </c>
      <c r="G87" s="185">
        <f t="shared" si="90"/>
        <v>3.1608794461940848E-3</v>
      </c>
      <c r="H87" s="160">
        <f t="shared" si="90"/>
        <v>3.6914072140190012E-3</v>
      </c>
      <c r="I87" s="160">
        <f t="shared" si="90"/>
        <v>4.1759715143902393E-3</v>
      </c>
      <c r="J87" s="160">
        <f t="shared" si="90"/>
        <v>4.6278046546499351E-3</v>
      </c>
      <c r="K87" s="160">
        <f t="shared" si="90"/>
        <v>5.0492072663192314E-3</v>
      </c>
      <c r="L87" s="160">
        <f t="shared" si="90"/>
        <v>5.4272720150491316E-3</v>
      </c>
      <c r="M87" s="160">
        <f t="shared" si="90"/>
        <v>5.7299709211535632E-3</v>
      </c>
      <c r="N87" s="160">
        <f t="shared" si="90"/>
        <v>5.9026689790315241E-3</v>
      </c>
      <c r="O87" s="160">
        <f t="shared" si="90"/>
        <v>5.79240391610337E-3</v>
      </c>
      <c r="P87" s="160">
        <f t="shared" si="90"/>
        <v>5.6521156738871077E-3</v>
      </c>
      <c r="Q87" s="160">
        <f t="shared" si="90"/>
        <v>5.4823336538729174E-3</v>
      </c>
      <c r="R87" s="160">
        <f t="shared" si="90"/>
        <v>5.2844561825220668E-3</v>
      </c>
      <c r="S87" s="160">
        <f t="shared" si="90"/>
        <v>5.0607673045747073E-3</v>
      </c>
      <c r="T87" s="160">
        <f t="shared" si="90"/>
        <v>4.61846038955116E-3</v>
      </c>
      <c r="U87" s="160">
        <f t="shared" si="90"/>
        <v>4.2048389454947153E-3</v>
      </c>
      <c r="V87" s="160">
        <f t="shared" si="90"/>
        <v>3.819260462345138E-3</v>
      </c>
      <c r="W87" s="160">
        <f t="shared" si="90"/>
        <v>3.4609344059532417E-3</v>
      </c>
      <c r="X87" s="160">
        <f t="shared" si="90"/>
        <v>3.1289514818662596E-3</v>
      </c>
      <c r="Y87" s="160">
        <f t="shared" si="90"/>
        <v>2.8223069770699377E-3</v>
      </c>
      <c r="Z87" s="160">
        <f t="shared" si="90"/>
        <v>2.5399201386120188E-3</v>
      </c>
      <c r="AA87" s="160">
        <f t="shared" si="90"/>
        <v>2.2806509505219606E-3</v>
      </c>
      <c r="AB87" s="160">
        <f t="shared" si="90"/>
        <v>2.0433152051924524E-3</v>
      </c>
      <c r="AC87" s="160">
        <f t="shared" si="90"/>
        <v>1.8266984119766577E-3</v>
      </c>
      <c r="AD87" s="160">
        <f t="shared" si="90"/>
        <v>1.7507304822474931E-3</v>
      </c>
      <c r="AE87" s="160">
        <f t="shared" si="90"/>
        <v>1.6741734612687454E-3</v>
      </c>
      <c r="AF87" s="160">
        <f t="shared" si="90"/>
        <v>1.5971552045139592E-3</v>
      </c>
      <c r="AG87" s="160">
        <f t="shared" si="90"/>
        <v>1.5197858623818791E-3</v>
      </c>
      <c r="AH87" s="160">
        <f t="shared" si="90"/>
        <v>1.4421612406906265E-3</v>
      </c>
      <c r="AI87" s="160">
        <f t="shared" si="90"/>
        <v>1.36436792944033E-3</v>
      </c>
      <c r="AJ87" s="160">
        <f t="shared" si="90"/>
        <v>1.2864903522795791E-3</v>
      </c>
      <c r="AK87" s="160">
        <f t="shared" si="90"/>
        <v>1.2086197847967529E-3</v>
      </c>
      <c r="AL87" s="160">
        <f t="shared" si="90"/>
        <v>1.1308652054003942E-3</v>
      </c>
      <c r="AM87" s="160">
        <f t="shared" si="90"/>
        <v>1.0533655577486425E-3</v>
      </c>
    </row>
    <row r="88" spans="1:39">
      <c r="A88" s="123" t="s">
        <v>62</v>
      </c>
      <c r="B88" s="184">
        <f t="shared" si="91"/>
        <v>3.9818906734783027E-2</v>
      </c>
      <c r="C88" s="184">
        <f t="shared" si="90"/>
        <v>3.8207325816257319E-2</v>
      </c>
      <c r="D88" s="185">
        <f t="shared" si="90"/>
        <v>3.6559037757612517E-2</v>
      </c>
      <c r="E88" s="185">
        <f t="shared" si="90"/>
        <v>3.4861946712374067E-2</v>
      </c>
      <c r="F88" s="185">
        <f t="shared" si="90"/>
        <v>3.3062546329489254E-2</v>
      </c>
      <c r="G88" s="185">
        <f t="shared" si="90"/>
        <v>3.596990549286664E-2</v>
      </c>
      <c r="H88" s="160">
        <f t="shared" si="90"/>
        <v>3.7160061072162139E-2</v>
      </c>
      <c r="I88" s="160">
        <f t="shared" si="90"/>
        <v>3.7187337745506276E-2</v>
      </c>
      <c r="J88" s="160">
        <f t="shared" si="90"/>
        <v>3.6455719781143446E-2</v>
      </c>
      <c r="K88" s="160">
        <f t="shared" si="90"/>
        <v>3.5185761574198629E-2</v>
      </c>
      <c r="L88" s="160">
        <f t="shared" si="90"/>
        <v>3.3456341163056846E-2</v>
      </c>
      <c r="M88" s="160">
        <f t="shared" si="90"/>
        <v>3.1246571466499416E-2</v>
      </c>
      <c r="N88" s="160">
        <f t="shared" ref="C88:AM92" si="92">N74/N$79</f>
        <v>2.8474196658335511E-2</v>
      </c>
      <c r="O88" s="160">
        <f t="shared" si="92"/>
        <v>2.7965841672062574E-2</v>
      </c>
      <c r="P88" s="160">
        <f t="shared" si="92"/>
        <v>2.7311534525051293E-2</v>
      </c>
      <c r="Q88" s="160">
        <f t="shared" si="92"/>
        <v>2.6513467429073952E-2</v>
      </c>
      <c r="R88" s="160">
        <f t="shared" si="92"/>
        <v>2.5578046417363394E-2</v>
      </c>
      <c r="S88" s="160">
        <f t="shared" si="92"/>
        <v>2.4515990443977977E-2</v>
      </c>
      <c r="T88" s="160">
        <f t="shared" si="92"/>
        <v>2.4271650218426682E-2</v>
      </c>
      <c r="U88" s="160">
        <f t="shared" si="92"/>
        <v>2.3972893421383541E-2</v>
      </c>
      <c r="V88" s="160">
        <f t="shared" si="92"/>
        <v>2.3622147259544413E-2</v>
      </c>
      <c r="W88" s="160">
        <f t="shared" si="92"/>
        <v>2.3222152399744834E-2</v>
      </c>
      <c r="X88" s="160">
        <f t="shared" si="92"/>
        <v>2.2775972957110129E-2</v>
      </c>
      <c r="Y88" s="160">
        <f t="shared" si="92"/>
        <v>2.2286987316669168E-2</v>
      </c>
      <c r="Z88" s="160">
        <f t="shared" si="92"/>
        <v>2.1758862363909458E-2</v>
      </c>
      <c r="AA88" s="160">
        <f t="shared" si="92"/>
        <v>2.1195514001423128E-2</v>
      </c>
      <c r="AB88" s="160">
        <f t="shared" si="92"/>
        <v>2.0601057025222847E-2</v>
      </c>
      <c r="AC88" s="160">
        <f t="shared" si="92"/>
        <v>1.9979747513759145E-2</v>
      </c>
      <c r="AD88" s="160">
        <f t="shared" si="92"/>
        <v>2.4373975941163601E-2</v>
      </c>
      <c r="AE88" s="160">
        <f t="shared" si="92"/>
        <v>2.9668219144966132E-2</v>
      </c>
      <c r="AF88" s="160">
        <f t="shared" si="92"/>
        <v>3.6026501171256609E-2</v>
      </c>
      <c r="AG88" s="160">
        <f t="shared" si="92"/>
        <v>4.3635635542549935E-2</v>
      </c>
      <c r="AH88" s="160">
        <f t="shared" si="92"/>
        <v>5.2705588280458369E-2</v>
      </c>
      <c r="AI88" s="160">
        <f t="shared" si="92"/>
        <v>6.3468507897729717E-2</v>
      </c>
      <c r="AJ88" s="160">
        <f t="shared" si="92"/>
        <v>7.6175841410496006E-2</v>
      </c>
      <c r="AK88" s="160">
        <f t="shared" si="92"/>
        <v>9.1092865914489063E-2</v>
      </c>
      <c r="AL88" s="160">
        <f t="shared" si="92"/>
        <v>0.1084899349201852</v>
      </c>
      <c r="AM88" s="160">
        <f t="shared" si="92"/>
        <v>0.12862981975384183</v>
      </c>
    </row>
    <row r="89" spans="1:39">
      <c r="A89" s="123" t="s">
        <v>63</v>
      </c>
      <c r="B89" s="184">
        <f t="shared" si="91"/>
        <v>0.12111394326705968</v>
      </c>
      <c r="C89" s="184">
        <f t="shared" si="92"/>
        <v>0.11774728119271193</v>
      </c>
      <c r="D89" s="185">
        <f t="shared" si="92"/>
        <v>0.1141559194380436</v>
      </c>
      <c r="E89" s="185">
        <f t="shared" si="92"/>
        <v>0.11029472654408189</v>
      </c>
      <c r="F89" s="185">
        <f t="shared" si="92"/>
        <v>0.10598364341179477</v>
      </c>
      <c r="G89" s="185">
        <f t="shared" si="92"/>
        <v>8.0159427342854667E-2</v>
      </c>
      <c r="H89" s="160">
        <f t="shared" si="92"/>
        <v>5.7571095049545364E-2</v>
      </c>
      <c r="I89" s="160">
        <f t="shared" si="92"/>
        <v>4.0053080286902389E-2</v>
      </c>
      <c r="J89" s="160">
        <f t="shared" si="92"/>
        <v>2.7297273572477666E-2</v>
      </c>
      <c r="K89" s="160">
        <f t="shared" si="92"/>
        <v>1.8316112919519196E-2</v>
      </c>
      <c r="L89" s="160">
        <f t="shared" si="92"/>
        <v>1.21075860083911E-2</v>
      </c>
      <c r="M89" s="160">
        <f t="shared" si="92"/>
        <v>7.8612978625856797E-3</v>
      </c>
      <c r="N89" s="160">
        <f t="shared" si="92"/>
        <v>4.9803070916825086E-3</v>
      </c>
      <c r="O89" s="160">
        <f t="shared" si="92"/>
        <v>4.3450728663454305E-3</v>
      </c>
      <c r="P89" s="160">
        <f t="shared" si="92"/>
        <v>3.7694657208852639E-3</v>
      </c>
      <c r="Q89" s="160">
        <f t="shared" si="92"/>
        <v>3.2506091344447589E-3</v>
      </c>
      <c r="R89" s="160">
        <f t="shared" si="92"/>
        <v>2.7856729110107012E-3</v>
      </c>
      <c r="S89" s="160">
        <f t="shared" si="92"/>
        <v>2.3717926561924517E-3</v>
      </c>
      <c r="T89" s="160">
        <f t="shared" si="92"/>
        <v>1.7843733647316114E-3</v>
      </c>
      <c r="U89" s="160">
        <f t="shared" si="92"/>
        <v>1.3392634980328372E-3</v>
      </c>
      <c r="V89" s="160">
        <f t="shared" si="92"/>
        <v>1.0028225718250409E-3</v>
      </c>
      <c r="W89" s="160">
        <f t="shared" si="92"/>
        <v>7.491458006595314E-4</v>
      </c>
      <c r="X89" s="160">
        <f t="shared" si="92"/>
        <v>5.583415752608052E-4</v>
      </c>
      <c r="Y89" s="160">
        <f t="shared" si="92"/>
        <v>4.1517724759240114E-4</v>
      </c>
      <c r="Z89" s="160">
        <f t="shared" si="92"/>
        <v>3.0801900601448994E-4</v>
      </c>
      <c r="AA89" s="160">
        <f t="shared" si="92"/>
        <v>2.2800503279266142E-4</v>
      </c>
      <c r="AB89" s="160">
        <f t="shared" si="92"/>
        <v>1.684027329490245E-4</v>
      </c>
      <c r="AC89" s="160">
        <f t="shared" si="92"/>
        <v>1.2411057198474936E-4</v>
      </c>
      <c r="AD89" s="160">
        <f t="shared" si="92"/>
        <v>1.2884191019995285E-4</v>
      </c>
      <c r="AE89" s="160">
        <f t="shared" si="92"/>
        <v>1.3345481593273525E-4</v>
      </c>
      <c r="AF89" s="160">
        <f t="shared" si="92"/>
        <v>1.3790399704907596E-4</v>
      </c>
      <c r="AG89" s="160">
        <f t="shared" si="92"/>
        <v>1.4213730246981387E-4</v>
      </c>
      <c r="AH89" s="160">
        <f t="shared" si="92"/>
        <v>1.4609502390916548E-4</v>
      </c>
      <c r="AI89" s="160">
        <f t="shared" si="92"/>
        <v>1.4970939062462494E-4</v>
      </c>
      <c r="AJ89" s="160">
        <f t="shared" si="92"/>
        <v>1.5290440939120736E-4</v>
      </c>
      <c r="AK89" s="160">
        <f t="shared" si="92"/>
        <v>1.5559624461582508E-4</v>
      </c>
      <c r="AL89" s="160">
        <f t="shared" si="92"/>
        <v>1.5769437027510951E-4</v>
      </c>
      <c r="AM89" s="160">
        <f t="shared" si="92"/>
        <v>1.5910374309664635E-4</v>
      </c>
    </row>
    <row r="90" spans="1:39">
      <c r="A90" s="123" t="s">
        <v>64</v>
      </c>
      <c r="B90" s="184">
        <f t="shared" si="91"/>
        <v>0.51699528880084755</v>
      </c>
      <c r="C90" s="184">
        <f t="shared" si="92"/>
        <v>0.52561741603446743</v>
      </c>
      <c r="D90" s="185">
        <f t="shared" si="92"/>
        <v>0.53289753685780594</v>
      </c>
      <c r="E90" s="185">
        <f t="shared" si="92"/>
        <v>0.53842651964798027</v>
      </c>
      <c r="F90" s="185">
        <f t="shared" si="92"/>
        <v>0.54104944647652864</v>
      </c>
      <c r="G90" s="185">
        <f t="shared" si="92"/>
        <v>0.60343618420110212</v>
      </c>
      <c r="H90" s="160">
        <f t="shared" si="92"/>
        <v>0.63908682336459055</v>
      </c>
      <c r="I90" s="160">
        <f t="shared" si="92"/>
        <v>0.65564676858253479</v>
      </c>
      <c r="J90" s="160">
        <f t="shared" si="92"/>
        <v>0.65891881218278914</v>
      </c>
      <c r="K90" s="160">
        <f t="shared" si="92"/>
        <v>0.65196544413462265</v>
      </c>
      <c r="L90" s="160">
        <f t="shared" si="92"/>
        <v>0.63551741915590088</v>
      </c>
      <c r="M90" s="160">
        <f t="shared" si="92"/>
        <v>0.60847505493197085</v>
      </c>
      <c r="N90" s="160">
        <f t="shared" si="92"/>
        <v>0.56843823209526556</v>
      </c>
      <c r="O90" s="160">
        <f t="shared" si="92"/>
        <v>0.53785034472639326</v>
      </c>
      <c r="P90" s="160">
        <f t="shared" si="92"/>
        <v>0.50603600176068997</v>
      </c>
      <c r="Q90" s="160">
        <f t="shared" si="92"/>
        <v>0.47326414041141129</v>
      </c>
      <c r="R90" s="160">
        <f t="shared" si="92"/>
        <v>0.43985162264678873</v>
      </c>
      <c r="S90" s="160">
        <f t="shared" si="92"/>
        <v>0.40615333863552677</v>
      </c>
      <c r="T90" s="160">
        <f t="shared" si="92"/>
        <v>0.38743878939069526</v>
      </c>
      <c r="U90" s="160">
        <f t="shared" si="92"/>
        <v>0.36871215842295174</v>
      </c>
      <c r="V90" s="160">
        <f t="shared" si="92"/>
        <v>0.35006572168140204</v>
      </c>
      <c r="W90" s="160">
        <f t="shared" si="92"/>
        <v>0.3315857781802623</v>
      </c>
      <c r="X90" s="160">
        <f t="shared" si="92"/>
        <v>0.31335279507560099</v>
      </c>
      <c r="Y90" s="160">
        <f t="shared" si="92"/>
        <v>0.29544130325035184</v>
      </c>
      <c r="Z90" s="160">
        <f t="shared" si="92"/>
        <v>0.27791964067567959</v>
      </c>
      <c r="AA90" s="160">
        <f t="shared" si="92"/>
        <v>0.26084962546581891</v>
      </c>
      <c r="AB90" s="160">
        <f t="shared" si="92"/>
        <v>0.24428622534079514</v>
      </c>
      <c r="AC90" s="160">
        <f t="shared" si="92"/>
        <v>0.22827727541383697</v>
      </c>
      <c r="AD90" s="160">
        <f t="shared" si="92"/>
        <v>0.21372360983829033</v>
      </c>
      <c r="AE90" s="160">
        <f t="shared" si="92"/>
        <v>0.19965079281741308</v>
      </c>
      <c r="AF90" s="160">
        <f t="shared" si="92"/>
        <v>0.18606088621511072</v>
      </c>
      <c r="AG90" s="160">
        <f t="shared" si="92"/>
        <v>0.17295285788427825</v>
      </c>
      <c r="AH90" s="160">
        <f t="shared" si="92"/>
        <v>0.16032326184058038</v>
      </c>
      <c r="AI90" s="160">
        <f t="shared" si="92"/>
        <v>0.14816703887213076</v>
      </c>
      <c r="AJ90" s="160">
        <f t="shared" si="92"/>
        <v>0.13647842788397654</v>
      </c>
      <c r="AK90" s="160">
        <f t="shared" si="92"/>
        <v>0.12525196704533337</v>
      </c>
      <c r="AL90" s="160">
        <f t="shared" si="92"/>
        <v>0.11448354685086119</v>
      </c>
      <c r="AM90" s="160">
        <f t="shared" si="92"/>
        <v>0.10417145410777658</v>
      </c>
    </row>
    <row r="91" spans="1:39">
      <c r="A91" s="123" t="s">
        <v>65</v>
      </c>
      <c r="B91" s="184">
        <f t="shared" si="91"/>
        <v>7.5133108559664553E-3</v>
      </c>
      <c r="C91" s="184">
        <f t="shared" si="92"/>
        <v>8.5200813255607959E-3</v>
      </c>
      <c r="D91" s="185">
        <f t="shared" si="92"/>
        <v>9.6348936946967258E-3</v>
      </c>
      <c r="E91" s="185">
        <f t="shared" si="92"/>
        <v>1.0858226033054929E-2</v>
      </c>
      <c r="F91" s="185">
        <f t="shared" si="92"/>
        <v>1.217022517650776E-2</v>
      </c>
      <c r="G91" s="185">
        <f t="shared" si="92"/>
        <v>8.2857308760822621E-3</v>
      </c>
      <c r="H91" s="160">
        <f t="shared" si="92"/>
        <v>5.3566979215266671E-3</v>
      </c>
      <c r="I91" s="160">
        <f t="shared" si="92"/>
        <v>3.3546331610145807E-3</v>
      </c>
      <c r="J91" s="160">
        <f t="shared" si="92"/>
        <v>2.0579974651012516E-3</v>
      </c>
      <c r="K91" s="160">
        <f t="shared" si="92"/>
        <v>1.2430120082875099E-3</v>
      </c>
      <c r="L91" s="160">
        <f t="shared" si="92"/>
        <v>7.3963256350838052E-4</v>
      </c>
      <c r="M91" s="160">
        <f t="shared" si="92"/>
        <v>4.3228399976250894E-4</v>
      </c>
      <c r="N91" s="160">
        <f t="shared" si="92"/>
        <v>2.4651734440440124E-4</v>
      </c>
      <c r="O91" s="160">
        <f t="shared" si="92"/>
        <v>2.2740807751713156E-4</v>
      </c>
      <c r="P91" s="160">
        <f t="shared" si="92"/>
        <v>2.085960526882494E-4</v>
      </c>
      <c r="Q91" s="160">
        <f t="shared" si="92"/>
        <v>1.9019912030922981E-4</v>
      </c>
      <c r="R91" s="160">
        <f t="shared" si="92"/>
        <v>1.7234208325010982E-4</v>
      </c>
      <c r="S91" s="160">
        <f t="shared" si="92"/>
        <v>1.5515129406901967E-4</v>
      </c>
      <c r="T91" s="160">
        <f t="shared" si="92"/>
        <v>1.7291874234890881E-4</v>
      </c>
      <c r="U91" s="160">
        <f t="shared" si="92"/>
        <v>1.9226490714626071E-4</v>
      </c>
      <c r="V91" s="160">
        <f t="shared" si="92"/>
        <v>2.1327293471392209E-4</v>
      </c>
      <c r="W91" s="160">
        <f t="shared" si="92"/>
        <v>2.3602371828619948E-4</v>
      </c>
      <c r="X91" s="160">
        <f t="shared" si="92"/>
        <v>2.6059550484230172E-4</v>
      </c>
      <c r="Y91" s="160">
        <f t="shared" si="92"/>
        <v>2.8706361658327505E-4</v>
      </c>
      <c r="Z91" s="160">
        <f t="shared" si="92"/>
        <v>3.1550029939724839E-4</v>
      </c>
      <c r="AA91" s="160">
        <f t="shared" si="92"/>
        <v>3.459747053097058E-4</v>
      </c>
      <c r="AB91" s="160">
        <f t="shared" si="92"/>
        <v>3.7855301023022791E-4</v>
      </c>
      <c r="AC91" s="160">
        <f t="shared" si="92"/>
        <v>4.1329866263881452E-4</v>
      </c>
      <c r="AD91" s="160">
        <f t="shared" si="92"/>
        <v>4.4315583215435821E-4</v>
      </c>
      <c r="AE91" s="160">
        <f t="shared" si="92"/>
        <v>4.7410840676650323E-4</v>
      </c>
      <c r="AF91" s="160">
        <f t="shared" si="92"/>
        <v>5.0601611853748438E-4</v>
      </c>
      <c r="AG91" s="160">
        <f t="shared" si="92"/>
        <v>5.3869092246777435E-4</v>
      </c>
      <c r="AH91" s="160">
        <f t="shared" si="92"/>
        <v>5.7188815760010777E-4</v>
      </c>
      <c r="AI91" s="160">
        <f t="shared" si="92"/>
        <v>6.0529740719551567E-4</v>
      </c>
      <c r="AJ91" s="160">
        <f t="shared" si="92"/>
        <v>6.3853377189472093E-4</v>
      </c>
      <c r="AK91" s="160">
        <f t="shared" si="92"/>
        <v>6.7113063677770297E-4</v>
      </c>
      <c r="AL91" s="160">
        <f t="shared" si="92"/>
        <v>7.0253543477420655E-4</v>
      </c>
      <c r="AM91" s="160">
        <f t="shared" si="92"/>
        <v>7.3211032782746191E-4</v>
      </c>
    </row>
    <row r="92" spans="1:39">
      <c r="A92" s="123" t="s">
        <v>66</v>
      </c>
      <c r="B92" s="184">
        <f t="shared" si="91"/>
        <v>0.17337171114628033</v>
      </c>
      <c r="C92" s="184">
        <f t="shared" si="92"/>
        <v>0.16215724507839896</v>
      </c>
      <c r="D92" s="185">
        <f t="shared" si="92"/>
        <v>0.15124648274452396</v>
      </c>
      <c r="E92" s="185">
        <f t="shared" si="92"/>
        <v>0.14058629118900828</v>
      </c>
      <c r="F92" s="185">
        <f t="shared" si="92"/>
        <v>0.1299656098479785</v>
      </c>
      <c r="G92" s="185">
        <f t="shared" si="92"/>
        <v>6.5810384622151941E-2</v>
      </c>
      <c r="H92" s="172">
        <f t="shared" si="92"/>
        <v>3.1644230004373115E-2</v>
      </c>
      <c r="I92" s="172">
        <f t="shared" si="92"/>
        <v>1.4739277068069032E-2</v>
      </c>
      <c r="J92" s="172">
        <f t="shared" si="92"/>
        <v>6.7252704405478302E-3</v>
      </c>
      <c r="K92" s="172">
        <f t="shared" si="92"/>
        <v>3.0211619925123536E-3</v>
      </c>
      <c r="L92" s="172">
        <f t="shared" si="92"/>
        <v>1.3370525673071509E-3</v>
      </c>
      <c r="M92" s="172">
        <f t="shared" si="92"/>
        <v>5.8121309499602181E-4</v>
      </c>
      <c r="N92" s="172">
        <f t="shared" si="92"/>
        <v>2.4651734440440113E-4</v>
      </c>
      <c r="O92" s="172">
        <f t="shared" si="92"/>
        <v>2.4220740967330925E-4</v>
      </c>
      <c r="P92" s="172">
        <f t="shared" si="92"/>
        <v>2.3662965066141377E-4</v>
      </c>
      <c r="Q92" s="172">
        <f t="shared" si="92"/>
        <v>2.2980163745772502E-4</v>
      </c>
      <c r="R92" s="172">
        <f t="shared" si="92"/>
        <v>2.2177750413962893E-4</v>
      </c>
      <c r="S92" s="172">
        <f t="shared" si="92"/>
        <v>2.1264887717606918E-4</v>
      </c>
      <c r="T92" s="172">
        <f t="shared" si="92"/>
        <v>2.1114623325298244E-4</v>
      </c>
      <c r="U92" s="172">
        <f t="shared" si="92"/>
        <v>2.0915818807754625E-4</v>
      </c>
      <c r="V92" s="172">
        <f t="shared" si="92"/>
        <v>2.0670175868671284E-4</v>
      </c>
      <c r="W92" s="172">
        <f t="shared" si="92"/>
        <v>2.0379693726312167E-4</v>
      </c>
      <c r="X92" s="172">
        <f t="shared" si="92"/>
        <v>2.0046682104348678E-4</v>
      </c>
      <c r="Y92" s="172">
        <f t="shared" si="92"/>
        <v>1.9673757494455014E-4</v>
      </c>
      <c r="Z92" s="172">
        <f t="shared" si="92"/>
        <v>1.9263824625698417E-4</v>
      </c>
      <c r="AA92" s="172">
        <f t="shared" si="92"/>
        <v>1.8820045393009723E-4</v>
      </c>
      <c r="AB92" s="172">
        <f t="shared" si="92"/>
        <v>1.8345797728277008E-4</v>
      </c>
      <c r="AC92" s="172">
        <f t="shared" si="92"/>
        <v>1.7844627029755785E-4</v>
      </c>
      <c r="AD92" s="172">
        <f t="shared" si="92"/>
        <v>1.7864299174055146E-4</v>
      </c>
      <c r="AE92" s="172">
        <f t="shared" si="92"/>
        <v>1.7844040861684588E-4</v>
      </c>
      <c r="AF92" s="172">
        <f t="shared" si="92"/>
        <v>1.7781399632165368E-4</v>
      </c>
      <c r="AG92" s="172">
        <f t="shared" si="92"/>
        <v>1.7673692226891709E-4</v>
      </c>
      <c r="AH92" s="172">
        <f t="shared" si="92"/>
        <v>1.7518010118936793E-4</v>
      </c>
      <c r="AI92" s="172">
        <f t="shared" si="92"/>
        <v>1.7311253729749776E-4</v>
      </c>
      <c r="AJ92" s="172">
        <f t="shared" si="92"/>
        <v>1.7050205549207597E-4</v>
      </c>
      <c r="AK92" s="172">
        <f t="shared" si="92"/>
        <v>1.6731653053682466E-4</v>
      </c>
      <c r="AL92" s="172">
        <f t="shared" si="92"/>
        <v>1.6352571585946139E-4</v>
      </c>
      <c r="AM92" s="172">
        <f t="shared" si="92"/>
        <v>1.5910374309664613E-4</v>
      </c>
    </row>
    <row r="93" spans="1:39">
      <c r="B93" s="143">
        <f>SUM(B81:B92)</f>
        <v>1</v>
      </c>
      <c r="C93" s="143">
        <f t="shared" ref="C93:AM93" si="93">SUM(C81:C92)</f>
        <v>1</v>
      </c>
      <c r="D93" s="140">
        <f t="shared" si="93"/>
        <v>1</v>
      </c>
      <c r="E93" s="140">
        <f t="shared" si="93"/>
        <v>1</v>
      </c>
      <c r="F93" s="140">
        <f t="shared" si="93"/>
        <v>1.0000000000000002</v>
      </c>
      <c r="G93" s="140">
        <f t="shared" si="93"/>
        <v>1.0000000000000002</v>
      </c>
      <c r="H93" s="161">
        <f t="shared" si="93"/>
        <v>1</v>
      </c>
      <c r="I93" s="161">
        <f t="shared" si="93"/>
        <v>0.99999999999999989</v>
      </c>
      <c r="J93" s="161">
        <f t="shared" si="93"/>
        <v>1.0000000000000002</v>
      </c>
      <c r="K93" s="161">
        <f t="shared" si="93"/>
        <v>1</v>
      </c>
      <c r="L93" s="161">
        <f t="shared" si="93"/>
        <v>1.0000000000000002</v>
      </c>
      <c r="M93" s="161">
        <f t="shared" si="93"/>
        <v>1</v>
      </c>
      <c r="N93" s="161">
        <f t="shared" si="93"/>
        <v>0.99999999999999978</v>
      </c>
      <c r="O93" s="161">
        <f t="shared" si="93"/>
        <v>0.99999999999999989</v>
      </c>
      <c r="P93" s="161">
        <f t="shared" si="93"/>
        <v>1</v>
      </c>
      <c r="Q93" s="161">
        <f t="shared" si="93"/>
        <v>0.99999999999999978</v>
      </c>
      <c r="R93" s="161">
        <f t="shared" si="93"/>
        <v>0.99999999999999978</v>
      </c>
      <c r="S93" s="161">
        <f t="shared" si="93"/>
        <v>1</v>
      </c>
      <c r="T93" s="161">
        <f t="shared" si="93"/>
        <v>1</v>
      </c>
      <c r="U93" s="161">
        <f t="shared" si="93"/>
        <v>0.99999999999999978</v>
      </c>
      <c r="V93" s="161">
        <f t="shared" si="93"/>
        <v>0.99999999999999978</v>
      </c>
      <c r="W93" s="161">
        <f t="shared" si="93"/>
        <v>1</v>
      </c>
      <c r="X93" s="161">
        <f t="shared" si="93"/>
        <v>0.99999999999999967</v>
      </c>
      <c r="Y93" s="161">
        <f t="shared" si="93"/>
        <v>1</v>
      </c>
      <c r="Z93" s="161">
        <f t="shared" si="93"/>
        <v>1</v>
      </c>
      <c r="AA93" s="161">
        <f t="shared" si="93"/>
        <v>1.0000000000000002</v>
      </c>
      <c r="AB93" s="161">
        <f t="shared" si="93"/>
        <v>0.99999999999999989</v>
      </c>
      <c r="AC93" s="161">
        <f t="shared" si="93"/>
        <v>1.0000000000000002</v>
      </c>
      <c r="AD93" s="161">
        <f t="shared" si="93"/>
        <v>0.99999999999999989</v>
      </c>
      <c r="AE93" s="161">
        <f t="shared" si="93"/>
        <v>1</v>
      </c>
      <c r="AF93" s="161">
        <f t="shared" si="93"/>
        <v>1.0000000000000002</v>
      </c>
      <c r="AG93" s="161">
        <f t="shared" si="93"/>
        <v>1</v>
      </c>
      <c r="AH93" s="161">
        <f t="shared" si="93"/>
        <v>1.0000000000000004</v>
      </c>
      <c r="AI93" s="161">
        <f t="shared" si="93"/>
        <v>0.99999999999999967</v>
      </c>
      <c r="AJ93" s="161">
        <f t="shared" si="93"/>
        <v>1</v>
      </c>
      <c r="AK93" s="161">
        <f t="shared" si="93"/>
        <v>1.0000000000000002</v>
      </c>
      <c r="AL93" s="161">
        <f t="shared" si="93"/>
        <v>0.99999999999999989</v>
      </c>
      <c r="AM93" s="161">
        <f t="shared" si="93"/>
        <v>0.99999999999999978</v>
      </c>
    </row>
    <row r="97" spans="1:31" ht="23">
      <c r="A97" s="164" t="s">
        <v>103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6"/>
      <c r="AE97" s="140"/>
    </row>
    <row r="98" spans="1:31" ht="20">
      <c r="A98" s="162"/>
      <c r="C98" s="132"/>
      <c r="D98" s="132"/>
      <c r="E98" s="218" t="s">
        <v>86</v>
      </c>
      <c r="F98" s="218"/>
      <c r="G98" s="218"/>
      <c r="H98" s="218"/>
      <c r="I98" s="218"/>
      <c r="K98" s="218" t="s">
        <v>87</v>
      </c>
      <c r="L98" s="218"/>
      <c r="M98" s="218"/>
      <c r="N98" s="218"/>
      <c r="O98" s="218"/>
      <c r="Q98" s="218" t="s">
        <v>62</v>
      </c>
      <c r="R98" s="218"/>
      <c r="S98" s="218"/>
      <c r="T98" s="218"/>
      <c r="U98" s="218"/>
      <c r="AD98" s="156"/>
      <c r="AE98" s="140"/>
    </row>
    <row r="99" spans="1:31" ht="20">
      <c r="A99" s="162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6"/>
      <c r="AE99" s="140"/>
    </row>
    <row r="100" spans="1:31">
      <c r="A100" s="123" t="s">
        <v>55</v>
      </c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AD100" s="156"/>
      <c r="AE100" s="140"/>
    </row>
    <row r="101" spans="1:31">
      <c r="A101" s="123" t="s">
        <v>56</v>
      </c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AD101" s="156"/>
      <c r="AE101" s="140"/>
    </row>
    <row r="102" spans="1:31">
      <c r="A102" s="123" t="s">
        <v>57</v>
      </c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AD102" s="156"/>
      <c r="AE102" s="140"/>
    </row>
    <row r="103" spans="1:31">
      <c r="A103" s="123" t="s">
        <v>58</v>
      </c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AD103" s="156"/>
      <c r="AE103" s="140"/>
    </row>
    <row r="104" spans="1:31">
      <c r="A104" s="123" t="s">
        <v>59</v>
      </c>
      <c r="B104" s="163">
        <f>B8*$AJ$22</f>
        <v>938.87382668129999</v>
      </c>
      <c r="C104" s="163">
        <f>C8*$AJ$22</f>
        <v>2924.12556</v>
      </c>
      <c r="D104" s="163"/>
      <c r="E104" s="163">
        <f>E8*$AJ$22</f>
        <v>5345.47106935797</v>
      </c>
      <c r="F104" s="163">
        <f>F8*$AJ$22</f>
        <v>5345.47106935797</v>
      </c>
      <c r="G104" s="163">
        <f>G8*$AJ$22</f>
        <v>5345.3266988809009</v>
      </c>
      <c r="H104" s="163">
        <f>H8*$AJ$22</f>
        <v>5282.2397312493558</v>
      </c>
      <c r="I104" s="163">
        <f>I8*$AJ$22</f>
        <v>4.2183000000000002</v>
      </c>
      <c r="J104" s="163"/>
      <c r="K104" s="163">
        <f>K8*$AJ$22</f>
        <v>5345.47106935797</v>
      </c>
      <c r="L104" s="163">
        <f>L8*$AJ$22</f>
        <v>5345.47106935797</v>
      </c>
      <c r="M104" s="163">
        <f>M8*$AJ$22</f>
        <v>7430.4145389870619</v>
      </c>
      <c r="N104" s="163">
        <f>N8*$AJ$22</f>
        <v>7157.406433559132</v>
      </c>
      <c r="O104" s="163">
        <f>O8*$AJ$22</f>
        <v>4783.4919177728179</v>
      </c>
      <c r="P104" s="163"/>
      <c r="Q104" s="163">
        <f>Q8*$AJ$22</f>
        <v>5345.47106935797</v>
      </c>
      <c r="R104" s="163">
        <f>R8*$AJ$22</f>
        <v>5345.47106935797</v>
      </c>
      <c r="S104" s="163">
        <f>S8*$AJ$22</f>
        <v>5344.5807544787112</v>
      </c>
      <c r="T104" s="163">
        <f>T8*$AJ$22</f>
        <v>5271.7277440144899</v>
      </c>
      <c r="U104" s="163">
        <f>U8*$AJ$22</f>
        <v>4.2183000000000002</v>
      </c>
      <c r="AD104" s="156"/>
      <c r="AE104" s="140"/>
    </row>
    <row r="105" spans="1:31">
      <c r="A105" s="123" t="s">
        <v>60</v>
      </c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AD105" s="156"/>
      <c r="AE105" s="140"/>
    </row>
    <row r="106" spans="1:31">
      <c r="A106" s="123" t="s">
        <v>61</v>
      </c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AD106" s="156"/>
      <c r="AE106" s="140"/>
    </row>
    <row r="107" spans="1:31">
      <c r="A107" s="123" t="s">
        <v>62</v>
      </c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AD107" s="156"/>
      <c r="AE107" s="140"/>
    </row>
    <row r="108" spans="1:31">
      <c r="A108" s="123" t="s">
        <v>63</v>
      </c>
      <c r="B108" s="163">
        <f>B12*$AJ$21</f>
        <v>28646.706638737487</v>
      </c>
      <c r="C108" s="163">
        <f>C12*$AJ$21</f>
        <v>27844.784190000002</v>
      </c>
      <c r="D108" s="163"/>
      <c r="E108" s="163">
        <f>E12*$AJ$21</f>
        <v>15238.619222194005</v>
      </c>
      <c r="F108" s="163">
        <f>F12*$AJ$21</f>
        <v>31023.246894430089</v>
      </c>
      <c r="G108" s="163">
        <f>G12*$AJ$21</f>
        <v>25022.02188883167</v>
      </c>
      <c r="H108" s="163">
        <f>H12*$AJ$21</f>
        <v>19049.418027530588</v>
      </c>
      <c r="I108" s="163">
        <f>I12*$AJ$21</f>
        <v>596.46587990342289</v>
      </c>
      <c r="J108" s="163"/>
      <c r="K108" s="163">
        <f>K12*$AJ$21</f>
        <v>10982.780698302275</v>
      </c>
      <c r="L108" s="163">
        <f>L12*$AJ$21</f>
        <v>1612.5059352058299</v>
      </c>
      <c r="M108" s="163">
        <f>M12*$AJ$21</f>
        <v>890.23836409087232</v>
      </c>
      <c r="N108" s="163">
        <f>N12*$AJ$21</f>
        <v>55.512908464281352</v>
      </c>
      <c r="O108" s="163">
        <f>O12*$AJ$21</f>
        <v>79.816500000000005</v>
      </c>
      <c r="P108" s="163"/>
      <c r="Q108" s="163">
        <f>Q12*$AJ$21</f>
        <v>19337.217672695664</v>
      </c>
      <c r="R108" s="163">
        <f>R12*$AJ$21</f>
        <v>29268.259305658215</v>
      </c>
      <c r="S108" s="163">
        <f>S12*$AJ$21</f>
        <v>21342.648027229945</v>
      </c>
      <c r="T108" s="163">
        <f>T12*$AJ$21</f>
        <v>16281.358310939137</v>
      </c>
      <c r="U108" s="163">
        <f>U12*$AJ$21</f>
        <v>554.73851690884533</v>
      </c>
      <c r="AD108" s="156"/>
      <c r="AE108" s="140"/>
    </row>
    <row r="109" spans="1:31">
      <c r="A109" s="123" t="s">
        <v>64</v>
      </c>
      <c r="B109" s="163">
        <f>B13*$AJ$22</f>
        <v>64626.691774286963</v>
      </c>
      <c r="C109" s="163">
        <f>C13*$AJ$22</f>
        <v>75125.392019999999</v>
      </c>
      <c r="D109" s="163"/>
      <c r="E109" s="163">
        <f>E13*$AJ$22</f>
        <v>92946.861485602494</v>
      </c>
      <c r="F109" s="163">
        <f>F13*$AJ$22</f>
        <v>93767.321468721784</v>
      </c>
      <c r="G109" s="163">
        <f>G13*$AJ$22</f>
        <v>109904.86659860947</v>
      </c>
      <c r="H109" s="163">
        <f>H13*$AJ$22</f>
        <v>103837.27666026552</v>
      </c>
      <c r="I109" s="163">
        <f>I13*$AJ$22</f>
        <v>130078.83713633078</v>
      </c>
      <c r="J109" s="163"/>
      <c r="K109" s="163">
        <f>K13*$AJ$22</f>
        <v>95266.988011090682</v>
      </c>
      <c r="L109" s="163">
        <f>L13*$AJ$22</f>
        <v>97268.733777770161</v>
      </c>
      <c r="M109" s="163">
        <f>M13*$AJ$22</f>
        <v>80568.336457647107</v>
      </c>
      <c r="N109" s="163">
        <f>N13*$AJ$22</f>
        <v>53962.575360778821</v>
      </c>
      <c r="O109" s="163">
        <f>O13*$AJ$22</f>
        <v>27618.862781619646</v>
      </c>
      <c r="P109" s="163"/>
      <c r="Q109" s="163">
        <f>Q13*$AJ$22</f>
        <v>85902.283703337569</v>
      </c>
      <c r="R109" s="163">
        <f>R13*$AJ$22</f>
        <v>86887.496904103959</v>
      </c>
      <c r="S109" s="163">
        <f>S13*$AJ$22</f>
        <v>67515.021372884425</v>
      </c>
      <c r="T109" s="163">
        <f>T13*$AJ$22</f>
        <v>45459.293266924513</v>
      </c>
      <c r="U109" s="163">
        <f>U13*$AJ$22</f>
        <v>26865.509990014743</v>
      </c>
      <c r="AD109" s="156"/>
      <c r="AE109" s="140"/>
    </row>
    <row r="110" spans="1:31">
      <c r="A110" s="123" t="s">
        <v>65</v>
      </c>
      <c r="B110" s="163">
        <f>B14*$AJ$23</f>
        <v>1688.8980994351048</v>
      </c>
      <c r="C110" s="163">
        <f>C14*$AJ$23</f>
        <v>3038.7512999999999</v>
      </c>
      <c r="D110" s="163"/>
      <c r="E110" s="163">
        <f>E14*$AJ$23</f>
        <v>1582.5390334459998</v>
      </c>
      <c r="F110" s="163">
        <f>F14*$AJ$23</f>
        <v>75.855000000000004</v>
      </c>
      <c r="G110" s="163">
        <f>G14*$AJ$23</f>
        <v>56.821918608357642</v>
      </c>
      <c r="H110" s="163">
        <f>H14*$AJ$23</f>
        <v>174.12037345857547</v>
      </c>
      <c r="I110" s="163">
        <f>I14*$AJ$23</f>
        <v>353.50811171005728</v>
      </c>
      <c r="J110" s="163"/>
      <c r="K110" s="163">
        <f>K14*$AJ$23</f>
        <v>1579.3626890976536</v>
      </c>
      <c r="L110" s="163">
        <f>L14*$AJ$23</f>
        <v>75.855000000000004</v>
      </c>
      <c r="M110" s="163">
        <f>M14*$AJ$23</f>
        <v>55.344761599004229</v>
      </c>
      <c r="N110" s="163">
        <f>N14*$AJ$23</f>
        <v>175.68744923718526</v>
      </c>
      <c r="O110" s="163">
        <f>O14*$AJ$23</f>
        <v>349.04413834951845</v>
      </c>
      <c r="P110" s="163"/>
      <c r="Q110" s="163">
        <f>Q14*$AJ$23</f>
        <v>588.43980480850041</v>
      </c>
      <c r="R110" s="163">
        <f>R14*$AJ$23</f>
        <v>850.8083434637856</v>
      </c>
      <c r="S110" s="163">
        <f>S14*$AJ$23</f>
        <v>23472.78022830866</v>
      </c>
      <c r="T110" s="163">
        <f>T14*$AJ$23</f>
        <v>32197.920021385948</v>
      </c>
      <c r="U110" s="163">
        <f>U14*$AJ$23</f>
        <v>43534.984751565513</v>
      </c>
      <c r="AD110" s="156"/>
      <c r="AE110" s="140"/>
    </row>
    <row r="111" spans="1:31">
      <c r="A111" s="123" t="s">
        <v>66</v>
      </c>
      <c r="B111" s="163">
        <f>B15*$AJ$24</f>
        <v>41394.198298214222</v>
      </c>
      <c r="C111" s="163">
        <f>C15*$AJ$24</f>
        <v>34467.846000000005</v>
      </c>
      <c r="D111" s="163"/>
      <c r="E111" s="163">
        <f>E15*$AJ$24</f>
        <v>402.85</v>
      </c>
      <c r="F111" s="163">
        <f>F15*$AJ$24</f>
        <v>80.570000000000007</v>
      </c>
      <c r="G111" s="163">
        <f>G15*$AJ$24</f>
        <v>80.570000000000007</v>
      </c>
      <c r="H111" s="163">
        <f>H15*$AJ$24</f>
        <v>80.570000000000007</v>
      </c>
      <c r="I111" s="163">
        <f>I15*$AJ$24</f>
        <v>80.570000000000007</v>
      </c>
      <c r="J111" s="163"/>
      <c r="K111" s="163">
        <f>K15*$AJ$24</f>
        <v>402.85</v>
      </c>
      <c r="L111" s="163">
        <f>L15*$AJ$24</f>
        <v>80.570000000000007</v>
      </c>
      <c r="M111" s="163">
        <f>M15*$AJ$24</f>
        <v>80.570000000000007</v>
      </c>
      <c r="N111" s="163">
        <f>N15*$AJ$24</f>
        <v>80.570000000000007</v>
      </c>
      <c r="O111" s="163">
        <f>O15*$AJ$24</f>
        <v>80.570000000000007</v>
      </c>
      <c r="P111" s="163"/>
      <c r="Q111" s="163">
        <f>Q15*$AJ$24</f>
        <v>21459.957554231663</v>
      </c>
      <c r="R111" s="163">
        <f>R15*$AJ$24</f>
        <v>17694.205366756905</v>
      </c>
      <c r="S111" s="163">
        <f>S15*$AJ$24</f>
        <v>11170.224193514696</v>
      </c>
      <c r="T111" s="163">
        <f>T15*$AJ$24</f>
        <v>3978.929203337244</v>
      </c>
      <c r="U111" s="163">
        <f>U15*$AJ$24</f>
        <v>793.25778817265791</v>
      </c>
      <c r="AD111" s="156"/>
      <c r="AE111" s="140"/>
    </row>
    <row r="112" spans="1:31">
      <c r="A112" s="123" t="s">
        <v>104</v>
      </c>
      <c r="B112" s="146">
        <f>SUM(B100:B111)</f>
        <v>137295.36863735507</v>
      </c>
      <c r="C112" s="146">
        <f t="shared" ref="C112:U112" si="94">SUM(C100:C111)</f>
        <v>143400.89907000001</v>
      </c>
      <c r="D112" s="146"/>
      <c r="E112" s="146">
        <f t="shared" si="94"/>
        <v>115516.34081060046</v>
      </c>
      <c r="F112" s="146">
        <f t="shared" si="94"/>
        <v>130292.46443250985</v>
      </c>
      <c r="G112" s="146">
        <f t="shared" si="94"/>
        <v>140409.60710493042</v>
      </c>
      <c r="H112" s="146">
        <f t="shared" si="94"/>
        <v>128423.62479250404</v>
      </c>
      <c r="I112" s="146">
        <f t="shared" si="94"/>
        <v>131113.59942794428</v>
      </c>
      <c r="J112" s="146"/>
      <c r="K112" s="146">
        <f t="shared" si="94"/>
        <v>113577.45246784859</v>
      </c>
      <c r="L112" s="146">
        <f t="shared" si="94"/>
        <v>104383.13578233396</v>
      </c>
      <c r="M112" s="146">
        <f t="shared" si="94"/>
        <v>89024.904122324049</v>
      </c>
      <c r="N112" s="146">
        <f t="shared" si="94"/>
        <v>61431.752152039422</v>
      </c>
      <c r="O112" s="146">
        <f t="shared" si="94"/>
        <v>32911.785337741981</v>
      </c>
      <c r="P112" s="146"/>
      <c r="Q112" s="146">
        <f t="shared" si="94"/>
        <v>132633.36980443136</v>
      </c>
      <c r="R112" s="146">
        <f t="shared" si="94"/>
        <v>140046.24098934085</v>
      </c>
      <c r="S112" s="146">
        <f t="shared" si="94"/>
        <v>128845.25457641645</v>
      </c>
      <c r="T112" s="146">
        <f t="shared" si="94"/>
        <v>103189.22854660133</v>
      </c>
      <c r="U112" s="146">
        <f t="shared" si="94"/>
        <v>71752.709346661766</v>
      </c>
      <c r="AD112" s="156"/>
      <c r="AE112" s="140"/>
    </row>
  </sheetData>
  <mergeCells count="25">
    <mergeCell ref="AE8:AF8"/>
    <mergeCell ref="B2:C2"/>
    <mergeCell ref="AE4:AF4"/>
    <mergeCell ref="AE5:AF5"/>
    <mergeCell ref="AE6:AF6"/>
    <mergeCell ref="AE7:AF7"/>
    <mergeCell ref="AE9:AF9"/>
    <mergeCell ref="AE10:AF10"/>
    <mergeCell ref="Y11:Z18"/>
    <mergeCell ref="AA11:AC18"/>
    <mergeCell ref="AE11:AF11"/>
    <mergeCell ref="AE12:AF12"/>
    <mergeCell ref="AE13:AF13"/>
    <mergeCell ref="AE14:AF14"/>
    <mergeCell ref="AE15:AF15"/>
    <mergeCell ref="AE21:AF21"/>
    <mergeCell ref="AE22:AF22"/>
    <mergeCell ref="AE23:AF23"/>
    <mergeCell ref="AE24:AF24"/>
    <mergeCell ref="AE25:AF25"/>
    <mergeCell ref="E98:I98"/>
    <mergeCell ref="K98:O98"/>
    <mergeCell ref="Q98:U98"/>
    <mergeCell ref="Y19:Z26"/>
    <mergeCell ref="AA19:AC26"/>
  </mergeCells>
  <conditionalFormatting sqref="E4:I15">
    <cfRule type="cellIs" dxfId="4" priority="5" operator="lessThanOrEqual">
      <formula>0.01</formula>
    </cfRule>
  </conditionalFormatting>
  <conditionalFormatting sqref="K4:O11 K14:K15 M14:O14 K13:O13 K12:N12">
    <cfRule type="cellIs" dxfId="3" priority="4" operator="lessThanOrEqual">
      <formula>0.01</formula>
    </cfRule>
  </conditionalFormatting>
  <conditionalFormatting sqref="Q4:U15">
    <cfRule type="cellIs" dxfId="2" priority="3" operator="lessThanOrEqual">
      <formula>0.01</formula>
    </cfRule>
  </conditionalFormatting>
  <conditionalFormatting sqref="L14:L15 M15:O15">
    <cfRule type="cellIs" dxfId="1" priority="2" operator="lessThanOrEqual">
      <formula>0.01</formula>
    </cfRule>
  </conditionalFormatting>
  <conditionalFormatting sqref="O12">
    <cfRule type="cellIs" dxfId="0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topLeftCell="A61" workbookViewId="0">
      <selection activeCell="D17" sqref="D17"/>
    </sheetView>
  </sheetViews>
  <sheetFormatPr baseColWidth="10" defaultRowHeight="14" x14ac:dyDescent="0"/>
  <cols>
    <col min="1" max="1" width="15" customWidth="1"/>
    <col min="2" max="2" width="21.83203125" customWidth="1"/>
    <col min="3" max="3" width="12.5" customWidth="1"/>
    <col min="4" max="4" width="13.5" customWidth="1"/>
  </cols>
  <sheetData>
    <row r="1" spans="1:15">
      <c r="A1" t="s">
        <v>148</v>
      </c>
    </row>
    <row r="2" spans="1:15" ht="42">
      <c r="A2" s="187" t="s">
        <v>138</v>
      </c>
      <c r="B2" s="187" t="s">
        <v>139</v>
      </c>
      <c r="C2" s="186" t="s">
        <v>55</v>
      </c>
      <c r="D2" s="186" t="s">
        <v>140</v>
      </c>
      <c r="E2" s="186" t="s">
        <v>141</v>
      </c>
      <c r="F2" s="186" t="s">
        <v>142</v>
      </c>
      <c r="G2" s="186" t="s">
        <v>59</v>
      </c>
      <c r="H2" s="186" t="s">
        <v>60</v>
      </c>
      <c r="I2" s="186" t="s">
        <v>143</v>
      </c>
      <c r="J2" s="186" t="s">
        <v>144</v>
      </c>
      <c r="K2" s="186" t="s">
        <v>145</v>
      </c>
      <c r="L2" s="186" t="s">
        <v>146</v>
      </c>
      <c r="M2" s="186" t="s">
        <v>65</v>
      </c>
      <c r="N2" s="186" t="s">
        <v>147</v>
      </c>
      <c r="O2" s="186" t="s">
        <v>104</v>
      </c>
    </row>
    <row r="3" spans="1:15">
      <c r="A3" s="12">
        <v>2020</v>
      </c>
      <c r="B3" s="12" t="s">
        <v>136</v>
      </c>
      <c r="C3" s="7">
        <v>12658.680000305176</v>
      </c>
      <c r="D3" s="7">
        <v>7956.1999969482422</v>
      </c>
      <c r="E3" s="7">
        <v>937</v>
      </c>
      <c r="F3" s="7">
        <v>6153.6138172149658</v>
      </c>
      <c r="G3" s="7">
        <v>1870.8999881744385</v>
      </c>
      <c r="H3" s="7">
        <v>507.79999995231628</v>
      </c>
      <c r="I3" s="7">
        <v>430</v>
      </c>
      <c r="J3" s="7">
        <v>1608</v>
      </c>
      <c r="K3" s="7">
        <v>6151.7299957275391</v>
      </c>
      <c r="L3" s="7">
        <v>44145.269960403442</v>
      </c>
      <c r="M3" s="7">
        <v>5120</v>
      </c>
      <c r="N3" s="7">
        <v>164.51999998092651</v>
      </c>
      <c r="O3" s="7">
        <f>SUM(C3:N3)</f>
        <v>87703.713758707047</v>
      </c>
    </row>
    <row r="4" spans="1:15">
      <c r="A4" s="12"/>
      <c r="B4" s="12" t="s">
        <v>137</v>
      </c>
      <c r="C4" s="7">
        <v>12658.680000305176</v>
      </c>
      <c r="D4" s="7">
        <v>7956.1999969482422</v>
      </c>
      <c r="E4" s="7">
        <v>937</v>
      </c>
      <c r="F4" s="7">
        <v>6157.0395851135254</v>
      </c>
      <c r="G4" s="7">
        <v>1870.8999881744385</v>
      </c>
      <c r="H4" s="7">
        <v>507.79999995231628</v>
      </c>
      <c r="I4" s="7">
        <v>430</v>
      </c>
      <c r="J4" s="7">
        <v>1608</v>
      </c>
      <c r="K4" s="7">
        <v>6151.7299957275391</v>
      </c>
      <c r="L4" s="7">
        <v>44145.269960403442</v>
      </c>
      <c r="M4" s="7">
        <v>5120</v>
      </c>
      <c r="N4" s="7">
        <v>164.51999998092651</v>
      </c>
      <c r="O4" s="7">
        <f t="shared" ref="O4:O12" si="0">SUM(C4:N4)</f>
        <v>87707.139526605606</v>
      </c>
    </row>
    <row r="5" spans="1:15">
      <c r="A5" s="12">
        <v>2025</v>
      </c>
      <c r="B5" s="12" t="s">
        <v>136</v>
      </c>
      <c r="C5" s="7">
        <v>12975.003498077393</v>
      </c>
      <c r="D5" s="7">
        <v>11175.349998474121</v>
      </c>
      <c r="E5" s="7">
        <v>2042.4638175964355</v>
      </c>
      <c r="F5" s="7">
        <v>15421.44917178154</v>
      </c>
      <c r="G5" s="7">
        <v>1870.8999881744385</v>
      </c>
      <c r="H5" s="7">
        <v>633.60000038146973</v>
      </c>
      <c r="I5" s="7">
        <v>325.40000152587891</v>
      </c>
      <c r="J5" s="7">
        <v>1608</v>
      </c>
      <c r="K5" s="7">
        <v>6151.7299957275391</v>
      </c>
      <c r="L5" s="7">
        <v>40259.315294265747</v>
      </c>
      <c r="M5" s="7">
        <v>1857</v>
      </c>
      <c r="N5" s="7">
        <v>132.51999998092651</v>
      </c>
      <c r="O5" s="7">
        <f t="shared" si="0"/>
        <v>94452.731765985489</v>
      </c>
    </row>
    <row r="6" spans="1:15">
      <c r="A6" s="12"/>
      <c r="B6" s="12" t="s">
        <v>137</v>
      </c>
      <c r="C6" s="7">
        <v>12975.003498077393</v>
      </c>
      <c r="D6" s="7">
        <v>14885.588066101074</v>
      </c>
      <c r="E6" s="7">
        <v>2042.4638175964355</v>
      </c>
      <c r="F6" s="7">
        <v>24978.953884124756</v>
      </c>
      <c r="G6" s="7">
        <v>1870.8999881744385</v>
      </c>
      <c r="H6" s="7">
        <v>639.2343955039978</v>
      </c>
      <c r="I6" s="7">
        <v>325.40000152587891</v>
      </c>
      <c r="J6" s="7">
        <v>1608</v>
      </c>
      <c r="K6" s="7">
        <v>6151.7299957275391</v>
      </c>
      <c r="L6" s="7">
        <v>40259.315294265747</v>
      </c>
      <c r="M6" s="7">
        <v>1857</v>
      </c>
      <c r="N6" s="7">
        <v>132.51999998092651</v>
      </c>
      <c r="O6" s="7">
        <f t="shared" si="0"/>
        <v>107726.10894107819</v>
      </c>
    </row>
    <row r="7" spans="1:15">
      <c r="A7" s="12">
        <v>2030</v>
      </c>
      <c r="B7" s="12" t="s">
        <v>136</v>
      </c>
      <c r="C7" s="7">
        <v>13570.291522979736</v>
      </c>
      <c r="D7" s="7">
        <v>18642.120918273926</v>
      </c>
      <c r="E7" s="7">
        <v>2042.4638175964355</v>
      </c>
      <c r="F7" s="7">
        <v>19083.725030899048</v>
      </c>
      <c r="G7" s="7">
        <v>1829.0282869338989</v>
      </c>
      <c r="H7" s="7">
        <v>433.73341751098633</v>
      </c>
      <c r="I7" s="7">
        <v>325.40000152587891</v>
      </c>
      <c r="J7" s="7">
        <v>1608</v>
      </c>
      <c r="K7" s="7">
        <v>4751.7299957275391</v>
      </c>
      <c r="L7" s="7">
        <v>56572.489496231079</v>
      </c>
      <c r="M7" s="7">
        <v>78.787721633911133</v>
      </c>
      <c r="N7" s="7">
        <v>99.519999980926514</v>
      </c>
      <c r="O7" s="7">
        <f t="shared" si="0"/>
        <v>119037.29020929337</v>
      </c>
    </row>
    <row r="8" spans="1:15">
      <c r="A8" s="12"/>
      <c r="B8" s="12" t="s">
        <v>137</v>
      </c>
      <c r="C8" s="7">
        <v>14365.419914960861</v>
      </c>
      <c r="D8" s="7">
        <v>35543.903755187988</v>
      </c>
      <c r="E8" s="7">
        <v>2042.4638175964355</v>
      </c>
      <c r="F8" s="7">
        <v>43322.565996170044</v>
      </c>
      <c r="G8" s="7">
        <v>2561.1908891201019</v>
      </c>
      <c r="H8" s="7">
        <v>441.20047426223755</v>
      </c>
      <c r="I8" s="7">
        <v>325.40000152587891</v>
      </c>
      <c r="J8" s="7">
        <v>1608</v>
      </c>
      <c r="K8" s="7">
        <v>4751.7299957275391</v>
      </c>
      <c r="L8" s="7">
        <v>50127.594927787781</v>
      </c>
      <c r="M8" s="7">
        <v>78.787721633911133</v>
      </c>
      <c r="N8" s="7">
        <v>99.519999980926514</v>
      </c>
      <c r="O8" s="7">
        <f t="shared" si="0"/>
        <v>155267.7774939537</v>
      </c>
    </row>
    <row r="9" spans="1:15">
      <c r="A9" s="12">
        <v>2040</v>
      </c>
      <c r="B9" s="12" t="s">
        <v>136</v>
      </c>
      <c r="C9" s="7">
        <v>13570.291522979736</v>
      </c>
      <c r="D9" s="7">
        <v>31913.299011230469</v>
      </c>
      <c r="E9" s="7">
        <v>2042.4638023376465</v>
      </c>
      <c r="F9" s="7">
        <v>61913.488777160645</v>
      </c>
      <c r="G9" s="7">
        <v>1811.0282869338989</v>
      </c>
      <c r="H9" s="7">
        <v>192.73341751098633</v>
      </c>
      <c r="I9" s="7">
        <v>155.40000152587891</v>
      </c>
      <c r="J9" s="7">
        <v>1608</v>
      </c>
      <c r="K9" s="7">
        <v>3486.7299957275391</v>
      </c>
      <c r="L9" s="7">
        <v>50307.019642591476</v>
      </c>
      <c r="M9" s="7">
        <v>127.34492492675781</v>
      </c>
      <c r="N9" s="7">
        <v>26.519999980926514</v>
      </c>
      <c r="O9" s="7">
        <f t="shared" si="0"/>
        <v>167154.31938290596</v>
      </c>
    </row>
    <row r="10" spans="1:15">
      <c r="A10" s="12"/>
      <c r="B10" s="12" t="s">
        <v>137</v>
      </c>
      <c r="C10" s="7">
        <v>15327.367070913315</v>
      </c>
      <c r="D10" s="7">
        <v>79657.126201629639</v>
      </c>
      <c r="E10" s="7">
        <v>2042.4638023376465</v>
      </c>
      <c r="F10" s="7">
        <v>66403.424715042114</v>
      </c>
      <c r="G10" s="7">
        <v>2826.8509995937347</v>
      </c>
      <c r="H10" s="7">
        <v>232.96564441919327</v>
      </c>
      <c r="I10" s="7">
        <v>155.40000152587891</v>
      </c>
      <c r="J10" s="7">
        <v>1608</v>
      </c>
      <c r="K10" s="7">
        <v>1272.5987591552735</v>
      </c>
      <c r="L10" s="7">
        <v>40012.02690410614</v>
      </c>
      <c r="M10" s="7">
        <v>127.34492492675781</v>
      </c>
      <c r="N10" s="7">
        <v>23.519999980926514</v>
      </c>
      <c r="O10" s="7">
        <f t="shared" si="0"/>
        <v>209689.08902363063</v>
      </c>
    </row>
    <row r="11" spans="1:15">
      <c r="A11" s="12">
        <v>2050</v>
      </c>
      <c r="B11" s="12" t="s">
        <v>136</v>
      </c>
      <c r="C11" s="7">
        <v>13570.291522979736</v>
      </c>
      <c r="D11" s="7">
        <v>36671.330918312073</v>
      </c>
      <c r="E11" s="7">
        <v>2042.4638023376465</v>
      </c>
      <c r="F11" s="7">
        <v>78214.839044570923</v>
      </c>
      <c r="G11" s="7">
        <v>0</v>
      </c>
      <c r="H11" s="7">
        <v>59.961302619427443</v>
      </c>
      <c r="I11" s="7">
        <v>115.40000152587891</v>
      </c>
      <c r="J11" s="7">
        <v>1608</v>
      </c>
      <c r="K11" s="7">
        <v>128.72999572753906</v>
      </c>
      <c r="L11" s="7">
        <v>62753.818284273148</v>
      </c>
      <c r="M11" s="7">
        <v>144.43421936035156</v>
      </c>
      <c r="N11" s="7">
        <v>0</v>
      </c>
      <c r="O11" s="7">
        <f t="shared" si="0"/>
        <v>195309.26909170672</v>
      </c>
    </row>
    <row r="12" spans="1:15">
      <c r="A12" s="12"/>
      <c r="B12" s="12" t="s">
        <v>137</v>
      </c>
      <c r="C12" s="7">
        <v>16172.232106924057</v>
      </c>
      <c r="D12" s="7">
        <v>108458.43652391434</v>
      </c>
      <c r="E12" s="7">
        <v>2042.4638023376465</v>
      </c>
      <c r="F12" s="7">
        <v>72437.400802612305</v>
      </c>
      <c r="G12" s="7">
        <v>2381.7823232412338</v>
      </c>
      <c r="H12" s="7">
        <v>752.85913568735123</v>
      </c>
      <c r="I12" s="7">
        <v>115.40000152587891</v>
      </c>
      <c r="J12" s="7">
        <v>12152.596435546875</v>
      </c>
      <c r="K12" s="7">
        <v>4.272460955689894E-6</v>
      </c>
      <c r="L12" s="7">
        <v>34793.254542350769</v>
      </c>
      <c r="M12" s="7">
        <v>142.89393615722656</v>
      </c>
      <c r="N12" s="7">
        <v>0</v>
      </c>
      <c r="O12" s="7">
        <f t="shared" si="0"/>
        <v>249449.31961457015</v>
      </c>
    </row>
    <row r="13" spans="1:15" s="12" customFormat="1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t="s">
        <v>149</v>
      </c>
    </row>
    <row r="15" spans="1:15" s="12" customFormat="1" ht="42">
      <c r="A15" s="187" t="s">
        <v>138</v>
      </c>
      <c r="B15" s="188" t="s">
        <v>139</v>
      </c>
      <c r="C15" s="186" t="s">
        <v>55</v>
      </c>
      <c r="D15" s="186" t="s">
        <v>140</v>
      </c>
      <c r="E15" s="186" t="s">
        <v>141</v>
      </c>
      <c r="F15" s="186" t="s">
        <v>142</v>
      </c>
      <c r="G15" s="186" t="s">
        <v>59</v>
      </c>
      <c r="H15" s="186" t="s">
        <v>60</v>
      </c>
      <c r="I15" s="186" t="s">
        <v>143</v>
      </c>
      <c r="J15" s="186" t="s">
        <v>144</v>
      </c>
      <c r="K15" s="186" t="s">
        <v>145</v>
      </c>
      <c r="L15" s="186" t="s">
        <v>146</v>
      </c>
      <c r="M15" s="186" t="s">
        <v>65</v>
      </c>
      <c r="N15" s="186" t="s">
        <v>147</v>
      </c>
      <c r="O15" s="186" t="s">
        <v>104</v>
      </c>
    </row>
    <row r="16" spans="1:15" s="12" customFormat="1">
      <c r="A16" s="12">
        <v>2020</v>
      </c>
      <c r="B16" s="7" t="s">
        <v>136</v>
      </c>
      <c r="C16" s="125">
        <v>32.945655251567985</v>
      </c>
      <c r="D16" s="125">
        <v>26.317690560220733</v>
      </c>
      <c r="E16" s="125">
        <v>6.7306582513265312</v>
      </c>
      <c r="F16" s="125">
        <v>11.038175960460123</v>
      </c>
      <c r="G16" s="125">
        <v>12.672097928923904</v>
      </c>
      <c r="H16" s="125">
        <v>2.2647787956811953</v>
      </c>
      <c r="I16" s="125">
        <v>3.1641120684798807</v>
      </c>
      <c r="J16" s="125">
        <v>11.550585508346558</v>
      </c>
      <c r="K16" s="125">
        <v>19.092066455174063</v>
      </c>
      <c r="L16" s="125">
        <v>220.34198962995163</v>
      </c>
      <c r="M16" s="125">
        <v>2.0862685827513019</v>
      </c>
      <c r="N16" s="125">
        <v>0</v>
      </c>
      <c r="O16" s="7">
        <f>SUM(C16:N16)</f>
        <v>348.20407899288392</v>
      </c>
    </row>
    <row r="17" spans="1:15" s="12" customFormat="1">
      <c r="B17" s="7" t="s">
        <v>137</v>
      </c>
      <c r="C17" s="125">
        <v>32.945655249636879</v>
      </c>
      <c r="D17" s="125">
        <v>26.317690560220733</v>
      </c>
      <c r="E17" s="125">
        <v>6.729621603491978</v>
      </c>
      <c r="F17" s="125">
        <v>11.043489091003195</v>
      </c>
      <c r="G17" s="125">
        <v>12.672097928923904</v>
      </c>
      <c r="H17" s="125">
        <v>2.2647787956811953</v>
      </c>
      <c r="I17" s="125">
        <v>3.1641120684798807</v>
      </c>
      <c r="J17" s="125">
        <v>11.550585508346558</v>
      </c>
      <c r="K17" s="125">
        <v>13.760037959948477</v>
      </c>
      <c r="L17" s="125">
        <v>225.8421354837036</v>
      </c>
      <c r="M17" s="125">
        <v>2.0820811931944547</v>
      </c>
      <c r="N17" s="125">
        <v>0</v>
      </c>
      <c r="O17" s="7">
        <f t="shared" ref="O17:O25" si="1">SUM(C17:N17)</f>
        <v>348.37228544263087</v>
      </c>
    </row>
    <row r="18" spans="1:15" s="12" customFormat="1">
      <c r="A18" s="12">
        <v>2025</v>
      </c>
      <c r="B18" s="7" t="s">
        <v>136</v>
      </c>
      <c r="C18" s="125">
        <v>35.626645370655588</v>
      </c>
      <c r="D18" s="125">
        <v>36.022496591263263</v>
      </c>
      <c r="E18" s="125">
        <v>14.671425777487457</v>
      </c>
      <c r="F18" s="125">
        <v>28.142272478955519</v>
      </c>
      <c r="G18" s="125">
        <v>12.672097928923904</v>
      </c>
      <c r="H18" s="125">
        <v>2.3447488147503464</v>
      </c>
      <c r="I18" s="125">
        <v>2.3944233998190612</v>
      </c>
      <c r="J18" s="125">
        <v>11.550585508346558</v>
      </c>
      <c r="K18" s="125">
        <v>38.868212580644467</v>
      </c>
      <c r="L18" s="125">
        <v>222.28699113083894</v>
      </c>
      <c r="M18" s="125">
        <v>3.0409709725063294E-3</v>
      </c>
      <c r="N18" s="125">
        <v>1.2243481069162954E-4</v>
      </c>
      <c r="O18" s="7">
        <f t="shared" si="1"/>
        <v>404.58306298746828</v>
      </c>
    </row>
    <row r="19" spans="1:15" s="12" customFormat="1">
      <c r="B19" s="7" t="s">
        <v>137</v>
      </c>
      <c r="C19" s="125">
        <v>35.626645290171702</v>
      </c>
      <c r="D19" s="125">
        <v>47.822378629937958</v>
      </c>
      <c r="E19" s="125">
        <v>14.671425777487457</v>
      </c>
      <c r="F19" s="125">
        <v>45.532307126671569</v>
      </c>
      <c r="G19" s="125">
        <v>12.672097928923904</v>
      </c>
      <c r="H19" s="125">
        <v>2.5733199100432103</v>
      </c>
      <c r="I19" s="125">
        <v>2.3944233998190612</v>
      </c>
      <c r="J19" s="125">
        <v>11.550585508346558</v>
      </c>
      <c r="K19" s="125">
        <v>2.0202664050739259</v>
      </c>
      <c r="L19" s="125">
        <v>230.58752051245801</v>
      </c>
      <c r="M19" s="125">
        <v>0</v>
      </c>
      <c r="N19" s="125">
        <v>1.2243481069162954E-4</v>
      </c>
      <c r="O19" s="7">
        <f t="shared" si="1"/>
        <v>405.45109292374406</v>
      </c>
    </row>
    <row r="20" spans="1:15" s="12" customFormat="1">
      <c r="A20" s="12">
        <v>2030</v>
      </c>
      <c r="B20" s="7" t="s">
        <v>136</v>
      </c>
      <c r="C20" s="125">
        <v>40.083665794518396</v>
      </c>
      <c r="D20" s="125">
        <v>58.426328961234759</v>
      </c>
      <c r="E20" s="125">
        <v>14.67026580683887</v>
      </c>
      <c r="F20" s="125">
        <v>34.831193472382481</v>
      </c>
      <c r="G20" s="125">
        <v>12.671755680916249</v>
      </c>
      <c r="H20" s="125">
        <v>2.2823435448590317</v>
      </c>
      <c r="I20" s="125">
        <v>2.3944233998190612</v>
      </c>
      <c r="J20" s="125">
        <v>11.550585508346558</v>
      </c>
      <c r="K20" s="125">
        <v>31.349435127864126</v>
      </c>
      <c r="L20" s="125">
        <v>260.54303060144957</v>
      </c>
      <c r="M20" s="125">
        <v>7.490860010329925E-2</v>
      </c>
      <c r="N20" s="125">
        <v>7.7304080641624751E-3</v>
      </c>
      <c r="O20" s="7">
        <f t="shared" si="1"/>
        <v>468.88566690639658</v>
      </c>
    </row>
    <row r="21" spans="1:15" s="12" customFormat="1">
      <c r="B21" s="7" t="s">
        <v>137</v>
      </c>
      <c r="C21" s="125">
        <v>45.340072084607883</v>
      </c>
      <c r="D21" s="125">
        <v>106.64242161341033</v>
      </c>
      <c r="E21" s="125">
        <v>14.387700538602076</v>
      </c>
      <c r="F21" s="125">
        <v>77.680412082292534</v>
      </c>
      <c r="G21" s="125">
        <v>17.614713365543139</v>
      </c>
      <c r="H21" s="125">
        <v>2.3992351091001183</v>
      </c>
      <c r="I21" s="125">
        <v>2.3798702216445236</v>
      </c>
      <c r="J21" s="125">
        <v>11.528859578073025</v>
      </c>
      <c r="K21" s="125">
        <v>1.1153563036350533</v>
      </c>
      <c r="L21" s="125">
        <v>190.99717056076406</v>
      </c>
      <c r="M21" s="125">
        <v>7.2961257134011248E-2</v>
      </c>
      <c r="N21" s="125">
        <v>2.6666722042136826E-3</v>
      </c>
      <c r="O21" s="7">
        <f t="shared" si="1"/>
        <v>470.161439387011</v>
      </c>
    </row>
    <row r="22" spans="1:15" s="12" customFormat="1">
      <c r="A22" s="12">
        <v>2040</v>
      </c>
      <c r="B22" s="7" t="s">
        <v>136</v>
      </c>
      <c r="C22" s="125">
        <v>40.083665737781821</v>
      </c>
      <c r="D22" s="125">
        <v>96.430214288640229</v>
      </c>
      <c r="E22" s="125">
        <v>14.660045342541707</v>
      </c>
      <c r="F22" s="125">
        <v>109.38392955112515</v>
      </c>
      <c r="G22" s="125">
        <v>12.522200249506568</v>
      </c>
      <c r="H22" s="125">
        <v>0.89754451399494428</v>
      </c>
      <c r="I22" s="125">
        <v>1.137032247526804</v>
      </c>
      <c r="J22" s="125">
        <v>11.550585508346558</v>
      </c>
      <c r="K22" s="125">
        <v>23.86651635630551</v>
      </c>
      <c r="L22" s="125">
        <v>246.15906090194039</v>
      </c>
      <c r="M22" s="125">
        <v>0.22954369976741873</v>
      </c>
      <c r="N22" s="125">
        <v>1.4573719963664189E-3</v>
      </c>
      <c r="O22" s="7">
        <f t="shared" si="1"/>
        <v>556.92179576947342</v>
      </c>
    </row>
    <row r="23" spans="1:15" s="12" customFormat="1">
      <c r="B23" s="7" t="s">
        <v>137</v>
      </c>
      <c r="C23" s="125">
        <v>49.036956944264141</v>
      </c>
      <c r="D23" s="125">
        <v>224.95848974800089</v>
      </c>
      <c r="E23" s="125">
        <v>13.048301034548786</v>
      </c>
      <c r="F23" s="125">
        <v>114.63115086251524</v>
      </c>
      <c r="G23" s="125">
        <v>16.967514006967576</v>
      </c>
      <c r="H23" s="125">
        <v>1.2040890460298215</v>
      </c>
      <c r="I23" s="125">
        <v>1.0236685860290891</v>
      </c>
      <c r="J23" s="125">
        <v>11.196506085805595</v>
      </c>
      <c r="K23" s="125">
        <v>6.955066742375493E-2</v>
      </c>
      <c r="L23" s="125">
        <v>127.92493507047584</v>
      </c>
      <c r="M23" s="125">
        <v>0.2316095830692575</v>
      </c>
      <c r="N23" s="125">
        <v>2.4037439870880917E-3</v>
      </c>
      <c r="O23" s="7">
        <f t="shared" si="1"/>
        <v>560.29517537911715</v>
      </c>
    </row>
    <row r="24" spans="1:15" s="12" customFormat="1">
      <c r="A24" s="12">
        <v>2050</v>
      </c>
      <c r="B24" s="12" t="s">
        <v>136</v>
      </c>
      <c r="C24" s="125">
        <v>40.083665692353094</v>
      </c>
      <c r="D24" s="125">
        <v>110.15032466321625</v>
      </c>
      <c r="E24" s="125">
        <v>14.454530324233929</v>
      </c>
      <c r="F24" s="125">
        <v>136.26296271122237</v>
      </c>
      <c r="G24" s="125">
        <v>0</v>
      </c>
      <c r="H24" s="125">
        <v>0.12137264757802768</v>
      </c>
      <c r="I24" s="125">
        <v>0.84621087508276105</v>
      </c>
      <c r="J24" s="125">
        <v>11.539825309067965</v>
      </c>
      <c r="K24" s="2">
        <v>0.74729646113701165</v>
      </c>
      <c r="L24" s="125">
        <v>308.36791393767817</v>
      </c>
      <c r="M24" s="2">
        <v>0.46603139108833602</v>
      </c>
      <c r="N24" s="125">
        <v>0</v>
      </c>
      <c r="O24" s="7">
        <f t="shared" si="1"/>
        <v>623.04013401265797</v>
      </c>
    </row>
    <row r="25" spans="1:15" s="12" customFormat="1">
      <c r="B25" s="12" t="s">
        <v>137</v>
      </c>
      <c r="C25" s="125">
        <v>51.40333478044387</v>
      </c>
      <c r="D25" s="125">
        <v>283.63115051850951</v>
      </c>
      <c r="E25" s="125">
        <v>10.542882603913313</v>
      </c>
      <c r="F25" s="125">
        <v>120.14464552292657</v>
      </c>
      <c r="G25" s="125">
        <v>11.339857093551473</v>
      </c>
      <c r="H25" s="125">
        <v>3.8162206402466836</v>
      </c>
      <c r="I25" s="125">
        <v>0.66206208430230618</v>
      </c>
      <c r="J25" s="125">
        <v>80.846507599577308</v>
      </c>
      <c r="K25" s="125">
        <v>0</v>
      </c>
      <c r="L25" s="125">
        <v>65.473917885450646</v>
      </c>
      <c r="M25" s="125">
        <v>0.46014651420409791</v>
      </c>
      <c r="N25" s="125">
        <v>0</v>
      </c>
      <c r="O25" s="7">
        <f t="shared" si="1"/>
        <v>628.32072524312571</v>
      </c>
    </row>
    <row r="26" spans="1:15" s="12" customFormat="1"/>
    <row r="27" spans="1:15" s="12" customFormat="1" ht="42">
      <c r="A27" s="187" t="s">
        <v>138</v>
      </c>
      <c r="B27" s="188" t="s">
        <v>150</v>
      </c>
      <c r="C27" s="186" t="s">
        <v>55</v>
      </c>
      <c r="D27" s="186" t="s">
        <v>140</v>
      </c>
      <c r="E27" s="186" t="s">
        <v>141</v>
      </c>
      <c r="F27" s="186" t="s">
        <v>142</v>
      </c>
      <c r="G27" s="186" t="s">
        <v>59</v>
      </c>
      <c r="H27" s="186" t="s">
        <v>60</v>
      </c>
      <c r="I27" s="186" t="s">
        <v>143</v>
      </c>
      <c r="J27" s="186" t="s">
        <v>144</v>
      </c>
      <c r="K27" s="186" t="s">
        <v>145</v>
      </c>
      <c r="L27" s="186" t="s">
        <v>146</v>
      </c>
      <c r="M27" s="186" t="s">
        <v>65</v>
      </c>
      <c r="N27" s="186" t="s">
        <v>147</v>
      </c>
      <c r="O27" s="186" t="s">
        <v>104</v>
      </c>
    </row>
    <row r="28" spans="1:15" s="12" customFormat="1">
      <c r="A28" s="12">
        <v>2020</v>
      </c>
      <c r="B28" s="7" t="s">
        <v>136</v>
      </c>
      <c r="C28" s="4">
        <f>C16*1000/C3</f>
        <v>2.6026137994462086</v>
      </c>
      <c r="D28" s="4">
        <f>D16*1000/D3</f>
        <v>3.3078216447946764</v>
      </c>
      <c r="E28" s="4">
        <f t="shared" ref="E28:O28" si="2">E16*1000/E3</f>
        <v>7.1831998413303424</v>
      </c>
      <c r="F28" s="4">
        <f t="shared" si="2"/>
        <v>1.7937713168773137</v>
      </c>
      <c r="G28" s="4">
        <f t="shared" si="2"/>
        <v>6.7732631402114194</v>
      </c>
      <c r="H28" s="4">
        <f t="shared" si="2"/>
        <v>4.4599818745448285</v>
      </c>
      <c r="I28" s="4">
        <f t="shared" si="2"/>
        <v>7.3584001592555364</v>
      </c>
      <c r="J28" s="4">
        <f t="shared" si="2"/>
        <v>7.1831999430015907</v>
      </c>
      <c r="K28" s="4">
        <f t="shared" si="2"/>
        <v>3.1035280268207099</v>
      </c>
      <c r="L28" s="4">
        <f t="shared" si="2"/>
        <v>4.9912932875388387</v>
      </c>
      <c r="M28" s="4">
        <f t="shared" si="2"/>
        <v>0.40747433256861365</v>
      </c>
      <c r="N28" s="4">
        <f t="shared" si="2"/>
        <v>0</v>
      </c>
      <c r="O28" s="4">
        <f t="shared" si="2"/>
        <v>3.9702318644210766</v>
      </c>
    </row>
    <row r="29" spans="1:15" s="12" customFormat="1">
      <c r="B29" s="7" t="s">
        <v>137</v>
      </c>
      <c r="C29" s="4">
        <f t="shared" ref="C29:O29" si="3">C17*1000/C4</f>
        <v>2.6026137992936569</v>
      </c>
      <c r="D29" s="4">
        <f t="shared" si="3"/>
        <v>3.3078216447946764</v>
      </c>
      <c r="E29" s="4">
        <f t="shared" si="3"/>
        <v>7.1820934935880238</v>
      </c>
      <c r="F29" s="4">
        <f t="shared" si="3"/>
        <v>1.7936362010249398</v>
      </c>
      <c r="G29" s="4">
        <f t="shared" si="3"/>
        <v>6.7732631402114194</v>
      </c>
      <c r="H29" s="4">
        <f t="shared" si="3"/>
        <v>4.4599818745448285</v>
      </c>
      <c r="I29" s="4">
        <f t="shared" si="3"/>
        <v>7.3584001592555364</v>
      </c>
      <c r="J29" s="4">
        <f t="shared" si="3"/>
        <v>7.1831999430015907</v>
      </c>
      <c r="K29" s="4">
        <f t="shared" si="3"/>
        <v>2.2367753411650075</v>
      </c>
      <c r="L29" s="4">
        <f t="shared" si="3"/>
        <v>5.1158852508156603</v>
      </c>
      <c r="M29" s="4">
        <f t="shared" si="3"/>
        <v>0.40665648304579188</v>
      </c>
      <c r="N29" s="4">
        <f t="shared" si="3"/>
        <v>0</v>
      </c>
      <c r="O29" s="4">
        <f t="shared" si="3"/>
        <v>3.9719946098225396</v>
      </c>
    </row>
    <row r="30" spans="1:15" s="12" customFormat="1">
      <c r="A30" s="12">
        <v>2025</v>
      </c>
      <c r="B30" s="7" t="s">
        <v>136</v>
      </c>
      <c r="C30" s="4">
        <f t="shared" ref="C30:O30" si="4">C18*1000/C5</f>
        <v>2.7457908104560178</v>
      </c>
      <c r="D30" s="4">
        <f t="shared" si="4"/>
        <v>3.223388672048908</v>
      </c>
      <c r="E30" s="4">
        <f t="shared" si="4"/>
        <v>7.1831998447604031</v>
      </c>
      <c r="F30" s="4">
        <f t="shared" si="4"/>
        <v>1.8248785937997825</v>
      </c>
      <c r="G30" s="4">
        <f t="shared" si="4"/>
        <v>6.7732631402114194</v>
      </c>
      <c r="H30" s="4">
        <f t="shared" si="4"/>
        <v>3.7006767887289302</v>
      </c>
      <c r="I30" s="4">
        <f t="shared" si="4"/>
        <v>7.358400087864271</v>
      </c>
      <c r="J30" s="4">
        <f t="shared" si="4"/>
        <v>7.1831999430015907</v>
      </c>
      <c r="K30" s="4">
        <f t="shared" si="4"/>
        <v>6.3182572394495491</v>
      </c>
      <c r="L30" s="4">
        <f t="shared" si="4"/>
        <v>5.5213803192152131</v>
      </c>
      <c r="M30" s="4">
        <f t="shared" si="4"/>
        <v>1.6375718753399728E-3</v>
      </c>
      <c r="N30" s="4">
        <f t="shared" si="4"/>
        <v>9.2389685111116408E-4</v>
      </c>
      <c r="O30" s="4">
        <f t="shared" si="4"/>
        <v>4.2834448027385434</v>
      </c>
    </row>
    <row r="31" spans="1:15" s="12" customFormat="1">
      <c r="B31" s="7" t="s">
        <v>137</v>
      </c>
      <c r="C31" s="4">
        <f t="shared" ref="C31:O31" si="5">C19*1000/C6</f>
        <v>2.7457908042530219</v>
      </c>
      <c r="D31" s="4">
        <f t="shared" si="5"/>
        <v>3.2126630414315831</v>
      </c>
      <c r="E31" s="4">
        <f t="shared" si="5"/>
        <v>7.1831998447604031</v>
      </c>
      <c r="F31" s="4">
        <f t="shared" si="5"/>
        <v>1.8228268220475554</v>
      </c>
      <c r="G31" s="4">
        <f t="shared" si="5"/>
        <v>6.7732631402114194</v>
      </c>
      <c r="H31" s="4">
        <f t="shared" si="5"/>
        <v>4.0256280452717235</v>
      </c>
      <c r="I31" s="4">
        <f t="shared" si="5"/>
        <v>7.358400087864271</v>
      </c>
      <c r="J31" s="4">
        <f t="shared" si="5"/>
        <v>7.1831999430015907</v>
      </c>
      <c r="K31" s="4">
        <f t="shared" si="5"/>
        <v>0.32840622174201867</v>
      </c>
      <c r="L31" s="4">
        <f t="shared" si="5"/>
        <v>5.7275569350107967</v>
      </c>
      <c r="M31" s="4">
        <f t="shared" si="5"/>
        <v>0</v>
      </c>
      <c r="N31" s="4">
        <f t="shared" si="5"/>
        <v>9.2389685111116408E-4</v>
      </c>
      <c r="O31" s="4">
        <f t="shared" si="5"/>
        <v>3.7637216911409039</v>
      </c>
    </row>
    <row r="32" spans="1:15" s="12" customFormat="1">
      <c r="A32" s="12">
        <v>2030</v>
      </c>
      <c r="B32" s="7" t="s">
        <v>136</v>
      </c>
      <c r="C32" s="4">
        <f t="shared" ref="C32:O32" si="6">C20*1000/C7</f>
        <v>2.9537807442560311</v>
      </c>
      <c r="D32" s="4">
        <f t="shared" si="6"/>
        <v>3.1341031000374207</v>
      </c>
      <c r="E32" s="4">
        <f t="shared" si="6"/>
        <v>7.182631917613497</v>
      </c>
      <c r="F32" s="4">
        <f t="shared" si="6"/>
        <v>1.825177915526776</v>
      </c>
      <c r="G32" s="4">
        <f t="shared" si="6"/>
        <v>6.9281354320433239</v>
      </c>
      <c r="H32" s="4">
        <f t="shared" si="6"/>
        <v>5.2620883075056595</v>
      </c>
      <c r="I32" s="4">
        <f t="shared" si="6"/>
        <v>7.358400087864271</v>
      </c>
      <c r="J32" s="4">
        <f t="shared" si="6"/>
        <v>7.1831999430015907</v>
      </c>
      <c r="K32" s="4">
        <f t="shared" si="6"/>
        <v>6.5974782144716961</v>
      </c>
      <c r="L32" s="4">
        <f t="shared" si="6"/>
        <v>4.6054722519999274</v>
      </c>
      <c r="M32" s="4">
        <f t="shared" si="6"/>
        <v>0.95076489775099338</v>
      </c>
      <c r="N32" s="4">
        <f t="shared" si="6"/>
        <v>7.7676929920056717E-2</v>
      </c>
      <c r="O32" s="4">
        <f t="shared" si="6"/>
        <v>3.9389813568671959</v>
      </c>
    </row>
    <row r="33" spans="1:31" s="12" customFormat="1">
      <c r="B33" s="7" t="s">
        <v>137</v>
      </c>
      <c r="C33" s="4">
        <f t="shared" ref="C33:O33" si="7">C21*1000/C8</f>
        <v>3.1561953881618514</v>
      </c>
      <c r="D33" s="4">
        <f t="shared" si="7"/>
        <v>3.0003013272802037</v>
      </c>
      <c r="E33" s="4">
        <f t="shared" si="7"/>
        <v>7.0442866182733521</v>
      </c>
      <c r="F33" s="4">
        <f t="shared" si="7"/>
        <v>1.793070430988781</v>
      </c>
      <c r="G33" s="4">
        <f t="shared" si="7"/>
        <v>6.8775480345374334</v>
      </c>
      <c r="H33" s="4">
        <f t="shared" si="7"/>
        <v>5.4379703764191296</v>
      </c>
      <c r="I33" s="4">
        <f t="shared" si="7"/>
        <v>7.3136761231860463</v>
      </c>
      <c r="J33" s="4">
        <f t="shared" si="7"/>
        <v>7.1696887923339707</v>
      </c>
      <c r="K33" s="4">
        <f t="shared" si="7"/>
        <v>0.23472636379548345</v>
      </c>
      <c r="L33" s="4">
        <f t="shared" si="7"/>
        <v>3.8102201160041393</v>
      </c>
      <c r="M33" s="4">
        <f t="shared" si="7"/>
        <v>0.92604857230200566</v>
      </c>
      <c r="N33" s="4">
        <f t="shared" si="7"/>
        <v>2.6795339677700595E-2</v>
      </c>
      <c r="O33" s="4">
        <f t="shared" si="7"/>
        <v>3.0280683279911029</v>
      </c>
    </row>
    <row r="34" spans="1:31" s="12" customFormat="1">
      <c r="A34" s="12">
        <v>2040</v>
      </c>
      <c r="B34" s="7" t="s">
        <v>136</v>
      </c>
      <c r="C34" s="4">
        <f t="shared" ref="C34:O34" si="8">C22*1000/C9</f>
        <v>2.9537807400750911</v>
      </c>
      <c r="D34" s="4">
        <f t="shared" si="8"/>
        <v>3.021631021434227</v>
      </c>
      <c r="E34" s="4">
        <f t="shared" si="8"/>
        <v>7.1776279833027887</v>
      </c>
      <c r="F34" s="4">
        <f t="shared" si="8"/>
        <v>1.7667221103436825</v>
      </c>
      <c r="G34" s="4">
        <f t="shared" si="8"/>
        <v>6.9144145013366201</v>
      </c>
      <c r="H34" s="4">
        <f t="shared" si="8"/>
        <v>4.6569221133837972</v>
      </c>
      <c r="I34" s="4">
        <f t="shared" si="8"/>
        <v>7.3168097578007609</v>
      </c>
      <c r="J34" s="4">
        <f t="shared" si="8"/>
        <v>7.1831999430015907</v>
      </c>
      <c r="K34" s="4">
        <f t="shared" si="8"/>
        <v>6.8449568465439885</v>
      </c>
      <c r="L34" s="4">
        <f t="shared" si="8"/>
        <v>4.89313544413461</v>
      </c>
      <c r="M34" s="4">
        <f t="shared" si="8"/>
        <v>1.8025351218310455</v>
      </c>
      <c r="N34" s="4">
        <f t="shared" si="8"/>
        <v>5.4953695226794025E-2</v>
      </c>
      <c r="O34" s="4">
        <f t="shared" si="8"/>
        <v>3.3317822586068755</v>
      </c>
    </row>
    <row r="35" spans="1:31" s="12" customFormat="1">
      <c r="B35" s="7" t="s">
        <v>137</v>
      </c>
      <c r="C35" s="4">
        <f t="shared" ref="C35:O35" si="9">C23*1000/C10</f>
        <v>3.1993072728923799</v>
      </c>
      <c r="D35" s="4">
        <f t="shared" si="9"/>
        <v>2.8240849309399096</v>
      </c>
      <c r="E35" s="4">
        <f t="shared" si="9"/>
        <v>6.3885102980110133</v>
      </c>
      <c r="F35" s="4">
        <f t="shared" si="9"/>
        <v>1.7262837173599614</v>
      </c>
      <c r="G35" s="4">
        <f t="shared" si="9"/>
        <v>6.0022668366341518</v>
      </c>
      <c r="H35" s="4">
        <f t="shared" si="9"/>
        <v>5.1685262392733327</v>
      </c>
      <c r="I35" s="4">
        <f t="shared" si="9"/>
        <v>6.5873138737300243</v>
      </c>
      <c r="J35" s="4">
        <f t="shared" si="9"/>
        <v>6.9630012971427826</v>
      </c>
      <c r="K35" s="4">
        <f t="shared" si="9"/>
        <v>5.4652471506353911E-2</v>
      </c>
      <c r="L35" s="4">
        <f t="shared" si="9"/>
        <v>3.1971620777188834</v>
      </c>
      <c r="M35" s="4">
        <f t="shared" si="9"/>
        <v>1.8187578594315188</v>
      </c>
      <c r="N35" s="4">
        <f t="shared" si="9"/>
        <v>0.10219999953390314</v>
      </c>
      <c r="O35" s="4">
        <f t="shared" si="9"/>
        <v>2.6720282776180855</v>
      </c>
    </row>
    <row r="36" spans="1:31" s="12" customFormat="1">
      <c r="A36" s="12">
        <v>2050</v>
      </c>
      <c r="B36" s="12" t="s">
        <v>136</v>
      </c>
      <c r="C36" s="4">
        <f t="shared" ref="C36:O36" si="10">C24*1000/C11</f>
        <v>2.9537807367274311</v>
      </c>
      <c r="D36" s="4">
        <f t="shared" si="10"/>
        <v>3.0037176700399479</v>
      </c>
      <c r="E36" s="4">
        <f t="shared" si="10"/>
        <v>7.0770068520628806</v>
      </c>
      <c r="F36" s="4">
        <f t="shared" si="10"/>
        <v>1.7421625407113934</v>
      </c>
      <c r="G36" s="4" t="e">
        <f t="shared" si="10"/>
        <v>#DIV/0!</v>
      </c>
      <c r="H36" s="4">
        <f t="shared" si="10"/>
        <v>2.0241829692789728</v>
      </c>
      <c r="I36" s="4">
        <f t="shared" si="10"/>
        <v>7.332849773775739</v>
      </c>
      <c r="J36" s="4">
        <f t="shared" si="10"/>
        <v>7.1765082767835597</v>
      </c>
      <c r="K36" s="4">
        <f t="shared" si="10"/>
        <v>5.8051463212869772</v>
      </c>
      <c r="L36" s="4">
        <f t="shared" si="10"/>
        <v>4.9139306956714508</v>
      </c>
      <c r="M36" s="4">
        <f t="shared" si="10"/>
        <v>3.2265995769716165</v>
      </c>
      <c r="N36" s="4" t="e">
        <f t="shared" si="10"/>
        <v>#DIV/0!</v>
      </c>
      <c r="O36" s="4">
        <f t="shared" si="10"/>
        <v>3.1900182562257799</v>
      </c>
    </row>
    <row r="37" spans="1:31" s="12" customFormat="1">
      <c r="B37" s="12" t="s">
        <v>137</v>
      </c>
      <c r="C37" s="4">
        <f t="shared" ref="C37:O37" si="11">C25*1000/C12</f>
        <v>3.1784935091573288</v>
      </c>
      <c r="D37" s="4">
        <f>D25*1000/D12</f>
        <v>2.6151137671615872</v>
      </c>
      <c r="E37" s="4">
        <f t="shared" si="11"/>
        <v>5.161845508276202</v>
      </c>
      <c r="F37" s="4">
        <f t="shared" si="11"/>
        <v>1.6585996210757716</v>
      </c>
      <c r="G37" s="4">
        <f t="shared" si="11"/>
        <v>4.7610803820727403</v>
      </c>
      <c r="H37" s="4">
        <f t="shared" si="11"/>
        <v>5.0689703549423237</v>
      </c>
      <c r="I37" s="4">
        <f t="shared" si="11"/>
        <v>5.7371063739010104</v>
      </c>
      <c r="J37" s="4">
        <f t="shared" si="11"/>
        <v>6.6526118947797643</v>
      </c>
      <c r="K37" s="4">
        <f t="shared" si="11"/>
        <v>0</v>
      </c>
      <c r="L37" s="4">
        <f t="shared" si="11"/>
        <v>1.8817991805208967</v>
      </c>
      <c r="M37" s="4">
        <f t="shared" si="11"/>
        <v>3.220196227905693</v>
      </c>
      <c r="N37" s="4" t="e">
        <f t="shared" si="11"/>
        <v>#DIV/0!</v>
      </c>
      <c r="O37" s="4">
        <f t="shared" si="11"/>
        <v>2.5188311846829583</v>
      </c>
    </row>
    <row r="38" spans="1:31" s="12" customFormat="1">
      <c r="B38" s="191" t="s">
        <v>151</v>
      </c>
      <c r="C38" s="192"/>
      <c r="D38" s="192"/>
      <c r="E38" s="192"/>
      <c r="F38" s="192"/>
    </row>
    <row r="41" spans="1:31">
      <c r="C41" s="193">
        <f>C73/C43</f>
        <v>1.1349285619541196</v>
      </c>
      <c r="D41" s="193">
        <f>D73/D43</f>
        <v>0.90806518385497648</v>
      </c>
      <c r="E41" s="193">
        <f>E73/E43</f>
        <v>0.9852164785035703</v>
      </c>
      <c r="F41" s="193">
        <f>F73/F43</f>
        <v>0.97122889875630181</v>
      </c>
      <c r="G41" s="193">
        <f t="shared" ref="G41:L41" si="12">G73/G43</f>
        <v>1.0208394917196133</v>
      </c>
      <c r="H41" s="193">
        <f t="shared" si="12"/>
        <v>0.45385452816118377</v>
      </c>
      <c r="I41" s="193">
        <f t="shared" si="12"/>
        <v>0.99652772546656598</v>
      </c>
      <c r="J41" s="193">
        <f t="shared" si="12"/>
        <v>0.9990684282393465</v>
      </c>
      <c r="K41" s="193">
        <f t="shared" si="12"/>
        <v>1.8704990807619124</v>
      </c>
      <c r="L41" s="193">
        <f t="shared" si="12"/>
        <v>0.98450049167406684</v>
      </c>
      <c r="S41">
        <v>22</v>
      </c>
      <c r="T41" s="12">
        <v>23</v>
      </c>
      <c r="U41" s="12">
        <v>24</v>
      </c>
      <c r="V41" s="12">
        <v>25</v>
      </c>
      <c r="W41" s="12">
        <v>26</v>
      </c>
      <c r="X41" s="12">
        <v>27</v>
      </c>
      <c r="Y41" s="12">
        <v>28</v>
      </c>
      <c r="Z41" s="12">
        <v>29</v>
      </c>
      <c r="AA41" s="12">
        <v>30</v>
      </c>
      <c r="AB41" s="12">
        <v>31</v>
      </c>
      <c r="AC41" s="12">
        <v>32</v>
      </c>
      <c r="AD41" s="12">
        <v>33</v>
      </c>
    </row>
    <row r="42" spans="1:31" ht="37">
      <c r="A42" s="187" t="s">
        <v>138</v>
      </c>
      <c r="B42" s="188" t="s">
        <v>94</v>
      </c>
      <c r="C42" s="189" t="s">
        <v>55</v>
      </c>
      <c r="D42" s="189" t="s">
        <v>140</v>
      </c>
      <c r="E42" s="189" t="s">
        <v>141</v>
      </c>
      <c r="F42" s="189" t="s">
        <v>142</v>
      </c>
      <c r="G42" s="189" t="s">
        <v>59</v>
      </c>
      <c r="H42" s="189" t="s">
        <v>60</v>
      </c>
      <c r="I42" s="189" t="s">
        <v>143</v>
      </c>
      <c r="J42" s="189" t="s">
        <v>144</v>
      </c>
      <c r="K42" s="189" t="s">
        <v>145</v>
      </c>
      <c r="L42" s="189" t="s">
        <v>146</v>
      </c>
      <c r="M42" s="189" t="s">
        <v>65</v>
      </c>
      <c r="N42" s="189" t="s">
        <v>147</v>
      </c>
      <c r="O42" s="186" t="s">
        <v>104</v>
      </c>
      <c r="Q42" s="187" t="s">
        <v>138</v>
      </c>
      <c r="R42" s="188" t="s">
        <v>94</v>
      </c>
      <c r="S42" s="189" t="s">
        <v>55</v>
      </c>
      <c r="T42" s="189" t="s">
        <v>140</v>
      </c>
      <c r="U42" s="189" t="s">
        <v>141</v>
      </c>
      <c r="V42" s="189" t="s">
        <v>142</v>
      </c>
      <c r="W42" s="189" t="s">
        <v>59</v>
      </c>
      <c r="X42" s="189" t="s">
        <v>60</v>
      </c>
      <c r="Y42" s="189" t="s">
        <v>143</v>
      </c>
      <c r="Z42" s="189" t="s">
        <v>144</v>
      </c>
      <c r="AA42" s="189" t="s">
        <v>145</v>
      </c>
      <c r="AB42" s="189" t="s">
        <v>146</v>
      </c>
      <c r="AC42" s="189" t="s">
        <v>65</v>
      </c>
      <c r="AD42" s="189" t="s">
        <v>147</v>
      </c>
      <c r="AE42" s="186" t="s">
        <v>104</v>
      </c>
    </row>
    <row r="43" spans="1:31">
      <c r="A43">
        <v>2020</v>
      </c>
      <c r="C43" s="4">
        <f>C28</f>
        <v>2.6026137994462086</v>
      </c>
      <c r="D43" s="4">
        <f>D28</f>
        <v>3.3078216447946764</v>
      </c>
      <c r="E43" s="4">
        <f t="shared" ref="E43:N43" si="13">E28</f>
        <v>7.1831998413303424</v>
      </c>
      <c r="F43" s="4">
        <f>F28</f>
        <v>1.7937713168773137</v>
      </c>
      <c r="G43" s="4">
        <f t="shared" si="13"/>
        <v>6.7732631402114194</v>
      </c>
      <c r="H43" s="4">
        <f t="shared" si="13"/>
        <v>4.4599818745448285</v>
      </c>
      <c r="I43" s="4">
        <f t="shared" si="13"/>
        <v>7.3584001592555364</v>
      </c>
      <c r="J43" s="4">
        <f t="shared" si="13"/>
        <v>7.1831999430015907</v>
      </c>
      <c r="K43" s="4">
        <f t="shared" si="13"/>
        <v>3.1035280268207099</v>
      </c>
      <c r="L43" s="4">
        <f>L28</f>
        <v>4.9912932875388387</v>
      </c>
      <c r="M43" s="4">
        <f t="shared" si="13"/>
        <v>0.40747433256861365</v>
      </c>
      <c r="N43" s="4">
        <f t="shared" si="13"/>
        <v>0</v>
      </c>
      <c r="O43" s="4">
        <f t="shared" ref="O43" si="14">O28</f>
        <v>3.9702318644210766</v>
      </c>
      <c r="Q43" s="12">
        <v>2020</v>
      </c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>
        <v>2021</v>
      </c>
      <c r="C44" s="4">
        <f>C43+(C$32-C$28)/($A$32-$A$28)</f>
        <v>2.6377304939271911</v>
      </c>
      <c r="D44" s="4">
        <f t="shared" ref="D44:M44" si="15">D43+(D$32-D$28)/($A$32-$A$28)</f>
        <v>3.2904497903189509</v>
      </c>
      <c r="E44" s="4">
        <f t="shared" si="15"/>
        <v>7.1831430489586579</v>
      </c>
      <c r="F44" s="4">
        <f>F43+(F$36-F$28)/($A$36-$A$28)</f>
        <v>1.7920510243384498</v>
      </c>
      <c r="G44" s="4">
        <f t="shared" si="15"/>
        <v>6.7887503693946094</v>
      </c>
      <c r="H44" s="4">
        <f t="shared" si="15"/>
        <v>4.5401925178409117</v>
      </c>
      <c r="I44" s="4">
        <f t="shared" si="15"/>
        <v>7.3584001521164097</v>
      </c>
      <c r="J44" s="4">
        <f t="shared" si="15"/>
        <v>7.1831999430015907</v>
      </c>
      <c r="K44" s="4">
        <f t="shared" si="15"/>
        <v>3.4529230455858086</v>
      </c>
      <c r="L44" s="4">
        <f>L43+(L$36-L$28)/($A$36-$A$28)</f>
        <v>4.9887145344765926</v>
      </c>
      <c r="M44" s="4">
        <f t="shared" si="15"/>
        <v>0.46180338908685165</v>
      </c>
      <c r="N44" s="4">
        <f>N43+(N$32-N$28)/($A$32-$A$28)</f>
        <v>7.7676929920056717E-3</v>
      </c>
      <c r="O44" s="4">
        <f>O43+(O$32-O$28)/($A$32-$A$28)</f>
        <v>3.9671068136656884</v>
      </c>
      <c r="Q44" s="12">
        <v>2021</v>
      </c>
      <c r="R44" s="12"/>
      <c r="S44" s="4">
        <f>C44/C43-1</f>
        <v>1.3492856484682791E-2</v>
      </c>
      <c r="T44" s="4">
        <f t="shared" ref="T44:AE44" si="16">D44/D43-1</f>
        <v>-5.2517506507833156E-3</v>
      </c>
      <c r="U44" s="4">
        <f t="shared" si="16"/>
        <v>-7.9062775558691456E-6</v>
      </c>
      <c r="V44" s="4">
        <f t="shared" si="16"/>
        <v>-9.5903670812325092E-4</v>
      </c>
      <c r="W44" s="4">
        <f t="shared" si="16"/>
        <v>2.2865240671436915E-3</v>
      </c>
      <c r="X44" s="4">
        <f t="shared" si="16"/>
        <v>1.7984522258684965E-2</v>
      </c>
      <c r="Y44" s="4">
        <f t="shared" si="16"/>
        <v>-9.7020091960331456E-10</v>
      </c>
      <c r="Z44" s="4">
        <f t="shared" si="16"/>
        <v>0</v>
      </c>
      <c r="AA44" s="4">
        <f t="shared" si="16"/>
        <v>0.11257994635319046</v>
      </c>
      <c r="AB44" s="4">
        <f t="shared" si="16"/>
        <v>-5.1665027753111659E-4</v>
      </c>
      <c r="AC44" s="4">
        <f t="shared" si="16"/>
        <v>0.13333123629103594</v>
      </c>
      <c r="AD44" s="4" t="e">
        <f t="shared" si="16"/>
        <v>#DIV/0!</v>
      </c>
      <c r="AE44" s="4">
        <f t="shared" si="16"/>
        <v>-7.8712046603446328E-4</v>
      </c>
    </row>
    <row r="45" spans="1:31">
      <c r="A45" s="12">
        <v>2022</v>
      </c>
      <c r="C45" s="4">
        <f t="shared" ref="C45:C52" si="17">C44+(C$32-C$28)/($A$32-$A$28)</f>
        <v>2.6728471884081735</v>
      </c>
      <c r="D45" s="4">
        <f t="shared" ref="D45:D53" si="18">D44+(D$32-D$28)/($A$32-$A$28)</f>
        <v>3.2730779358432254</v>
      </c>
      <c r="E45" s="4">
        <f t="shared" ref="E45:E53" si="19">E44+(E$32-E$28)/($A$32-$A$28)</f>
        <v>7.1830862565869733</v>
      </c>
      <c r="F45" s="4">
        <f t="shared" ref="F45:F73" si="20">F44+(F$36-F$28)/($A$36-$A$28)</f>
        <v>1.7903307317995858</v>
      </c>
      <c r="G45" s="4">
        <f t="shared" ref="G45:G53" si="21">G44+(G$32-G$28)/($A$32-$A$28)</f>
        <v>6.8042375985777994</v>
      </c>
      <c r="H45" s="4">
        <f t="shared" ref="H45:H53" si="22">H44+(H$32-H$28)/($A$32-$A$28)</f>
        <v>4.6204031611369949</v>
      </c>
      <c r="I45" s="4">
        <f t="shared" ref="I45:I53" si="23">I44+(I$32-I$28)/($A$32-$A$28)</f>
        <v>7.3584001449772831</v>
      </c>
      <c r="J45" s="4">
        <f t="shared" ref="J45:J53" si="24">J44+(J$32-J$28)/($A$32-$A$28)</f>
        <v>7.1831999430015907</v>
      </c>
      <c r="K45" s="4">
        <f t="shared" ref="K45:K53" si="25">K44+(K$32-K$28)/($A$32-$A$28)</f>
        <v>3.8023180643509074</v>
      </c>
      <c r="L45" s="4">
        <f t="shared" ref="L45:L73" si="26">L44+(L$36-L$28)/($A$36-$A$28)</f>
        <v>4.9861357814143465</v>
      </c>
      <c r="M45" s="4">
        <f t="shared" ref="M45:M53" si="27">M44+(M$32-M$28)/($A$32-$A$28)</f>
        <v>0.51613244560508964</v>
      </c>
      <c r="N45" s="4">
        <f t="shared" ref="N45:O53" si="28">N44+(N$32-N$28)/($A$32-$A$28)</f>
        <v>1.5535385984011343E-2</v>
      </c>
      <c r="O45" s="4">
        <f t="shared" si="28"/>
        <v>3.9639817629103002</v>
      </c>
      <c r="Q45" s="12">
        <v>2022</v>
      </c>
      <c r="R45" s="12"/>
      <c r="S45" s="4">
        <f t="shared" ref="S45:S73" si="29">C45/C44-1</f>
        <v>1.3313223076364622E-2</v>
      </c>
      <c r="T45" s="4">
        <f t="shared" ref="T45:T73" si="30">D45/D44-1</f>
        <v>-5.2794771483328784E-3</v>
      </c>
      <c r="U45" s="4">
        <f t="shared" ref="U45:U73" si="31">E45/E44-1</f>
        <v>-7.9063400655332572E-6</v>
      </c>
      <c r="V45" s="4">
        <f t="shared" ref="V45:V73" si="32">F45/F44-1</f>
        <v>-9.5995734245291064E-4</v>
      </c>
      <c r="W45" s="4">
        <f t="shared" ref="W45:W73" si="33">G45/G44-1</f>
        <v>2.2813078019499056E-3</v>
      </c>
      <c r="X45" s="4">
        <f t="shared" ref="X45:X73" si="34">H45/H44-1</f>
        <v>1.7666793419197857E-2</v>
      </c>
      <c r="Y45" s="4">
        <f t="shared" ref="Y45:Y73" si="35">I45/I44-1</f>
        <v>-9.7020091960331456E-10</v>
      </c>
      <c r="Z45" s="4">
        <f t="shared" ref="Z45:Z73" si="36">J45/J44-1</f>
        <v>0</v>
      </c>
      <c r="AA45" s="4">
        <f t="shared" ref="AA45:AA73" si="37">K45/K44-1</f>
        <v>0.10118818582179601</v>
      </c>
      <c r="AB45" s="4">
        <f t="shared" ref="AB45:AB73" si="38">L45/L44-1</f>
        <v>-5.1691734301984038E-4</v>
      </c>
      <c r="AC45" s="4">
        <f t="shared" ref="AC45:AC73" si="39">M45/M44-1</f>
        <v>0.11764542617512119</v>
      </c>
      <c r="AD45" s="4">
        <f t="shared" ref="AD45:AD73" si="40">N45/N44-1</f>
        <v>1</v>
      </c>
      <c r="AE45" s="4">
        <f t="shared" ref="AE45:AE73" si="41">O45/O44-1</f>
        <v>-7.8774051271401913E-4</v>
      </c>
    </row>
    <row r="46" spans="1:31">
      <c r="A46" s="12">
        <v>2023</v>
      </c>
      <c r="C46" s="4">
        <f t="shared" si="17"/>
        <v>2.7079638828891559</v>
      </c>
      <c r="D46" s="4">
        <f t="shared" si="18"/>
        <v>3.2557060813674998</v>
      </c>
      <c r="E46" s="4">
        <f t="shared" si="19"/>
        <v>7.1830294642152888</v>
      </c>
      <c r="F46" s="4">
        <f t="shared" si="20"/>
        <v>1.7886104392607218</v>
      </c>
      <c r="G46" s="4">
        <f t="shared" si="21"/>
        <v>6.8197248277609894</v>
      </c>
      <c r="H46" s="4">
        <f t="shared" si="22"/>
        <v>4.7006138044330781</v>
      </c>
      <c r="I46" s="4">
        <f t="shared" si="23"/>
        <v>7.3584001378381565</v>
      </c>
      <c r="J46" s="4">
        <f t="shared" si="24"/>
        <v>7.1831999430015907</v>
      </c>
      <c r="K46" s="4">
        <f t="shared" si="25"/>
        <v>4.1517130831160056</v>
      </c>
      <c r="L46" s="4">
        <f t="shared" si="26"/>
        <v>4.9835570283521005</v>
      </c>
      <c r="M46" s="4">
        <f t="shared" si="27"/>
        <v>0.57046150212332758</v>
      </c>
      <c r="N46" s="4">
        <f t="shared" si="28"/>
        <v>2.3303078976017015E-2</v>
      </c>
      <c r="O46" s="4">
        <f t="shared" si="28"/>
        <v>3.9608567121549121</v>
      </c>
      <c r="Q46" s="12">
        <v>2023</v>
      </c>
      <c r="R46" s="12"/>
      <c r="S46" s="4">
        <f t="shared" si="29"/>
        <v>1.3138309826794314E-2</v>
      </c>
      <c r="T46" s="4">
        <f t="shared" si="30"/>
        <v>-5.3074979625409302E-3</v>
      </c>
      <c r="U46" s="4">
        <f t="shared" si="31"/>
        <v>-7.9064025763075918E-6</v>
      </c>
      <c r="V46" s="4">
        <f t="shared" si="32"/>
        <v>-9.6087974602032666E-4</v>
      </c>
      <c r="W46" s="4">
        <f t="shared" si="33"/>
        <v>2.2761152823980169E-3</v>
      </c>
      <c r="X46" s="4">
        <f t="shared" si="34"/>
        <v>1.7360096186139984E-2</v>
      </c>
      <c r="Y46" s="4">
        <f t="shared" si="35"/>
        <v>-9.7020091960331456E-10</v>
      </c>
      <c r="Z46" s="4">
        <f t="shared" si="36"/>
        <v>0</v>
      </c>
      <c r="AA46" s="4">
        <f t="shared" si="37"/>
        <v>9.189000311175799E-2</v>
      </c>
      <c r="AB46" s="4">
        <f t="shared" si="38"/>
        <v>-5.1718468475292489E-4</v>
      </c>
      <c r="AC46" s="4">
        <f t="shared" si="39"/>
        <v>0.10526185086958662</v>
      </c>
      <c r="AD46" s="4">
        <f t="shared" si="40"/>
        <v>0.5</v>
      </c>
      <c r="AE46" s="4">
        <f t="shared" si="41"/>
        <v>-7.883615370353203E-4</v>
      </c>
    </row>
    <row r="47" spans="1:31">
      <c r="A47" s="12">
        <v>2024</v>
      </c>
      <c r="C47" s="4">
        <f t="shared" si="17"/>
        <v>2.7430805773701383</v>
      </c>
      <c r="D47" s="4">
        <f t="shared" si="18"/>
        <v>3.2383342268917743</v>
      </c>
      <c r="E47" s="4">
        <f t="shared" si="19"/>
        <v>7.1829726718436042</v>
      </c>
      <c r="F47" s="4">
        <f t="shared" si="20"/>
        <v>1.7868901467218579</v>
      </c>
      <c r="G47" s="4">
        <f t="shared" si="21"/>
        <v>6.8352120569441794</v>
      </c>
      <c r="H47" s="4">
        <f t="shared" si="22"/>
        <v>4.7808244477291613</v>
      </c>
      <c r="I47" s="4">
        <f t="shared" si="23"/>
        <v>7.3584001306990299</v>
      </c>
      <c r="J47" s="4">
        <f t="shared" si="24"/>
        <v>7.1831999430015907</v>
      </c>
      <c r="K47" s="4">
        <f t="shared" si="25"/>
        <v>4.5011081018811039</v>
      </c>
      <c r="L47" s="4">
        <f t="shared" si="26"/>
        <v>4.9809782752898544</v>
      </c>
      <c r="M47" s="4">
        <f t="shared" si="27"/>
        <v>0.62479055864156552</v>
      </c>
      <c r="N47" s="4">
        <f t="shared" si="28"/>
        <v>3.1070771968022687E-2</v>
      </c>
      <c r="O47" s="4">
        <f t="shared" si="28"/>
        <v>3.9577316613995239</v>
      </c>
      <c r="Q47" s="12">
        <v>2024</v>
      </c>
      <c r="R47" s="12"/>
      <c r="S47" s="4">
        <f t="shared" si="29"/>
        <v>1.2967933103862572E-2</v>
      </c>
      <c r="T47" s="4">
        <f t="shared" si="30"/>
        <v>-5.3358178046676308E-3</v>
      </c>
      <c r="U47" s="4">
        <f t="shared" si="31"/>
        <v>-7.9064650879701048E-6</v>
      </c>
      <c r="V47" s="4">
        <f t="shared" si="32"/>
        <v>-9.6180392393052649E-4</v>
      </c>
      <c r="W47" s="4">
        <f t="shared" si="33"/>
        <v>2.2709463467127655E-3</v>
      </c>
      <c r="X47" s="4">
        <f t="shared" si="34"/>
        <v>1.7063865833955028E-2</v>
      </c>
      <c r="Y47" s="4">
        <f t="shared" si="35"/>
        <v>-9.7020091960331456E-10</v>
      </c>
      <c r="Z47" s="4">
        <f t="shared" si="36"/>
        <v>0</v>
      </c>
      <c r="AA47" s="4">
        <f t="shared" si="37"/>
        <v>8.4156831594649928E-2</v>
      </c>
      <c r="AB47" s="4">
        <f t="shared" si="38"/>
        <v>-5.1745230315924928E-4</v>
      </c>
      <c r="AC47" s="4">
        <f t="shared" si="39"/>
        <v>9.5237025313747781E-2</v>
      </c>
      <c r="AD47" s="4">
        <f t="shared" si="40"/>
        <v>0.33333333333333326</v>
      </c>
      <c r="AE47" s="4">
        <f t="shared" si="41"/>
        <v>-7.8898354131273774E-4</v>
      </c>
    </row>
    <row r="48" spans="1:31">
      <c r="A48" s="12">
        <v>2025</v>
      </c>
      <c r="C48" s="4">
        <f t="shared" si="17"/>
        <v>2.7781972718511208</v>
      </c>
      <c r="D48" s="4">
        <f t="shared" si="18"/>
        <v>3.2209623724160488</v>
      </c>
      <c r="E48" s="4">
        <f t="shared" si="19"/>
        <v>7.1829158794719197</v>
      </c>
      <c r="F48" s="4">
        <f t="shared" si="20"/>
        <v>1.7851698541829939</v>
      </c>
      <c r="G48" s="4">
        <f t="shared" si="21"/>
        <v>6.8506992861273694</v>
      </c>
      <c r="H48" s="4">
        <f t="shared" si="22"/>
        <v>4.8610350910252444</v>
      </c>
      <c r="I48" s="4">
        <f t="shared" si="23"/>
        <v>7.3584001235599032</v>
      </c>
      <c r="J48" s="4">
        <f t="shared" si="24"/>
        <v>7.1831999430015907</v>
      </c>
      <c r="K48" s="4">
        <f t="shared" si="25"/>
        <v>4.8505031206462021</v>
      </c>
      <c r="L48" s="4">
        <f t="shared" si="26"/>
        <v>4.9783995222276083</v>
      </c>
      <c r="M48" s="4">
        <f t="shared" si="27"/>
        <v>0.67911961515980346</v>
      </c>
      <c r="N48" s="4">
        <f t="shared" si="28"/>
        <v>3.8838464960028359E-2</v>
      </c>
      <c r="O48" s="4">
        <f t="shared" si="28"/>
        <v>3.9546066106441358</v>
      </c>
      <c r="Q48" s="12">
        <v>2025</v>
      </c>
      <c r="R48" s="12"/>
      <c r="S48" s="4">
        <f t="shared" si="29"/>
        <v>1.2801918678834401E-2</v>
      </c>
      <c r="T48" s="4">
        <f t="shared" si="30"/>
        <v>-5.3644414870664958E-3</v>
      </c>
      <c r="U48" s="4">
        <f t="shared" si="31"/>
        <v>-7.9065276006318186E-6</v>
      </c>
      <c r="V48" s="4">
        <f t="shared" si="32"/>
        <v>-9.6272988130796655E-4</v>
      </c>
      <c r="W48" s="4">
        <f t="shared" si="33"/>
        <v>2.2658008345850522E-3</v>
      </c>
      <c r="X48" s="4">
        <f t="shared" si="34"/>
        <v>1.6777575535989797E-2</v>
      </c>
      <c r="Y48" s="4">
        <f t="shared" si="35"/>
        <v>-9.7020091960331456E-10</v>
      </c>
      <c r="Z48" s="4">
        <f t="shared" si="36"/>
        <v>0</v>
      </c>
      <c r="AA48" s="4">
        <f t="shared" si="37"/>
        <v>7.7624222937253906E-2</v>
      </c>
      <c r="AB48" s="4">
        <f t="shared" si="38"/>
        <v>-5.1772019866835883E-4</v>
      </c>
      <c r="AC48" s="4">
        <f t="shared" si="39"/>
        <v>8.6955629797546008E-2</v>
      </c>
      <c r="AD48" s="4">
        <f t="shared" si="40"/>
        <v>0.25</v>
      </c>
      <c r="AE48" s="4">
        <f t="shared" si="41"/>
        <v>-7.8960652786730368E-4</v>
      </c>
    </row>
    <row r="49" spans="1:31">
      <c r="A49" s="12">
        <v>2026</v>
      </c>
      <c r="C49" s="4">
        <f t="shared" si="17"/>
        <v>2.8133139663321032</v>
      </c>
      <c r="D49" s="4">
        <f t="shared" si="18"/>
        <v>3.2035905179403232</v>
      </c>
      <c r="E49" s="4">
        <f t="shared" si="19"/>
        <v>7.1828590871002351</v>
      </c>
      <c r="F49" s="4">
        <f t="shared" si="20"/>
        <v>1.7834495616441299</v>
      </c>
      <c r="G49" s="4">
        <f t="shared" si="21"/>
        <v>6.8661865153105595</v>
      </c>
      <c r="H49" s="4">
        <f t="shared" si="22"/>
        <v>4.9412457343213276</v>
      </c>
      <c r="I49" s="4">
        <f t="shared" si="23"/>
        <v>7.3584001164207766</v>
      </c>
      <c r="J49" s="4">
        <f t="shared" si="24"/>
        <v>7.1831999430015907</v>
      </c>
      <c r="K49" s="4">
        <f t="shared" si="25"/>
        <v>5.1998981394113004</v>
      </c>
      <c r="L49" s="4">
        <f t="shared" si="26"/>
        <v>4.9758207691653622</v>
      </c>
      <c r="M49" s="4">
        <f t="shared" si="27"/>
        <v>0.7334486716780414</v>
      </c>
      <c r="N49" s="4">
        <f t="shared" si="28"/>
        <v>4.660615795203403E-2</v>
      </c>
      <c r="O49" s="4">
        <f t="shared" si="28"/>
        <v>3.9514815598887476</v>
      </c>
      <c r="Q49" s="12">
        <v>2026</v>
      </c>
      <c r="R49" s="12"/>
      <c r="S49" s="4">
        <f t="shared" si="29"/>
        <v>1.2640101132049608E-2</v>
      </c>
      <c r="T49" s="4">
        <f t="shared" si="30"/>
        <v>-5.3933739259098834E-3</v>
      </c>
      <c r="U49" s="4">
        <f t="shared" si="31"/>
        <v>-7.9065901142927331E-6</v>
      </c>
      <c r="V49" s="4">
        <f t="shared" si="32"/>
        <v>-9.6365762329730931E-4</v>
      </c>
      <c r="W49" s="4">
        <f t="shared" si="33"/>
        <v>2.2606785871555068E-3</v>
      </c>
      <c r="X49" s="4">
        <f t="shared" si="34"/>
        <v>1.6500733237695187E-2</v>
      </c>
      <c r="Y49" s="4">
        <f t="shared" si="35"/>
        <v>-9.7020091960331456E-10</v>
      </c>
      <c r="Z49" s="4">
        <f t="shared" si="36"/>
        <v>0</v>
      </c>
      <c r="AA49" s="4">
        <f t="shared" si="37"/>
        <v>7.2032737651048118E-2</v>
      </c>
      <c r="AB49" s="4">
        <f t="shared" si="38"/>
        <v>-5.179883717111311E-4</v>
      </c>
      <c r="AC49" s="4">
        <f t="shared" si="39"/>
        <v>7.9999245060023538E-2</v>
      </c>
      <c r="AD49" s="4">
        <f t="shared" si="40"/>
        <v>0.19999999999999996</v>
      </c>
      <c r="AE49" s="4">
        <f t="shared" si="41"/>
        <v>-7.9023049902782194E-4</v>
      </c>
    </row>
    <row r="50" spans="1:31">
      <c r="A50" s="12">
        <v>2027</v>
      </c>
      <c r="C50" s="4">
        <f t="shared" si="17"/>
        <v>2.8484306608130856</v>
      </c>
      <c r="D50" s="4">
        <f t="shared" si="18"/>
        <v>3.1862186634645977</v>
      </c>
      <c r="E50" s="4">
        <f t="shared" si="19"/>
        <v>7.1828022947285506</v>
      </c>
      <c r="F50" s="4">
        <f t="shared" si="20"/>
        <v>1.781729269105266</v>
      </c>
      <c r="G50" s="4">
        <f t="shared" si="21"/>
        <v>6.8816737444937495</v>
      </c>
      <c r="H50" s="4">
        <f t="shared" si="22"/>
        <v>5.0214563776174108</v>
      </c>
      <c r="I50" s="4">
        <f t="shared" si="23"/>
        <v>7.35840010928165</v>
      </c>
      <c r="J50" s="4">
        <f t="shared" si="24"/>
        <v>7.1831999430015907</v>
      </c>
      <c r="K50" s="4">
        <f t="shared" si="25"/>
        <v>5.5492931581763987</v>
      </c>
      <c r="L50" s="4">
        <f t="shared" si="26"/>
        <v>4.9732420161031161</v>
      </c>
      <c r="M50" s="4">
        <f t="shared" si="27"/>
        <v>0.78777772819627934</v>
      </c>
      <c r="N50" s="4">
        <f t="shared" si="28"/>
        <v>5.4373850944039702E-2</v>
      </c>
      <c r="O50" s="4">
        <f t="shared" si="28"/>
        <v>3.9483565091333594</v>
      </c>
      <c r="Q50" s="12">
        <v>2027</v>
      </c>
      <c r="R50" s="12"/>
      <c r="S50" s="4">
        <f t="shared" si="29"/>
        <v>1.2482323303135034E-2</v>
      </c>
      <c r="T50" s="4">
        <f t="shared" si="30"/>
        <v>-5.4226201440046307E-3</v>
      </c>
      <c r="U50" s="4">
        <f t="shared" si="31"/>
        <v>-7.9066526289528483E-6</v>
      </c>
      <c r="V50" s="4">
        <f t="shared" si="32"/>
        <v>-9.6458715506264614E-4</v>
      </c>
      <c r="W50" s="4">
        <f t="shared" si="33"/>
        <v>2.2555794469980572E-3</v>
      </c>
      <c r="X50" s="4">
        <f t="shared" si="34"/>
        <v>1.6232878834369524E-2</v>
      </c>
      <c r="Y50" s="4">
        <f t="shared" si="35"/>
        <v>-9.7020091960331456E-10</v>
      </c>
      <c r="Z50" s="4">
        <f t="shared" si="36"/>
        <v>0</v>
      </c>
      <c r="AA50" s="4">
        <f t="shared" si="37"/>
        <v>6.7192665971078869E-2</v>
      </c>
      <c r="AB50" s="4">
        <f t="shared" si="38"/>
        <v>-5.1825682271888773E-4</v>
      </c>
      <c r="AC50" s="4">
        <f t="shared" si="39"/>
        <v>7.4073426834272649E-2</v>
      </c>
      <c r="AD50" s="4">
        <f t="shared" si="40"/>
        <v>0.16666666666666674</v>
      </c>
      <c r="AE50" s="4">
        <f t="shared" si="41"/>
        <v>-7.9085545713042382E-4</v>
      </c>
    </row>
    <row r="51" spans="1:31">
      <c r="A51" s="12">
        <v>2028</v>
      </c>
      <c r="C51" s="4">
        <f t="shared" si="17"/>
        <v>2.883547355294068</v>
      </c>
      <c r="D51" s="4">
        <f t="shared" si="18"/>
        <v>3.1688468089888722</v>
      </c>
      <c r="E51" s="4">
        <f t="shared" si="19"/>
        <v>7.182745502356866</v>
      </c>
      <c r="F51" s="4">
        <f t="shared" si="20"/>
        <v>1.780008976566402</v>
      </c>
      <c r="G51" s="4">
        <f t="shared" si="21"/>
        <v>6.8971609736769395</v>
      </c>
      <c r="H51" s="4">
        <f t="shared" si="22"/>
        <v>5.101667020913494</v>
      </c>
      <c r="I51" s="4">
        <f t="shared" si="23"/>
        <v>7.3584001021425234</v>
      </c>
      <c r="J51" s="4">
        <f t="shared" si="24"/>
        <v>7.1831999430015907</v>
      </c>
      <c r="K51" s="4">
        <f t="shared" si="25"/>
        <v>5.8986881769414969</v>
      </c>
      <c r="L51" s="4">
        <f t="shared" si="26"/>
        <v>4.97066326304087</v>
      </c>
      <c r="M51" s="4">
        <f t="shared" si="27"/>
        <v>0.84210678471451728</v>
      </c>
      <c r="N51" s="4">
        <f t="shared" si="28"/>
        <v>6.2141543936045374E-2</v>
      </c>
      <c r="O51" s="4">
        <f t="shared" si="28"/>
        <v>3.9452314583779713</v>
      </c>
      <c r="Q51" s="12">
        <v>2028</v>
      </c>
      <c r="R51" s="12"/>
      <c r="S51" s="4">
        <f t="shared" si="29"/>
        <v>1.2328435781883584E-2</v>
      </c>
      <c r="T51" s="4">
        <f t="shared" si="30"/>
        <v>-5.4521852736986176E-3</v>
      </c>
      <c r="U51" s="4">
        <f t="shared" si="31"/>
        <v>-7.9067151446121642E-6</v>
      </c>
      <c r="V51" s="4">
        <f t="shared" si="32"/>
        <v>-9.6551848178816346E-4</v>
      </c>
      <c r="W51" s="4">
        <f t="shared" si="33"/>
        <v>2.2505032581037199E-3</v>
      </c>
      <c r="X51" s="4">
        <f t="shared" si="34"/>
        <v>1.5973581619391108E-2</v>
      </c>
      <c r="Y51" s="4">
        <f t="shared" si="35"/>
        <v>-9.7020091960331456E-10</v>
      </c>
      <c r="Z51" s="4">
        <f t="shared" si="36"/>
        <v>0</v>
      </c>
      <c r="AA51" s="4">
        <f t="shared" si="37"/>
        <v>6.2962076215111296E-2</v>
      </c>
      <c r="AB51" s="4">
        <f t="shared" si="38"/>
        <v>-5.1852555212394957E-4</v>
      </c>
      <c r="AC51" s="4">
        <f t="shared" si="39"/>
        <v>6.8964956197265836E-2</v>
      </c>
      <c r="AD51" s="4">
        <f t="shared" si="40"/>
        <v>0.14285714285714279</v>
      </c>
      <c r="AE51" s="4">
        <f t="shared" si="41"/>
        <v>-7.9148140451834603E-4</v>
      </c>
    </row>
    <row r="52" spans="1:31">
      <c r="A52" s="12">
        <v>2029</v>
      </c>
      <c r="C52" s="4">
        <f t="shared" si="17"/>
        <v>2.9186640497750505</v>
      </c>
      <c r="D52" s="4">
        <f t="shared" si="18"/>
        <v>3.1514749545131466</v>
      </c>
      <c r="E52" s="4">
        <f t="shared" si="19"/>
        <v>7.1826887099851815</v>
      </c>
      <c r="F52" s="4">
        <f t="shared" si="20"/>
        <v>1.778288684027538</v>
      </c>
      <c r="G52" s="4">
        <f t="shared" si="21"/>
        <v>6.9126482028601295</v>
      </c>
      <c r="H52" s="4">
        <f t="shared" si="22"/>
        <v>5.1818776642095772</v>
      </c>
      <c r="I52" s="4">
        <f t="shared" si="23"/>
        <v>7.3584000950033968</v>
      </c>
      <c r="J52" s="4">
        <f t="shared" si="24"/>
        <v>7.1831999430015907</v>
      </c>
      <c r="K52" s="4">
        <f t="shared" si="25"/>
        <v>6.2480831957065952</v>
      </c>
      <c r="L52" s="4">
        <f t="shared" si="26"/>
        <v>4.9680845099786239</v>
      </c>
      <c r="M52" s="4">
        <f t="shared" si="27"/>
        <v>0.89643584123275522</v>
      </c>
      <c r="N52" s="4">
        <f t="shared" si="28"/>
        <v>6.9909236928051038E-2</v>
      </c>
      <c r="O52" s="4">
        <f t="shared" si="28"/>
        <v>3.9421064076225831</v>
      </c>
      <c r="Q52" s="12">
        <v>2029</v>
      </c>
      <c r="R52" s="12"/>
      <c r="S52" s="4">
        <f t="shared" si="29"/>
        <v>1.2178296436335501E-2</v>
      </c>
      <c r="T52" s="4">
        <f t="shared" si="30"/>
        <v>-5.4820745598833653E-3</v>
      </c>
      <c r="U52" s="4">
        <f t="shared" si="31"/>
        <v>-7.9067776612706808E-6</v>
      </c>
      <c r="V52" s="4">
        <f t="shared" si="32"/>
        <v>-9.664516086780317E-4</v>
      </c>
      <c r="W52" s="4">
        <f t="shared" si="33"/>
        <v>2.2454498658646127E-3</v>
      </c>
      <c r="X52" s="4">
        <f t="shared" si="34"/>
        <v>1.5722437973170855E-2</v>
      </c>
      <c r="Y52" s="4">
        <f t="shared" si="35"/>
        <v>-9.7020091960331456E-10</v>
      </c>
      <c r="Z52" s="4">
        <f t="shared" si="36"/>
        <v>0</v>
      </c>
      <c r="AA52" s="4">
        <f t="shared" si="37"/>
        <v>5.9232664667868917E-2</v>
      </c>
      <c r="AB52" s="4">
        <f t="shared" si="38"/>
        <v>-5.1879456035985871E-4</v>
      </c>
      <c r="AC52" s="4">
        <f t="shared" si="39"/>
        <v>6.4515638045424373E-2</v>
      </c>
      <c r="AD52" s="4">
        <f t="shared" si="40"/>
        <v>0.12499999999999978</v>
      </c>
      <c r="AE52" s="4">
        <f t="shared" si="41"/>
        <v>-7.9210834354270787E-4</v>
      </c>
    </row>
    <row r="53" spans="1:31">
      <c r="A53" s="12">
        <v>2030</v>
      </c>
      <c r="C53" s="4">
        <f>C52+(C$32-C$28)/($A$32-$A$28)</f>
        <v>2.9537807442560329</v>
      </c>
      <c r="D53" s="4">
        <f t="shared" si="18"/>
        <v>3.1341031000374211</v>
      </c>
      <c r="E53" s="4">
        <f t="shared" si="19"/>
        <v>7.182631917613497</v>
      </c>
      <c r="F53" s="4">
        <f t="shared" si="20"/>
        <v>1.7765683914886741</v>
      </c>
      <c r="G53" s="4">
        <f t="shared" si="21"/>
        <v>6.9281354320433195</v>
      </c>
      <c r="H53" s="4">
        <f t="shared" si="22"/>
        <v>5.2620883075056604</v>
      </c>
      <c r="I53" s="4">
        <f t="shared" si="23"/>
        <v>7.3584000878642701</v>
      </c>
      <c r="J53" s="4">
        <f t="shared" si="24"/>
        <v>7.1831999430015907</v>
      </c>
      <c r="K53" s="4">
        <f t="shared" si="25"/>
        <v>6.5974782144716935</v>
      </c>
      <c r="L53" s="4">
        <f t="shared" si="26"/>
        <v>4.9655057569163779</v>
      </c>
      <c r="M53" s="4">
        <f t="shared" si="27"/>
        <v>0.95076489775099315</v>
      </c>
      <c r="N53" s="4">
        <f t="shared" si="28"/>
        <v>7.7676929920056703E-2</v>
      </c>
      <c r="O53" s="4">
        <f t="shared" si="28"/>
        <v>3.938981356867195</v>
      </c>
      <c r="Q53" s="12">
        <v>2030</v>
      </c>
      <c r="R53" s="12"/>
      <c r="S53" s="4">
        <f t="shared" si="29"/>
        <v>1.2031769974927053E-2</v>
      </c>
      <c r="T53" s="4">
        <f t="shared" si="30"/>
        <v>-5.5122933630957771E-3</v>
      </c>
      <c r="U53" s="4">
        <f t="shared" si="31"/>
        <v>-7.9068401789283982E-6</v>
      </c>
      <c r="V53" s="4">
        <f t="shared" si="32"/>
        <v>-9.6738654095673837E-4</v>
      </c>
      <c r="W53" s="4">
        <f t="shared" si="33"/>
        <v>2.2404191170588561E-3</v>
      </c>
      <c r="X53" s="4">
        <f t="shared" si="34"/>
        <v>1.5479069266741918E-2</v>
      </c>
      <c r="Y53" s="4">
        <f t="shared" si="35"/>
        <v>-9.7020091960331456E-10</v>
      </c>
      <c r="Z53" s="4">
        <f t="shared" si="36"/>
        <v>0</v>
      </c>
      <c r="AA53" s="4">
        <f t="shared" si="37"/>
        <v>5.5920353142094426E-2</v>
      </c>
      <c r="AB53" s="4">
        <f t="shared" si="38"/>
        <v>-5.1906384786060134E-4</v>
      </c>
      <c r="AC53" s="4">
        <f t="shared" si="39"/>
        <v>6.0605627329141543E-2</v>
      </c>
      <c r="AD53" s="4">
        <f t="shared" si="40"/>
        <v>0.11111111111111094</v>
      </c>
      <c r="AE53" s="4">
        <f t="shared" si="41"/>
        <v>-7.9273627656151202E-4</v>
      </c>
    </row>
    <row r="54" spans="1:31">
      <c r="A54" s="12">
        <v>2031</v>
      </c>
      <c r="C54" s="4">
        <f>C53+(C$34-C$32)/($A$34-$A$32)</f>
        <v>2.9537807438379389</v>
      </c>
      <c r="D54" s="4">
        <f t="shared" ref="D54:O54" si="42">D53+(D$34-D$32)/($A$34-$A$32)</f>
        <v>3.1228558921771019</v>
      </c>
      <c r="E54" s="4">
        <f t="shared" si="42"/>
        <v>7.1821315241824264</v>
      </c>
      <c r="F54" s="4">
        <f t="shared" si="20"/>
        <v>1.7748480989498101</v>
      </c>
      <c r="G54" s="4">
        <f t="shared" si="42"/>
        <v>6.9267633389726493</v>
      </c>
      <c r="H54" s="4">
        <f t="shared" si="42"/>
        <v>5.2015716880934741</v>
      </c>
      <c r="I54" s="4">
        <f t="shared" si="42"/>
        <v>7.3542410548579191</v>
      </c>
      <c r="J54" s="4">
        <f t="shared" si="42"/>
        <v>7.1831999430015907</v>
      </c>
      <c r="K54" s="4">
        <f t="shared" si="42"/>
        <v>6.6222260776789224</v>
      </c>
      <c r="L54" s="4">
        <f t="shared" si="26"/>
        <v>4.9629270038541318</v>
      </c>
      <c r="M54" s="4">
        <f t="shared" si="42"/>
        <v>1.0359419201589983</v>
      </c>
      <c r="N54" s="4">
        <f t="shared" si="42"/>
        <v>7.5404606450730438E-2</v>
      </c>
      <c r="O54" s="4">
        <f t="shared" si="42"/>
        <v>3.8782614470411629</v>
      </c>
      <c r="Q54" s="12">
        <v>2031</v>
      </c>
      <c r="R54" s="12"/>
      <c r="S54" s="4">
        <f t="shared" si="29"/>
        <v>-1.415453310116277E-10</v>
      </c>
      <c r="T54" s="4">
        <f t="shared" si="30"/>
        <v>-3.5886527983667316E-3</v>
      </c>
      <c r="U54" s="4">
        <f t="shared" si="31"/>
        <v>-6.9667141071705352E-5</v>
      </c>
      <c r="V54" s="4">
        <f t="shared" si="32"/>
        <v>-9.6832328386886601E-4</v>
      </c>
      <c r="W54" s="4">
        <f t="shared" si="33"/>
        <v>-1.9804651397603568E-4</v>
      </c>
      <c r="X54" s="4">
        <f t="shared" si="34"/>
        <v>-1.1500494836977015E-2</v>
      </c>
      <c r="Y54" s="4">
        <f t="shared" si="35"/>
        <v>-5.6520887104394291E-4</v>
      </c>
      <c r="Z54" s="4">
        <f t="shared" si="36"/>
        <v>0</v>
      </c>
      <c r="AA54" s="4">
        <f t="shared" si="37"/>
        <v>3.7511095001334649E-3</v>
      </c>
      <c r="AB54" s="4">
        <f t="shared" si="38"/>
        <v>-5.1933341506138486E-4</v>
      </c>
      <c r="AC54" s="4">
        <f t="shared" si="39"/>
        <v>8.9587891401427422E-2</v>
      </c>
      <c r="AD54" s="4">
        <f t="shared" si="40"/>
        <v>-2.9253518022209213E-2</v>
      </c>
      <c r="AE54" s="4">
        <f t="shared" si="41"/>
        <v>-1.5415130036138258E-2</v>
      </c>
    </row>
    <row r="55" spans="1:31">
      <c r="A55" s="12">
        <v>2032</v>
      </c>
      <c r="C55" s="4">
        <f t="shared" ref="C55:C63" si="43">C54+(C$34-C$32)/($A$34-$A$32)</f>
        <v>2.9537807434198449</v>
      </c>
      <c r="D55" s="4">
        <f t="shared" ref="D55:D63" si="44">D54+(D$34-D$32)/($A$34-$A$32)</f>
        <v>3.1116086843167827</v>
      </c>
      <c r="E55" s="4">
        <f t="shared" ref="E55:E63" si="45">E54+(E$34-E$32)/($A$34-$A$32)</f>
        <v>7.1816311307513558</v>
      </c>
      <c r="F55" s="4">
        <f t="shared" si="20"/>
        <v>1.7731278064109461</v>
      </c>
      <c r="G55" s="4">
        <f t="shared" ref="G55:G62" si="46">G54+(G$34-G$32)/($A$34-$A$32)</f>
        <v>6.9253912459019791</v>
      </c>
      <c r="H55" s="4">
        <f t="shared" ref="H55:H63" si="47">H54+(H$34-H$32)/($A$34-$A$32)</f>
        <v>5.1410550686812879</v>
      </c>
      <c r="I55" s="4">
        <f t="shared" ref="I55:I63" si="48">I54+(I$34-I$32)/($A$34-$A$32)</f>
        <v>7.3500820218515681</v>
      </c>
      <c r="J55" s="4">
        <f t="shared" ref="J55:J63" si="49">J54+(J$34-J$32)/($A$34-$A$32)</f>
        <v>7.1831999430015907</v>
      </c>
      <c r="K55" s="4">
        <f t="shared" ref="K55:K63" si="50">K54+(K$34-K$32)/($A$34-$A$32)</f>
        <v>6.6469739408861512</v>
      </c>
      <c r="L55" s="4">
        <f t="shared" si="26"/>
        <v>4.9603482507918857</v>
      </c>
      <c r="M55" s="4">
        <f t="shared" ref="M55:M63" si="51">M54+(M$34-M$32)/($A$34-$A$32)</f>
        <v>1.1211189425670036</v>
      </c>
      <c r="N55" s="4">
        <f t="shared" ref="N55:O63" si="52">N54+(N$34-N$32)/($A$34-$A$32)</f>
        <v>7.3132282981404173E-2</v>
      </c>
      <c r="O55" s="4">
        <f t="shared" si="52"/>
        <v>3.8175415372151309</v>
      </c>
      <c r="Q55" s="12">
        <v>2032</v>
      </c>
      <c r="R55" s="12"/>
      <c r="S55" s="4">
        <f t="shared" si="29"/>
        <v>-1.415453310116277E-10</v>
      </c>
      <c r="T55" s="4">
        <f t="shared" si="30"/>
        <v>-3.6015776099351804E-3</v>
      </c>
      <c r="U55" s="4">
        <f t="shared" si="31"/>
        <v>-6.9671994920361691E-5</v>
      </c>
      <c r="V55" s="4">
        <f t="shared" si="32"/>
        <v>-9.6926184267931426E-4</v>
      </c>
      <c r="W55" s="4">
        <f t="shared" si="33"/>
        <v>-1.9808574416713132E-4</v>
      </c>
      <c r="X55" s="4">
        <f t="shared" si="34"/>
        <v>-1.1634294986400007E-2</v>
      </c>
      <c r="Y55" s="4">
        <f t="shared" si="35"/>
        <v>-5.6552851277613669E-4</v>
      </c>
      <c r="Z55" s="4">
        <f t="shared" si="36"/>
        <v>0</v>
      </c>
      <c r="AA55" s="4">
        <f t="shared" si="37"/>
        <v>3.737091261599268E-3</v>
      </c>
      <c r="AB55" s="4">
        <f t="shared" si="38"/>
        <v>-5.1960326239808285E-4</v>
      </c>
      <c r="AC55" s="4">
        <f t="shared" si="39"/>
        <v>8.2221812584755805E-2</v>
      </c>
      <c r="AD55" s="4">
        <f t="shared" si="40"/>
        <v>-3.0135074981274657E-2</v>
      </c>
      <c r="AE55" s="4">
        <f t="shared" si="41"/>
        <v>-1.5656476659756113E-2</v>
      </c>
    </row>
    <row r="56" spans="1:31">
      <c r="A56" s="12">
        <v>2033</v>
      </c>
      <c r="C56" s="4">
        <f t="shared" si="43"/>
        <v>2.9537807430017509</v>
      </c>
      <c r="D56" s="4">
        <f t="shared" si="44"/>
        <v>3.1003614764564635</v>
      </c>
      <c r="E56" s="4">
        <f t="shared" si="45"/>
        <v>7.1811307373202853</v>
      </c>
      <c r="F56" s="4">
        <f t="shared" si="20"/>
        <v>1.7714075138720822</v>
      </c>
      <c r="G56" s="4">
        <f t="shared" si="46"/>
        <v>6.9240191528313089</v>
      </c>
      <c r="H56" s="4">
        <f t="shared" si="47"/>
        <v>5.0805384492691017</v>
      </c>
      <c r="I56" s="4">
        <f t="shared" si="48"/>
        <v>7.3459229888452171</v>
      </c>
      <c r="J56" s="4">
        <f t="shared" si="49"/>
        <v>7.1831999430015907</v>
      </c>
      <c r="K56" s="4">
        <f t="shared" si="50"/>
        <v>6.6717218040933801</v>
      </c>
      <c r="L56" s="4">
        <f t="shared" si="26"/>
        <v>4.9577694977296396</v>
      </c>
      <c r="M56" s="4">
        <f t="shared" si="51"/>
        <v>1.2062959649750089</v>
      </c>
      <c r="N56" s="4">
        <f t="shared" si="52"/>
        <v>7.0859959512077908E-2</v>
      </c>
      <c r="O56" s="4">
        <f t="shared" si="52"/>
        <v>3.7568216273890989</v>
      </c>
      <c r="Q56" s="12">
        <v>2033</v>
      </c>
      <c r="R56" s="12"/>
      <c r="S56" s="4">
        <f t="shared" si="29"/>
        <v>-1.415453310116277E-10</v>
      </c>
      <c r="T56" s="4">
        <f t="shared" si="30"/>
        <v>-3.6145958574442805E-3</v>
      </c>
      <c r="U56" s="4">
        <f t="shared" si="31"/>
        <v>-6.9676849445476918E-5</v>
      </c>
      <c r="V56" s="4">
        <f t="shared" si="32"/>
        <v>-9.7020222267341083E-4</v>
      </c>
      <c r="W56" s="4">
        <f t="shared" si="33"/>
        <v>-1.9812498990323668E-4</v>
      </c>
      <c r="X56" s="4">
        <f t="shared" si="34"/>
        <v>-1.1771245124536089E-2</v>
      </c>
      <c r="Y56" s="4">
        <f t="shared" si="35"/>
        <v>-5.6584851624597032E-4</v>
      </c>
      <c r="Z56" s="4">
        <f t="shared" si="36"/>
        <v>0</v>
      </c>
      <c r="AA56" s="4">
        <f t="shared" si="37"/>
        <v>3.7231774078430036E-3</v>
      </c>
      <c r="AB56" s="4">
        <f t="shared" si="38"/>
        <v>-5.198733903076791E-4</v>
      </c>
      <c r="AC56" s="4">
        <f t="shared" si="39"/>
        <v>7.5975009585492526E-2</v>
      </c>
      <c r="AD56" s="4">
        <f t="shared" si="40"/>
        <v>-3.1071414383495477E-2</v>
      </c>
      <c r="AE56" s="4">
        <f t="shared" si="41"/>
        <v>-1.5905500761185354E-2</v>
      </c>
    </row>
    <row r="57" spans="1:31">
      <c r="A57" s="12">
        <v>2034</v>
      </c>
      <c r="C57" s="4">
        <f t="shared" si="43"/>
        <v>2.9537807425836569</v>
      </c>
      <c r="D57" s="4">
        <f t="shared" si="44"/>
        <v>3.0891142685961444</v>
      </c>
      <c r="E57" s="4">
        <f t="shared" si="45"/>
        <v>7.1806303438892147</v>
      </c>
      <c r="F57" s="4">
        <f t="shared" si="20"/>
        <v>1.7696872213332182</v>
      </c>
      <c r="G57" s="4">
        <f t="shared" si="46"/>
        <v>6.9226470597606387</v>
      </c>
      <c r="H57" s="4">
        <f t="shared" si="47"/>
        <v>5.0200218298569155</v>
      </c>
      <c r="I57" s="4">
        <f t="shared" si="48"/>
        <v>7.3417639558388661</v>
      </c>
      <c r="J57" s="4">
        <f t="shared" si="49"/>
        <v>7.1831999430015907</v>
      </c>
      <c r="K57" s="4">
        <f t="shared" si="50"/>
        <v>6.696469667300609</v>
      </c>
      <c r="L57" s="4">
        <f t="shared" si="26"/>
        <v>4.9551907446673935</v>
      </c>
      <c r="M57" s="4">
        <f t="shared" si="51"/>
        <v>1.2914729873830142</v>
      </c>
      <c r="N57" s="4">
        <f t="shared" si="52"/>
        <v>6.8587636042751643E-2</v>
      </c>
      <c r="O57" s="4">
        <f t="shared" si="52"/>
        <v>3.6961017175630668</v>
      </c>
      <c r="Q57" s="12">
        <v>2034</v>
      </c>
      <c r="R57" s="12"/>
      <c r="S57" s="4">
        <f t="shared" si="29"/>
        <v>-1.415453310116277E-10</v>
      </c>
      <c r="T57" s="4">
        <f t="shared" si="30"/>
        <v>-3.6277085577692825E-3</v>
      </c>
      <c r="U57" s="4">
        <f t="shared" si="31"/>
        <v>-6.9681704647162057E-5</v>
      </c>
      <c r="V57" s="4">
        <f t="shared" si="32"/>
        <v>-9.7114442915713362E-4</v>
      </c>
      <c r="W57" s="4">
        <f t="shared" si="33"/>
        <v>-1.981642511934556E-4</v>
      </c>
      <c r="X57" s="4">
        <f t="shared" si="34"/>
        <v>-1.1911457814258286E-2</v>
      </c>
      <c r="Y57" s="4">
        <f t="shared" si="35"/>
        <v>-5.6616888206784122E-4</v>
      </c>
      <c r="Z57" s="4">
        <f t="shared" si="36"/>
        <v>0</v>
      </c>
      <c r="AA57" s="4">
        <f t="shared" si="37"/>
        <v>3.7093667772605254E-3</v>
      </c>
      <c r="AB57" s="4">
        <f t="shared" si="38"/>
        <v>-5.2014379922804554E-4</v>
      </c>
      <c r="AC57" s="4">
        <f t="shared" si="39"/>
        <v>7.0610384914758351E-2</v>
      </c>
      <c r="AD57" s="4">
        <f t="shared" si="40"/>
        <v>-3.2067806487229955E-2</v>
      </c>
      <c r="AE57" s="4">
        <f t="shared" si="41"/>
        <v>-1.6162574603849622E-2</v>
      </c>
    </row>
    <row r="58" spans="1:31">
      <c r="A58" s="12">
        <v>2035</v>
      </c>
      <c r="C58" s="4">
        <f t="shared" si="43"/>
        <v>2.9537807421655629</v>
      </c>
      <c r="D58" s="4">
        <f t="shared" si="44"/>
        <v>3.0778670607358252</v>
      </c>
      <c r="E58" s="4">
        <f t="shared" si="45"/>
        <v>7.1801299504581442</v>
      </c>
      <c r="F58" s="4">
        <f t="shared" si="20"/>
        <v>1.7679669287943542</v>
      </c>
      <c r="G58" s="4">
        <f t="shared" si="46"/>
        <v>6.9212749666899684</v>
      </c>
      <c r="H58" s="4">
        <f t="shared" si="47"/>
        <v>4.9595052104447293</v>
      </c>
      <c r="I58" s="4">
        <f t="shared" si="48"/>
        <v>7.3376049228325151</v>
      </c>
      <c r="J58" s="4">
        <f t="shared" si="49"/>
        <v>7.1831999430015907</v>
      </c>
      <c r="K58" s="4">
        <f t="shared" si="50"/>
        <v>6.7212175305078379</v>
      </c>
      <c r="L58" s="4">
        <f t="shared" si="26"/>
        <v>4.9526119916051474</v>
      </c>
      <c r="M58" s="4">
        <f t="shared" si="51"/>
        <v>1.3766500097910195</v>
      </c>
      <c r="N58" s="4">
        <f t="shared" si="52"/>
        <v>6.6315312573425378E-2</v>
      </c>
      <c r="O58" s="4">
        <f t="shared" si="52"/>
        <v>3.6353818077370348</v>
      </c>
      <c r="Q58" s="12">
        <v>2035</v>
      </c>
      <c r="R58" s="12"/>
      <c r="S58" s="4">
        <f t="shared" si="29"/>
        <v>-1.415453310116277E-10</v>
      </c>
      <c r="T58" s="4">
        <f t="shared" si="30"/>
        <v>-3.6409167425944799E-3</v>
      </c>
      <c r="U58" s="4">
        <f t="shared" si="31"/>
        <v>-6.968656052552813E-5</v>
      </c>
      <c r="V58" s="4">
        <f t="shared" si="32"/>
        <v>-9.7208846745699962E-4</v>
      </c>
      <c r="W58" s="4">
        <f t="shared" si="33"/>
        <v>-1.9820352804722496E-4</v>
      </c>
      <c r="X58" s="4">
        <f t="shared" si="34"/>
        <v>-1.2055051046244381E-2</v>
      </c>
      <c r="Y58" s="4">
        <f t="shared" si="35"/>
        <v>-5.6648961085747906E-4</v>
      </c>
      <c r="Z58" s="4">
        <f t="shared" si="36"/>
        <v>0</v>
      </c>
      <c r="AA58" s="4">
        <f t="shared" si="37"/>
        <v>3.6956582254190629E-3</v>
      </c>
      <c r="AB58" s="4">
        <f t="shared" si="38"/>
        <v>-5.2041448959783132E-4</v>
      </c>
      <c r="AC58" s="4">
        <f t="shared" si="39"/>
        <v>6.5953390616867891E-2</v>
      </c>
      <c r="AD58" s="4">
        <f t="shared" si="40"/>
        <v>-3.3130219970110897E-2</v>
      </c>
      <c r="AE58" s="4">
        <f t="shared" si="41"/>
        <v>-1.6428094913487956E-2</v>
      </c>
    </row>
    <row r="59" spans="1:31">
      <c r="A59" s="12">
        <v>2036</v>
      </c>
      <c r="C59" s="4">
        <f t="shared" si="43"/>
        <v>2.9537807417474689</v>
      </c>
      <c r="D59" s="4">
        <f t="shared" si="44"/>
        <v>3.066619852875506</v>
      </c>
      <c r="E59" s="4">
        <f t="shared" si="45"/>
        <v>7.1796295570270736</v>
      </c>
      <c r="F59" s="4">
        <f t="shared" si="20"/>
        <v>1.7662466362554903</v>
      </c>
      <c r="G59" s="4">
        <f t="shared" si="46"/>
        <v>6.9199028736192982</v>
      </c>
      <c r="H59" s="4">
        <f t="shared" si="47"/>
        <v>4.898988591032543</v>
      </c>
      <c r="I59" s="4">
        <f t="shared" si="48"/>
        <v>7.3334458898261641</v>
      </c>
      <c r="J59" s="4">
        <f t="shared" si="49"/>
        <v>7.1831999430015907</v>
      </c>
      <c r="K59" s="4">
        <f t="shared" si="50"/>
        <v>6.7459653937150668</v>
      </c>
      <c r="L59" s="4">
        <f t="shared" si="26"/>
        <v>4.9500332385429013</v>
      </c>
      <c r="M59" s="4">
        <f t="shared" si="51"/>
        <v>1.4618270321990248</v>
      </c>
      <c r="N59" s="4">
        <f t="shared" si="52"/>
        <v>6.4042989104099113E-2</v>
      </c>
      <c r="O59" s="4">
        <f t="shared" si="52"/>
        <v>3.5746618979110028</v>
      </c>
      <c r="Q59" s="12">
        <v>2036</v>
      </c>
      <c r="R59" s="12"/>
      <c r="S59" s="4">
        <f t="shared" si="29"/>
        <v>-1.415453310116277E-10</v>
      </c>
      <c r="T59" s="4">
        <f t="shared" si="30"/>
        <v>-3.6542214586845478E-3</v>
      </c>
      <c r="U59" s="4">
        <f t="shared" si="31"/>
        <v>-6.9691417080686158E-5</v>
      </c>
      <c r="V59" s="4">
        <f t="shared" si="32"/>
        <v>-9.7303434292017599E-4</v>
      </c>
      <c r="W59" s="4">
        <f t="shared" si="33"/>
        <v>-1.9824282047364861E-4</v>
      </c>
      <c r="X59" s="4">
        <f t="shared" si="34"/>
        <v>-1.2202148570131133E-2</v>
      </c>
      <c r="Y59" s="4">
        <f t="shared" si="35"/>
        <v>-5.6681070323227889E-4</v>
      </c>
      <c r="Z59" s="4">
        <f t="shared" si="36"/>
        <v>0</v>
      </c>
      <c r="AA59" s="4">
        <f t="shared" si="37"/>
        <v>3.682050624741251E-3</v>
      </c>
      <c r="AB59" s="4">
        <f t="shared" si="38"/>
        <v>-5.2068546185668474E-4</v>
      </c>
      <c r="AC59" s="4">
        <f t="shared" si="39"/>
        <v>6.1872677733780357E-2</v>
      </c>
      <c r="AD59" s="4">
        <f t="shared" si="40"/>
        <v>-3.4265441587270073E-2</v>
      </c>
      <c r="AE59" s="4">
        <f t="shared" si="41"/>
        <v>-1.6702484921062299E-2</v>
      </c>
    </row>
    <row r="60" spans="1:31">
      <c r="A60" s="12">
        <v>2037</v>
      </c>
      <c r="C60" s="4">
        <f t="shared" si="43"/>
        <v>2.9537807413293748</v>
      </c>
      <c r="D60" s="4">
        <f t="shared" si="44"/>
        <v>3.0553726450151868</v>
      </c>
      <c r="E60" s="4">
        <f t="shared" si="45"/>
        <v>7.1791291635960031</v>
      </c>
      <c r="F60" s="4">
        <f t="shared" si="20"/>
        <v>1.7645263437166263</v>
      </c>
      <c r="G60" s="4">
        <f t="shared" si="46"/>
        <v>6.918530780548628</v>
      </c>
      <c r="H60" s="4">
        <f t="shared" si="47"/>
        <v>4.8384719716203568</v>
      </c>
      <c r="I60" s="4">
        <f t="shared" si="48"/>
        <v>7.3292868568198131</v>
      </c>
      <c r="J60" s="4">
        <f t="shared" si="49"/>
        <v>7.1831999430015907</v>
      </c>
      <c r="K60" s="4">
        <f t="shared" si="50"/>
        <v>6.7707132569222956</v>
      </c>
      <c r="L60" s="4">
        <f t="shared" si="26"/>
        <v>4.9474544854806553</v>
      </c>
      <c r="M60" s="4">
        <f t="shared" si="51"/>
        <v>1.5470040546070301</v>
      </c>
      <c r="N60" s="4">
        <f t="shared" si="52"/>
        <v>6.1770665634772841E-2</v>
      </c>
      <c r="O60" s="4">
        <f t="shared" si="52"/>
        <v>3.5139419880849707</v>
      </c>
      <c r="Q60" s="12">
        <v>2037</v>
      </c>
      <c r="R60" s="12"/>
      <c r="S60" s="4">
        <f t="shared" si="29"/>
        <v>-1.415453310116277E-10</v>
      </c>
      <c r="T60" s="4">
        <f t="shared" si="30"/>
        <v>-3.6676237681605439E-3</v>
      </c>
      <c r="U60" s="4">
        <f t="shared" si="31"/>
        <v>-6.9696274312747164E-5</v>
      </c>
      <c r="V60" s="4">
        <f t="shared" si="32"/>
        <v>-9.739820609148131E-4</v>
      </c>
      <c r="W60" s="4">
        <f t="shared" si="33"/>
        <v>-1.982821284820524E-4</v>
      </c>
      <c r="X60" s="4">
        <f t="shared" si="34"/>
        <v>-1.2352880250213305E-2</v>
      </c>
      <c r="Y60" s="4">
        <f t="shared" si="35"/>
        <v>-5.6713215981052389E-4</v>
      </c>
      <c r="Z60" s="4">
        <f t="shared" si="36"/>
        <v>0</v>
      </c>
      <c r="AA60" s="4">
        <f t="shared" si="37"/>
        <v>3.668542864196267E-3</v>
      </c>
      <c r="AB60" s="4">
        <f t="shared" si="38"/>
        <v>-5.2095671644525332E-4</v>
      </c>
      <c r="AC60" s="4">
        <f t="shared" si="39"/>
        <v>5.8267510814787427E-2</v>
      </c>
      <c r="AD60" s="4">
        <f t="shared" si="40"/>
        <v>-3.5481221303282795E-2</v>
      </c>
      <c r="AE60" s="4">
        <f t="shared" si="41"/>
        <v>-1.6986196613871685E-2</v>
      </c>
    </row>
    <row r="61" spans="1:31">
      <c r="A61" s="12">
        <v>2038</v>
      </c>
      <c r="C61" s="4">
        <f t="shared" si="43"/>
        <v>2.9537807409112808</v>
      </c>
      <c r="D61" s="4">
        <f t="shared" si="44"/>
        <v>3.0441254371548676</v>
      </c>
      <c r="E61" s="4">
        <f t="shared" si="45"/>
        <v>7.1786287701649325</v>
      </c>
      <c r="F61" s="4">
        <f t="shared" si="20"/>
        <v>1.7628060511777623</v>
      </c>
      <c r="G61" s="4">
        <f t="shared" si="46"/>
        <v>6.9171586874779578</v>
      </c>
      <c r="H61" s="4">
        <f t="shared" si="47"/>
        <v>4.7779553522081706</v>
      </c>
      <c r="I61" s="4">
        <f t="shared" si="48"/>
        <v>7.3251278238134621</v>
      </c>
      <c r="J61" s="4">
        <f t="shared" si="49"/>
        <v>7.1831999430015907</v>
      </c>
      <c r="K61" s="4">
        <f t="shared" si="50"/>
        <v>6.7954611201295245</v>
      </c>
      <c r="L61" s="4">
        <f t="shared" si="26"/>
        <v>4.9448757324184092</v>
      </c>
      <c r="M61" s="4">
        <f t="shared" si="51"/>
        <v>1.6321810770150353</v>
      </c>
      <c r="N61" s="4">
        <f t="shared" si="52"/>
        <v>5.9498342165446569E-2</v>
      </c>
      <c r="O61" s="4">
        <f t="shared" si="52"/>
        <v>3.4532220782589387</v>
      </c>
      <c r="Q61" s="12">
        <v>2038</v>
      </c>
      <c r="R61" s="12"/>
      <c r="S61" s="4">
        <f t="shared" si="29"/>
        <v>-1.415453310116277E-10</v>
      </c>
      <c r="T61" s="4">
        <f t="shared" si="30"/>
        <v>-3.6811247487827936E-3</v>
      </c>
      <c r="U61" s="4">
        <f t="shared" si="31"/>
        <v>-6.9701132222044215E-5</v>
      </c>
      <c r="V61" s="4">
        <f t="shared" si="32"/>
        <v>-9.7493162682993351E-4</v>
      </c>
      <c r="W61" s="4">
        <f t="shared" si="33"/>
        <v>-1.9832145208165119E-4</v>
      </c>
      <c r="X61" s="4">
        <f t="shared" si="34"/>
        <v>-1.2507382447835003E-2</v>
      </c>
      <c r="Y61" s="4">
        <f t="shared" si="35"/>
        <v>-5.6745398121249568E-4</v>
      </c>
      <c r="Z61" s="4">
        <f t="shared" si="36"/>
        <v>0</v>
      </c>
      <c r="AA61" s="4">
        <f t="shared" si="37"/>
        <v>3.6551338489969609E-3</v>
      </c>
      <c r="AB61" s="4">
        <f t="shared" si="38"/>
        <v>-5.2122825380485072E-4</v>
      </c>
      <c r="AC61" s="4">
        <f t="shared" si="39"/>
        <v>5.5059340118951416E-2</v>
      </c>
      <c r="AD61" s="4">
        <f t="shared" si="40"/>
        <v>-3.678644945744447E-2</v>
      </c>
      <c r="AE61" s="4">
        <f t="shared" si="41"/>
        <v>-1.7279713220058945E-2</v>
      </c>
    </row>
    <row r="62" spans="1:31">
      <c r="A62" s="12">
        <v>2039</v>
      </c>
      <c r="C62" s="4">
        <f t="shared" si="43"/>
        <v>2.9537807404931868</v>
      </c>
      <c r="D62" s="4">
        <f>D61+(D$34-D$32)/($A$34-$A$32)</f>
        <v>3.0328782292945484</v>
      </c>
      <c r="E62" s="4">
        <f t="shared" si="45"/>
        <v>7.1781283767338619</v>
      </c>
      <c r="F62" s="4">
        <f t="shared" si="20"/>
        <v>1.7610857586388984</v>
      </c>
      <c r="G62" s="4">
        <f t="shared" si="46"/>
        <v>6.9157865944072876</v>
      </c>
      <c r="H62" s="4">
        <f t="shared" si="47"/>
        <v>4.7174387327959844</v>
      </c>
      <c r="I62" s="4">
        <f t="shared" si="48"/>
        <v>7.320968790807111</v>
      </c>
      <c r="J62" s="4">
        <f t="shared" si="49"/>
        <v>7.1831999430015907</v>
      </c>
      <c r="K62" s="4">
        <f t="shared" si="50"/>
        <v>6.8202089833367534</v>
      </c>
      <c r="L62" s="4">
        <f t="shared" si="26"/>
        <v>4.9422969793561631</v>
      </c>
      <c r="M62" s="4">
        <f t="shared" si="51"/>
        <v>1.7173580994230406</v>
      </c>
      <c r="N62" s="4">
        <f t="shared" si="52"/>
        <v>5.7226018696120297E-2</v>
      </c>
      <c r="O62" s="4">
        <f t="shared" si="52"/>
        <v>3.3925021684329066</v>
      </c>
      <c r="Q62" s="12">
        <v>2039</v>
      </c>
      <c r="R62" s="12"/>
      <c r="S62" s="4">
        <f t="shared" si="29"/>
        <v>-1.415453310116277E-10</v>
      </c>
      <c r="T62" s="4">
        <f t="shared" si="30"/>
        <v>-3.694725494239548E-3</v>
      </c>
      <c r="U62" s="4">
        <f t="shared" si="31"/>
        <v>-6.9705990808466289E-5</v>
      </c>
      <c r="V62" s="4">
        <f t="shared" si="32"/>
        <v>-9.7588304607565401E-4</v>
      </c>
      <c r="W62" s="4">
        <f t="shared" si="33"/>
        <v>-1.9836079128188189E-4</v>
      </c>
      <c r="X62" s="4">
        <f t="shared" si="34"/>
        <v>-1.2665798432841768E-2</v>
      </c>
      <c r="Y62" s="4">
        <f t="shared" si="35"/>
        <v>-5.6777616805947506E-4</v>
      </c>
      <c r="Z62" s="4">
        <f t="shared" si="36"/>
        <v>0</v>
      </c>
      <c r="AA62" s="4">
        <f t="shared" si="37"/>
        <v>3.6418225003040927E-3</v>
      </c>
      <c r="AB62" s="4">
        <f t="shared" si="38"/>
        <v>-5.2150007437801182E-4</v>
      </c>
      <c r="AC62" s="4">
        <f t="shared" si="39"/>
        <v>5.2186012696445738E-2</v>
      </c>
      <c r="AD62" s="4">
        <f t="shared" si="40"/>
        <v>-3.8191374526161392E-2</v>
      </c>
      <c r="AE62" s="4">
        <f t="shared" si="41"/>
        <v>-1.7583551955235421E-2</v>
      </c>
    </row>
    <row r="63" spans="1:31">
      <c r="A63" s="12">
        <v>2040</v>
      </c>
      <c r="C63" s="4">
        <f t="shared" si="43"/>
        <v>2.9537807400750928</v>
      </c>
      <c r="D63" s="4">
        <f t="shared" si="44"/>
        <v>3.0216310214342292</v>
      </c>
      <c r="E63" s="4">
        <f t="shared" si="45"/>
        <v>7.1776279833027914</v>
      </c>
      <c r="F63" s="4">
        <f t="shared" si="20"/>
        <v>1.7593654661000344</v>
      </c>
      <c r="G63" s="4">
        <f>G62+(G$34-G$32)/($A$34-$A$32)</f>
        <v>6.9144145013366174</v>
      </c>
      <c r="H63" s="4">
        <f t="shared" si="47"/>
        <v>4.6569221133837981</v>
      </c>
      <c r="I63" s="4">
        <f t="shared" si="48"/>
        <v>7.31680975780076</v>
      </c>
      <c r="J63" s="4">
        <f t="shared" si="49"/>
        <v>7.1831999430015907</v>
      </c>
      <c r="K63" s="4">
        <f t="shared" si="50"/>
        <v>6.8449568465439823</v>
      </c>
      <c r="L63" s="4">
        <f t="shared" si="26"/>
        <v>4.939718226293917</v>
      </c>
      <c r="M63" s="4">
        <f t="shared" si="51"/>
        <v>1.8025351218310459</v>
      </c>
      <c r="N63" s="4">
        <f t="shared" si="52"/>
        <v>5.4953695226794025E-2</v>
      </c>
      <c r="O63" s="4">
        <f t="shared" si="52"/>
        <v>3.3317822586068746</v>
      </c>
      <c r="Q63" s="12">
        <v>2040</v>
      </c>
      <c r="R63" s="12"/>
      <c r="S63" s="4">
        <f t="shared" si="29"/>
        <v>-1.415453310116277E-10</v>
      </c>
      <c r="T63" s="4">
        <f t="shared" si="30"/>
        <v>-3.7084271144428582E-3</v>
      </c>
      <c r="U63" s="4">
        <f t="shared" si="31"/>
        <v>-6.9710850072346453E-5</v>
      </c>
      <c r="V63" s="4">
        <f t="shared" si="32"/>
        <v>-9.7683632408307464E-4</v>
      </c>
      <c r="W63" s="4">
        <f t="shared" si="33"/>
        <v>-1.9840014609184831E-4</v>
      </c>
      <c r="X63" s="4">
        <f t="shared" si="34"/>
        <v>-1.2828278826701012E-2</v>
      </c>
      <c r="Y63" s="4">
        <f t="shared" si="35"/>
        <v>-5.6809872097440817E-4</v>
      </c>
      <c r="Z63" s="4">
        <f t="shared" si="36"/>
        <v>0</v>
      </c>
      <c r="AA63" s="4">
        <f t="shared" si="37"/>
        <v>3.6286077549372298E-3</v>
      </c>
      <c r="AB63" s="4">
        <f t="shared" si="38"/>
        <v>-5.2177217860793768E-4</v>
      </c>
      <c r="AC63" s="4">
        <f t="shared" si="39"/>
        <v>4.9597706172417544E-2</v>
      </c>
      <c r="AD63" s="4">
        <f t="shared" si="40"/>
        <v>-3.9707872766628904E-2</v>
      </c>
      <c r="AE63" s="4">
        <f t="shared" si="41"/>
        <v>-1.7898267064065054E-2</v>
      </c>
    </row>
    <row r="64" spans="1:31">
      <c r="A64" s="12">
        <v>2041</v>
      </c>
      <c r="C64" s="4">
        <f>C63+(C$36-C$34)/($A$36-$A$34)</f>
        <v>2.9537807397403268</v>
      </c>
      <c r="D64" s="4">
        <f t="shared" ref="D64:O64" si="53">D63+(D$36-D$34)/($A$36-$A$34)</f>
        <v>3.0198396862948012</v>
      </c>
      <c r="E64" s="4">
        <f t="shared" si="53"/>
        <v>7.1675658701788008</v>
      </c>
      <c r="F64" s="4">
        <f t="shared" si="20"/>
        <v>1.7576451735611704</v>
      </c>
      <c r="G64" s="190">
        <f>G63</f>
        <v>6.9144145013366174</v>
      </c>
      <c r="H64" s="4">
        <f t="shared" si="53"/>
        <v>4.3936481989733158</v>
      </c>
      <c r="I64" s="4">
        <f t="shared" si="53"/>
        <v>7.3184137593982577</v>
      </c>
      <c r="J64" s="4">
        <f t="shared" si="53"/>
        <v>7.1825307763797879</v>
      </c>
      <c r="K64" s="4">
        <f t="shared" si="53"/>
        <v>6.7409757940182811</v>
      </c>
      <c r="L64" s="4">
        <f t="shared" si="26"/>
        <v>4.9371394732316709</v>
      </c>
      <c r="M64" s="4">
        <f t="shared" si="53"/>
        <v>1.9449415673451029</v>
      </c>
      <c r="N64" s="190">
        <f>N63</f>
        <v>5.4953695226794025E-2</v>
      </c>
      <c r="O64" s="4">
        <f t="shared" si="53"/>
        <v>3.3176058583687649</v>
      </c>
      <c r="Q64" s="12">
        <v>2041</v>
      </c>
      <c r="R64" s="12"/>
      <c r="S64" s="4">
        <f t="shared" si="29"/>
        <v>-1.1333478600050739E-10</v>
      </c>
      <c r="T64" s="4">
        <f t="shared" si="30"/>
        <v>-5.9283715540414672E-4</v>
      </c>
      <c r="U64" s="4">
        <f t="shared" si="31"/>
        <v>-1.4018716416339672E-3</v>
      </c>
      <c r="V64" s="4">
        <f t="shared" si="32"/>
        <v>-9.7779146630483371E-4</v>
      </c>
      <c r="W64" s="4">
        <f t="shared" si="33"/>
        <v>0</v>
      </c>
      <c r="X64" s="4">
        <f t="shared" si="34"/>
        <v>-5.6533888263633258E-2</v>
      </c>
      <c r="Y64" s="4">
        <f t="shared" si="35"/>
        <v>2.1922144357899853E-4</v>
      </c>
      <c r="Z64" s="4">
        <f t="shared" si="36"/>
        <v>-9.3157176065394864E-5</v>
      </c>
      <c r="AA64" s="4">
        <f t="shared" si="37"/>
        <v>-1.5190899644341949E-2</v>
      </c>
      <c r="AB64" s="4">
        <f t="shared" si="38"/>
        <v>-5.2204456693893952E-4</v>
      </c>
      <c r="AC64" s="4">
        <f t="shared" si="39"/>
        <v>7.9003423450300536E-2</v>
      </c>
      <c r="AD64" s="4">
        <f t="shared" si="40"/>
        <v>0</v>
      </c>
      <c r="AE64" s="4">
        <f t="shared" si="41"/>
        <v>-4.2548999717758607E-3</v>
      </c>
    </row>
    <row r="65" spans="1:31">
      <c r="A65" s="12">
        <v>2042</v>
      </c>
      <c r="C65" s="4">
        <f t="shared" ref="C65:C73" si="54">C64+(C$36-C$34)/($A$36-$A$34)</f>
        <v>2.9537807394055609</v>
      </c>
      <c r="D65" s="4">
        <f t="shared" ref="D65:D73" si="55">D64+(D$36-D$34)/($A$36-$A$34)</f>
        <v>3.0180483511553731</v>
      </c>
      <c r="E65" s="4">
        <f t="shared" ref="E65:E73" si="56">E64+(E$36-E$34)/($A$36-$A$34)</f>
        <v>7.1575037570548101</v>
      </c>
      <c r="F65" s="4">
        <f t="shared" si="20"/>
        <v>1.7559248810223065</v>
      </c>
      <c r="G65" s="190">
        <f t="shared" ref="G65:G73" si="57">G64</f>
        <v>6.9144145013366174</v>
      </c>
      <c r="H65" s="4">
        <f t="shared" ref="H65:H73" si="58">H64+(H$36-H$34)/($A$36-$A$34)</f>
        <v>4.1303742845628335</v>
      </c>
      <c r="I65" s="4">
        <f t="shared" ref="I65:I73" si="59">I64+(I$36-I$34)/($A$36-$A$34)</f>
        <v>7.3200177609957553</v>
      </c>
      <c r="J65" s="4">
        <f t="shared" ref="J65:J73" si="60">J64+(J$36-J$34)/($A$36-$A$34)</f>
        <v>7.181861609757985</v>
      </c>
      <c r="K65" s="4">
        <f t="shared" ref="K65:K73" si="61">K64+(K$36-K$34)/($A$36-$A$34)</f>
        <v>6.6369947414925798</v>
      </c>
      <c r="L65" s="4">
        <f t="shared" si="26"/>
        <v>4.9345607201694248</v>
      </c>
      <c r="M65" s="4">
        <f t="shared" ref="M65:M72" si="62">M64+(M$36-M$34)/($A$36-$A$34)</f>
        <v>2.0873480128591599</v>
      </c>
      <c r="N65" s="190">
        <f t="shared" ref="N65:N73" si="63">N64</f>
        <v>5.4953695226794025E-2</v>
      </c>
      <c r="O65" s="4">
        <f t="shared" ref="O65:O73" si="64">O64+(O$36-O$34)/($A$36-$A$34)</f>
        <v>3.3034294581306551</v>
      </c>
      <c r="Q65" s="12">
        <v>2042</v>
      </c>
      <c r="R65" s="12"/>
      <c r="S65" s="4">
        <f t="shared" si="29"/>
        <v>-1.1333478600050739E-10</v>
      </c>
      <c r="T65" s="4">
        <f t="shared" si="30"/>
        <v>-5.9318881977665772E-4</v>
      </c>
      <c r="U65" s="4">
        <f t="shared" si="31"/>
        <v>-1.4038396446212076E-3</v>
      </c>
      <c r="V65" s="4">
        <f t="shared" si="32"/>
        <v>-9.7874847821444177E-4</v>
      </c>
      <c r="W65" s="4">
        <f t="shared" si="33"/>
        <v>0</v>
      </c>
      <c r="X65" s="4">
        <f t="shared" si="34"/>
        <v>-5.9921482669459736E-2</v>
      </c>
      <c r="Y65" s="4">
        <f t="shared" si="35"/>
        <v>2.1917339607058217E-4</v>
      </c>
      <c r="Z65" s="4">
        <f t="shared" si="36"/>
        <v>-9.3165855133303666E-5</v>
      </c>
      <c r="AA65" s="4">
        <f t="shared" si="37"/>
        <v>-1.5425222653665416E-2</v>
      </c>
      <c r="AB65" s="4">
        <f t="shared" si="38"/>
        <v>-5.2231723981621681E-4</v>
      </c>
      <c r="AC65" s="4">
        <f t="shared" si="39"/>
        <v>7.3218881176181361E-2</v>
      </c>
      <c r="AD65" s="4">
        <f t="shared" si="40"/>
        <v>0</v>
      </c>
      <c r="AE65" s="4">
        <f t="shared" si="41"/>
        <v>-4.2730815061557959E-3</v>
      </c>
    </row>
    <row r="66" spans="1:31">
      <c r="A66" s="12">
        <v>2043</v>
      </c>
      <c r="C66" s="4">
        <f t="shared" si="54"/>
        <v>2.9537807390707949</v>
      </c>
      <c r="D66" s="4">
        <f t="shared" si="55"/>
        <v>3.016257016015945</v>
      </c>
      <c r="E66" s="4">
        <f t="shared" si="56"/>
        <v>7.1474416439308195</v>
      </c>
      <c r="F66" s="4">
        <f t="shared" si="20"/>
        <v>1.7542045884834425</v>
      </c>
      <c r="G66" s="190">
        <f t="shared" si="57"/>
        <v>6.9144145013366174</v>
      </c>
      <c r="H66" s="4">
        <f t="shared" si="58"/>
        <v>3.8671003701523512</v>
      </c>
      <c r="I66" s="4">
        <f t="shared" si="59"/>
        <v>7.3216217625932529</v>
      </c>
      <c r="J66" s="4">
        <f t="shared" si="60"/>
        <v>7.1811924431361822</v>
      </c>
      <c r="K66" s="4">
        <f t="shared" si="61"/>
        <v>6.5330136889668786</v>
      </c>
      <c r="L66" s="4">
        <f t="shared" si="26"/>
        <v>4.9319819671071787</v>
      </c>
      <c r="M66" s="4">
        <f t="shared" si="62"/>
        <v>2.229754458373217</v>
      </c>
      <c r="N66" s="190">
        <f t="shared" si="63"/>
        <v>5.4953695226794025E-2</v>
      </c>
      <c r="O66" s="4">
        <f t="shared" si="64"/>
        <v>3.2892530578925454</v>
      </c>
      <c r="Q66" s="12">
        <v>2043</v>
      </c>
      <c r="R66" s="12"/>
      <c r="S66" s="4">
        <f t="shared" si="29"/>
        <v>-1.1333478600050739E-10</v>
      </c>
      <c r="T66" s="4">
        <f t="shared" si="30"/>
        <v>-5.9354090160357309E-4</v>
      </c>
      <c r="U66" s="4">
        <f t="shared" si="31"/>
        <v>-1.4058131808974972E-3</v>
      </c>
      <c r="V66" s="4">
        <f t="shared" si="32"/>
        <v>-9.7970736530739178E-4</v>
      </c>
      <c r="W66" s="4">
        <f t="shared" si="33"/>
        <v>0</v>
      </c>
      <c r="X66" s="4">
        <f t="shared" si="34"/>
        <v>-6.3740933937745492E-2</v>
      </c>
      <c r="Y66" s="4">
        <f t="shared" si="35"/>
        <v>2.1912536961932183E-4</v>
      </c>
      <c r="Z66" s="4">
        <f t="shared" si="36"/>
        <v>-9.3174535818585369E-5</v>
      </c>
      <c r="AA66" s="4">
        <f t="shared" si="37"/>
        <v>-1.566688788762205E-2</v>
      </c>
      <c r="AB66" s="4">
        <f t="shared" si="38"/>
        <v>-5.2259019768585713E-4</v>
      </c>
      <c r="AC66" s="4">
        <f t="shared" si="39"/>
        <v>6.8223623773687292E-2</v>
      </c>
      <c r="AD66" s="4">
        <f t="shared" si="40"/>
        <v>0</v>
      </c>
      <c r="AE66" s="4">
        <f t="shared" si="41"/>
        <v>-4.2914190897032078E-3</v>
      </c>
    </row>
    <row r="67" spans="1:31">
      <c r="A67" s="12">
        <v>2044</v>
      </c>
      <c r="C67" s="4">
        <f t="shared" si="54"/>
        <v>2.9537807387360289</v>
      </c>
      <c r="D67" s="4">
        <f t="shared" si="55"/>
        <v>3.0144656808765169</v>
      </c>
      <c r="E67" s="4">
        <f t="shared" si="56"/>
        <v>7.1373795308068289</v>
      </c>
      <c r="F67" s="4">
        <f t="shared" si="20"/>
        <v>1.7524842959445786</v>
      </c>
      <c r="G67" s="190">
        <f t="shared" si="57"/>
        <v>6.9144145013366174</v>
      </c>
      <c r="H67" s="4">
        <f t="shared" si="58"/>
        <v>3.6038264557418689</v>
      </c>
      <c r="I67" s="4">
        <f t="shared" si="59"/>
        <v>7.3232257641907506</v>
      </c>
      <c r="J67" s="4">
        <f t="shared" si="60"/>
        <v>7.1805232765143794</v>
      </c>
      <c r="K67" s="4">
        <f t="shared" si="61"/>
        <v>6.4290326364411774</v>
      </c>
      <c r="L67" s="4">
        <f t="shared" si="26"/>
        <v>4.9294032140449326</v>
      </c>
      <c r="M67" s="4">
        <f t="shared" si="62"/>
        <v>2.372160903887274</v>
      </c>
      <c r="N67" s="190">
        <f t="shared" si="63"/>
        <v>5.4953695226794025E-2</v>
      </c>
      <c r="O67" s="4">
        <f t="shared" si="64"/>
        <v>3.2750766576544357</v>
      </c>
      <c r="Q67" s="12">
        <v>2044</v>
      </c>
      <c r="R67" s="12"/>
      <c r="S67" s="4">
        <f t="shared" si="29"/>
        <v>-1.1333478600050739E-10</v>
      </c>
      <c r="T67" s="4">
        <f t="shared" si="30"/>
        <v>-5.9389340162863125E-4</v>
      </c>
      <c r="U67" s="4">
        <f t="shared" si="31"/>
        <v>-1.4077922738319204E-3</v>
      </c>
      <c r="V67" s="4">
        <f t="shared" si="32"/>
        <v>-9.806681331002709E-4</v>
      </c>
      <c r="W67" s="4">
        <f t="shared" si="33"/>
        <v>0</v>
      </c>
      <c r="X67" s="4">
        <f t="shared" si="34"/>
        <v>-6.808044509072575E-2</v>
      </c>
      <c r="Y67" s="4">
        <f t="shared" si="35"/>
        <v>2.1907736421078461E-4</v>
      </c>
      <c r="Z67" s="4">
        <f t="shared" si="36"/>
        <v>-9.3183218121684064E-5</v>
      </c>
      <c r="AA67" s="4">
        <f t="shared" si="37"/>
        <v>-1.5916245928170536E-2</v>
      </c>
      <c r="AB67" s="4">
        <f t="shared" si="38"/>
        <v>-5.2286344099483628E-4</v>
      </c>
      <c r="AC67" s="4">
        <f t="shared" si="39"/>
        <v>6.3866424834039259E-2</v>
      </c>
      <c r="AD67" s="4">
        <f t="shared" si="40"/>
        <v>0</v>
      </c>
      <c r="AE67" s="4">
        <f t="shared" si="41"/>
        <v>-4.3099147400937898E-3</v>
      </c>
    </row>
    <row r="68" spans="1:31">
      <c r="A68" s="12">
        <v>2045</v>
      </c>
      <c r="C68" s="4">
        <f t="shared" si="54"/>
        <v>2.9537807384012629</v>
      </c>
      <c r="D68" s="4">
        <f t="shared" si="55"/>
        <v>3.0126743457370888</v>
      </c>
      <c r="E68" s="4">
        <f t="shared" si="56"/>
        <v>7.1273174176828382</v>
      </c>
      <c r="F68" s="4">
        <f t="shared" si="20"/>
        <v>1.7507640034057146</v>
      </c>
      <c r="G68" s="190">
        <f t="shared" si="57"/>
        <v>6.9144145013366174</v>
      </c>
      <c r="H68" s="4">
        <f t="shared" si="58"/>
        <v>3.3405525413313866</v>
      </c>
      <c r="I68" s="4">
        <f t="shared" si="59"/>
        <v>7.3248297657882482</v>
      </c>
      <c r="J68" s="4">
        <f t="shared" si="60"/>
        <v>7.1798541098925766</v>
      </c>
      <c r="K68" s="4">
        <f t="shared" si="61"/>
        <v>6.3250515839154762</v>
      </c>
      <c r="L68" s="4">
        <f t="shared" si="26"/>
        <v>4.9268244609826866</v>
      </c>
      <c r="M68" s="4">
        <f t="shared" si="62"/>
        <v>2.514567349401331</v>
      </c>
      <c r="N68" s="190">
        <f t="shared" si="63"/>
        <v>5.4953695226794025E-2</v>
      </c>
      <c r="O68" s="4">
        <f t="shared" si="64"/>
        <v>3.2609002574163259</v>
      </c>
      <c r="Q68" s="12">
        <v>2045</v>
      </c>
      <c r="R68" s="12"/>
      <c r="S68" s="4">
        <f t="shared" si="29"/>
        <v>-1.1333478600050739E-10</v>
      </c>
      <c r="T68" s="4">
        <f t="shared" si="30"/>
        <v>-5.9424632059745797E-4</v>
      </c>
      <c r="U68" s="4">
        <f t="shared" si="31"/>
        <v>-1.4097769469256782E-3</v>
      </c>
      <c r="V68" s="4">
        <f t="shared" si="32"/>
        <v>-9.8163078713164875E-4</v>
      </c>
      <c r="W68" s="4">
        <f t="shared" si="33"/>
        <v>0</v>
      </c>
      <c r="X68" s="4">
        <f t="shared" si="34"/>
        <v>-7.3053993482681712E-2</v>
      </c>
      <c r="Y68" s="4">
        <f t="shared" si="35"/>
        <v>2.1902937983164783E-4</v>
      </c>
      <c r="Z68" s="4">
        <f t="shared" si="36"/>
        <v>-9.3191902043043839E-5</v>
      </c>
      <c r="AA68" s="4">
        <f t="shared" si="37"/>
        <v>-1.6173670038057253E-2</v>
      </c>
      <c r="AB68" s="4">
        <f t="shared" si="38"/>
        <v>-5.2313697019112926E-4</v>
      </c>
      <c r="AC68" s="4">
        <f t="shared" si="39"/>
        <v>6.0032371868491197E-2</v>
      </c>
      <c r="AD68" s="4">
        <f t="shared" si="40"/>
        <v>0</v>
      </c>
      <c r="AE68" s="4">
        <f t="shared" si="41"/>
        <v>-4.3285705099381788E-3</v>
      </c>
    </row>
    <row r="69" spans="1:31">
      <c r="A69" s="12">
        <v>2046</v>
      </c>
      <c r="C69" s="4">
        <f t="shared" si="54"/>
        <v>2.9537807380664969</v>
      </c>
      <c r="D69" s="4">
        <f t="shared" si="55"/>
        <v>3.0108830105976607</v>
      </c>
      <c r="E69" s="4">
        <f t="shared" si="56"/>
        <v>7.1172553045588476</v>
      </c>
      <c r="F69" s="4">
        <f t="shared" si="20"/>
        <v>1.7490437108668506</v>
      </c>
      <c r="G69" s="190">
        <f t="shared" si="57"/>
        <v>6.9144145013366174</v>
      </c>
      <c r="H69" s="4">
        <f t="shared" si="58"/>
        <v>3.0772786269209043</v>
      </c>
      <c r="I69" s="4">
        <f t="shared" si="59"/>
        <v>7.3264337673857458</v>
      </c>
      <c r="J69" s="4">
        <f t="shared" si="60"/>
        <v>7.1791849432707737</v>
      </c>
      <c r="K69" s="4">
        <f t="shared" si="61"/>
        <v>6.2210705313897749</v>
      </c>
      <c r="L69" s="4">
        <f t="shared" si="26"/>
        <v>4.9242457079204405</v>
      </c>
      <c r="M69" s="4">
        <f t="shared" si="62"/>
        <v>2.656973794915388</v>
      </c>
      <c r="N69" s="190">
        <f t="shared" si="63"/>
        <v>5.4953695226794025E-2</v>
      </c>
      <c r="O69" s="4">
        <f t="shared" si="64"/>
        <v>3.2467238571782162</v>
      </c>
      <c r="Q69" s="12">
        <v>2046</v>
      </c>
      <c r="R69" s="12"/>
      <c r="S69" s="4">
        <f t="shared" si="29"/>
        <v>-1.1333478600050739E-10</v>
      </c>
      <c r="T69" s="4">
        <f t="shared" si="30"/>
        <v>-5.9459965925712233E-4</v>
      </c>
      <c r="U69" s="4">
        <f t="shared" si="31"/>
        <v>-1.4117672238121992E-3</v>
      </c>
      <c r="V69" s="4">
        <f t="shared" si="32"/>
        <v>-9.8259533296174428E-4</v>
      </c>
      <c r="W69" s="4">
        <f t="shared" si="33"/>
        <v>0</v>
      </c>
      <c r="X69" s="4">
        <f t="shared" si="34"/>
        <v>-7.8811487367162814E-2</v>
      </c>
      <c r="Y69" s="4">
        <f t="shared" si="35"/>
        <v>2.1898141646770064E-4</v>
      </c>
      <c r="Z69" s="4">
        <f t="shared" si="36"/>
        <v>-9.3200587583108785E-5</v>
      </c>
      <c r="AA69" s="4">
        <f t="shared" si="37"/>
        <v>-1.6439558025127199E-2</v>
      </c>
      <c r="AB69" s="4">
        <f t="shared" si="38"/>
        <v>-5.2341078572382127E-4</v>
      </c>
      <c r="AC69" s="4">
        <f t="shared" si="39"/>
        <v>5.6632583552777449E-2</v>
      </c>
      <c r="AD69" s="4">
        <f t="shared" si="40"/>
        <v>0</v>
      </c>
      <c r="AE69" s="4">
        <f t="shared" si="41"/>
        <v>-4.3473884875405711E-3</v>
      </c>
    </row>
    <row r="70" spans="1:31">
      <c r="A70" s="12">
        <v>2047</v>
      </c>
      <c r="C70" s="4">
        <f t="shared" si="54"/>
        <v>2.9537807377317309</v>
      </c>
      <c r="D70" s="4">
        <f t="shared" si="55"/>
        <v>3.0090916754582326</v>
      </c>
      <c r="E70" s="4">
        <f t="shared" si="56"/>
        <v>7.1071931914348569</v>
      </c>
      <c r="F70" s="4">
        <f t="shared" si="20"/>
        <v>1.7473234183279867</v>
      </c>
      <c r="G70" s="190">
        <f t="shared" si="57"/>
        <v>6.9144145013366174</v>
      </c>
      <c r="H70" s="4">
        <f t="shared" si="58"/>
        <v>2.8140047125104219</v>
      </c>
      <c r="I70" s="4">
        <f t="shared" si="59"/>
        <v>7.3280377689832434</v>
      </c>
      <c r="J70" s="4">
        <f t="shared" si="60"/>
        <v>7.1785157766489709</v>
      </c>
      <c r="K70" s="4">
        <f t="shared" si="61"/>
        <v>6.1170894788640737</v>
      </c>
      <c r="L70" s="4">
        <f t="shared" si="26"/>
        <v>4.9216669548581944</v>
      </c>
      <c r="M70" s="4">
        <f t="shared" si="62"/>
        <v>2.799380240429445</v>
      </c>
      <c r="N70" s="190">
        <f t="shared" si="63"/>
        <v>5.4953695226794025E-2</v>
      </c>
      <c r="O70" s="4">
        <f t="shared" si="64"/>
        <v>3.2325474569401065</v>
      </c>
      <c r="Q70" s="12">
        <v>2047</v>
      </c>
      <c r="R70" s="12"/>
      <c r="S70" s="4">
        <f t="shared" si="29"/>
        <v>-1.1333478600050739E-10</v>
      </c>
      <c r="T70" s="4">
        <f t="shared" si="30"/>
        <v>-5.9495341835702487E-4</v>
      </c>
      <c r="U70" s="4">
        <f t="shared" si="31"/>
        <v>-1.4137631282589158E-3</v>
      </c>
      <c r="V70" s="4">
        <f t="shared" si="32"/>
        <v>-9.8356177617275886E-4</v>
      </c>
      <c r="W70" s="4">
        <f t="shared" si="33"/>
        <v>0</v>
      </c>
      <c r="X70" s="4">
        <f t="shared" si="34"/>
        <v>-8.5554136082214849E-2</v>
      </c>
      <c r="Y70" s="4">
        <f t="shared" si="35"/>
        <v>2.1893347410539832E-4</v>
      </c>
      <c r="Z70" s="4">
        <f t="shared" si="36"/>
        <v>-9.3209274742211967E-5</v>
      </c>
      <c r="AA70" s="4">
        <f t="shared" si="37"/>
        <v>-1.6714334293598143E-2</v>
      </c>
      <c r="AB70" s="4">
        <f t="shared" si="38"/>
        <v>-5.2368488804255264E-4</v>
      </c>
      <c r="AC70" s="4">
        <f t="shared" si="39"/>
        <v>5.3597233735077854E-2</v>
      </c>
      <c r="AD70" s="4">
        <f t="shared" si="40"/>
        <v>0</v>
      </c>
      <c r="AE70" s="4">
        <f t="shared" si="41"/>
        <v>-4.3663707976786537E-3</v>
      </c>
    </row>
    <row r="71" spans="1:31">
      <c r="A71" s="12">
        <v>2048</v>
      </c>
      <c r="C71" s="4">
        <f t="shared" si="54"/>
        <v>2.9537807373969649</v>
      </c>
      <c r="D71" s="4">
        <f t="shared" si="55"/>
        <v>3.0073003403188046</v>
      </c>
      <c r="E71" s="4">
        <f t="shared" si="56"/>
        <v>7.0971310783108663</v>
      </c>
      <c r="F71" s="4">
        <f t="shared" si="20"/>
        <v>1.7456031257891227</v>
      </c>
      <c r="G71" s="190">
        <f t="shared" si="57"/>
        <v>6.9144145013366174</v>
      </c>
      <c r="H71" s="4">
        <f t="shared" si="58"/>
        <v>2.5507307980999396</v>
      </c>
      <c r="I71" s="4">
        <f t="shared" si="59"/>
        <v>7.3296417705807411</v>
      </c>
      <c r="J71" s="4">
        <f t="shared" si="60"/>
        <v>7.1778466100271681</v>
      </c>
      <c r="K71" s="4">
        <f t="shared" si="61"/>
        <v>6.0131084263383725</v>
      </c>
      <c r="L71" s="4">
        <f t="shared" si="26"/>
        <v>4.9190882017959483</v>
      </c>
      <c r="M71" s="4">
        <f t="shared" si="62"/>
        <v>2.941786685943502</v>
      </c>
      <c r="N71" s="190">
        <f t="shared" si="63"/>
        <v>5.4953695226794025E-2</v>
      </c>
      <c r="O71" s="4">
        <f t="shared" si="64"/>
        <v>3.2183710567019967</v>
      </c>
      <c r="Q71" s="12">
        <v>2048</v>
      </c>
      <c r="R71" s="12"/>
      <c r="S71" s="4">
        <f t="shared" si="29"/>
        <v>-1.1333478600050739E-10</v>
      </c>
      <c r="T71" s="4">
        <f t="shared" si="30"/>
        <v>-5.9530759864778737E-4</v>
      </c>
      <c r="U71" s="4">
        <f t="shared" si="31"/>
        <v>-1.4157646841677085E-3</v>
      </c>
      <c r="V71" s="4">
        <f t="shared" si="32"/>
        <v>-9.845301223685432E-4</v>
      </c>
      <c r="W71" s="4">
        <f t="shared" si="33"/>
        <v>0</v>
      </c>
      <c r="X71" s="4">
        <f t="shared" si="34"/>
        <v>-9.355844829968718E-2</v>
      </c>
      <c r="Y71" s="4">
        <f t="shared" si="35"/>
        <v>2.188855527309741E-4</v>
      </c>
      <c r="Z71" s="4">
        <f t="shared" si="36"/>
        <v>-9.321796352101952E-5</v>
      </c>
      <c r="AA71" s="4">
        <f t="shared" si="37"/>
        <v>-1.6998452104547312E-2</v>
      </c>
      <c r="AB71" s="4">
        <f t="shared" si="38"/>
        <v>-5.2395927759818495E-4</v>
      </c>
      <c r="AC71" s="4">
        <f t="shared" si="39"/>
        <v>5.0870704685766821E-2</v>
      </c>
      <c r="AD71" s="4">
        <f t="shared" si="40"/>
        <v>0</v>
      </c>
      <c r="AE71" s="4">
        <f t="shared" si="41"/>
        <v>-4.3855196024032983E-3</v>
      </c>
    </row>
    <row r="72" spans="1:31">
      <c r="A72" s="12">
        <v>2049</v>
      </c>
      <c r="C72" s="4">
        <f t="shared" si="54"/>
        <v>2.9537807370621989</v>
      </c>
      <c r="D72" s="4">
        <f t="shared" si="55"/>
        <v>3.0055090051793765</v>
      </c>
      <c r="E72" s="4">
        <f t="shared" si="56"/>
        <v>7.0870689651868757</v>
      </c>
      <c r="F72" s="4">
        <f t="shared" si="20"/>
        <v>1.7438828332502587</v>
      </c>
      <c r="G72" s="190">
        <f t="shared" si="57"/>
        <v>6.9144145013366174</v>
      </c>
      <c r="H72" s="4">
        <f t="shared" si="58"/>
        <v>2.2874568836894573</v>
      </c>
      <c r="I72" s="4">
        <f t="shared" si="59"/>
        <v>7.3312457721782387</v>
      </c>
      <c r="J72" s="4">
        <f t="shared" si="60"/>
        <v>7.1771774434053652</v>
      </c>
      <c r="K72" s="4">
        <f t="shared" si="61"/>
        <v>5.9091273738126713</v>
      </c>
      <c r="L72" s="4">
        <f t="shared" si="26"/>
        <v>4.9165094487337022</v>
      </c>
      <c r="M72" s="4">
        <f t="shared" si="62"/>
        <v>3.084193131457559</v>
      </c>
      <c r="N72" s="190">
        <f t="shared" si="63"/>
        <v>5.4953695226794025E-2</v>
      </c>
      <c r="O72" s="4">
        <f t="shared" si="64"/>
        <v>3.204194656463887</v>
      </c>
      <c r="Q72" s="12">
        <v>2049</v>
      </c>
      <c r="R72" s="12"/>
      <c r="S72" s="4">
        <f t="shared" si="29"/>
        <v>-1.1333478600050739E-10</v>
      </c>
      <c r="T72" s="4">
        <f t="shared" si="30"/>
        <v>-5.9566220088225208E-4</v>
      </c>
      <c r="U72" s="4">
        <f t="shared" si="31"/>
        <v>-1.417771915576016E-3</v>
      </c>
      <c r="V72" s="4">
        <f t="shared" si="32"/>
        <v>-9.8550037717548555E-4</v>
      </c>
      <c r="W72" s="4">
        <f t="shared" si="33"/>
        <v>0</v>
      </c>
      <c r="X72" s="4">
        <f t="shared" si="34"/>
        <v>-0.10321509216362512</v>
      </c>
      <c r="Y72" s="4">
        <f t="shared" si="35"/>
        <v>2.1883765233043917E-4</v>
      </c>
      <c r="Z72" s="4">
        <f t="shared" si="36"/>
        <v>-9.3226653919864511E-5</v>
      </c>
      <c r="AA72" s="4">
        <f t="shared" si="37"/>
        <v>-1.7292396070931915E-2</v>
      </c>
      <c r="AB72" s="4">
        <f t="shared" si="38"/>
        <v>-5.2423395484235691E-4</v>
      </c>
      <c r="AC72" s="4">
        <f t="shared" si="39"/>
        <v>4.8408148080384628E-2</v>
      </c>
      <c r="AD72" s="4">
        <f t="shared" si="40"/>
        <v>0</v>
      </c>
      <c r="AE72" s="4">
        <f t="shared" si="41"/>
        <v>-4.404837101858905E-3</v>
      </c>
    </row>
    <row r="73" spans="1:31">
      <c r="A73" s="12">
        <v>2050</v>
      </c>
      <c r="C73" s="4">
        <f t="shared" si="54"/>
        <v>2.9537807367274329</v>
      </c>
      <c r="D73" s="4">
        <f t="shared" si="55"/>
        <v>3.0037176700399484</v>
      </c>
      <c r="E73" s="4">
        <f t="shared" si="56"/>
        <v>7.077006852062885</v>
      </c>
      <c r="F73" s="4">
        <f t="shared" si="20"/>
        <v>1.7421625407113948</v>
      </c>
      <c r="G73" s="190">
        <f t="shared" si="57"/>
        <v>6.9144145013366174</v>
      </c>
      <c r="H73" s="4">
        <f t="shared" si="58"/>
        <v>2.024182969278975</v>
      </c>
      <c r="I73" s="4">
        <f t="shared" si="59"/>
        <v>7.3328497737757363</v>
      </c>
      <c r="J73" s="4">
        <f t="shared" si="60"/>
        <v>7.1765082767835624</v>
      </c>
      <c r="K73" s="4">
        <f t="shared" si="61"/>
        <v>5.8051463212869701</v>
      </c>
      <c r="L73" s="4">
        <f t="shared" si="26"/>
        <v>4.9139306956714561</v>
      </c>
      <c r="M73" s="4">
        <f>M72+(M$36-M$34)/($A$36-$A$34)</f>
        <v>3.226599576971616</v>
      </c>
      <c r="N73" s="190">
        <f t="shared" si="63"/>
        <v>5.4953695226794025E-2</v>
      </c>
      <c r="O73" s="4">
        <f t="shared" si="64"/>
        <v>3.1900182562257773</v>
      </c>
      <c r="Q73" s="12">
        <v>2050</v>
      </c>
      <c r="R73" s="12"/>
      <c r="S73" s="4">
        <f t="shared" si="29"/>
        <v>-1.1333478600050739E-10</v>
      </c>
      <c r="T73" s="4">
        <f t="shared" si="30"/>
        <v>-5.9601722581470451E-4</v>
      </c>
      <c r="U73" s="4">
        <f t="shared" si="31"/>
        <v>-1.4197848466577234E-3</v>
      </c>
      <c r="V73" s="4">
        <f t="shared" si="32"/>
        <v>-9.8647254624195657E-4</v>
      </c>
      <c r="W73" s="4">
        <f t="shared" si="33"/>
        <v>0</v>
      </c>
      <c r="X73" s="4">
        <f t="shared" si="34"/>
        <v>-0.11509459097906394</v>
      </c>
      <c r="Y73" s="4">
        <f t="shared" si="35"/>
        <v>2.1878977289024881E-4</v>
      </c>
      <c r="Z73" s="4">
        <f t="shared" si="36"/>
        <v>-9.3235345939191028E-5</v>
      </c>
      <c r="AA73" s="4">
        <f t="shared" si="37"/>
        <v>-1.7596684916035388E-2</v>
      </c>
      <c r="AB73" s="4">
        <f t="shared" si="38"/>
        <v>-5.2450892022803952E-4</v>
      </c>
      <c r="AC73" s="4">
        <f t="shared" si="39"/>
        <v>4.6172998720983793E-2</v>
      </c>
      <c r="AD73" s="4">
        <f t="shared" si="40"/>
        <v>0</v>
      </c>
      <c r="AE73" s="4">
        <f t="shared" si="41"/>
        <v>-4.4243255351267274E-3</v>
      </c>
    </row>
    <row r="74" spans="1:31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37">
      <c r="A75" s="187" t="s">
        <v>138</v>
      </c>
      <c r="B75" s="188" t="s">
        <v>94</v>
      </c>
      <c r="C75" s="189" t="s">
        <v>55</v>
      </c>
      <c r="D75" s="189" t="s">
        <v>140</v>
      </c>
      <c r="E75" s="189" t="s">
        <v>141</v>
      </c>
      <c r="F75" s="189" t="s">
        <v>142</v>
      </c>
      <c r="G75" s="189" t="s">
        <v>59</v>
      </c>
      <c r="H75" s="189" t="s">
        <v>60</v>
      </c>
      <c r="I75" s="189" t="s">
        <v>143</v>
      </c>
      <c r="J75" s="189" t="s">
        <v>144</v>
      </c>
      <c r="K75" s="189" t="s">
        <v>145</v>
      </c>
      <c r="L75" s="189" t="s">
        <v>146</v>
      </c>
      <c r="M75" s="189" t="s">
        <v>65</v>
      </c>
      <c r="N75" s="189" t="s">
        <v>147</v>
      </c>
      <c r="O75" s="186" t="s">
        <v>104</v>
      </c>
      <c r="Q75" s="187" t="s">
        <v>138</v>
      </c>
      <c r="R75" s="188" t="s">
        <v>94</v>
      </c>
      <c r="S75" s="189" t="s">
        <v>55</v>
      </c>
      <c r="T75" s="189" t="s">
        <v>140</v>
      </c>
      <c r="U75" s="189" t="s">
        <v>141</v>
      </c>
      <c r="V75" s="189" t="s">
        <v>142</v>
      </c>
      <c r="W75" s="189" t="s">
        <v>59</v>
      </c>
      <c r="X75" s="189" t="s">
        <v>60</v>
      </c>
      <c r="Y75" s="189" t="s">
        <v>143</v>
      </c>
      <c r="Z75" s="189" t="s">
        <v>144</v>
      </c>
      <c r="AA75" s="189" t="s">
        <v>145</v>
      </c>
      <c r="AB75" s="189" t="s">
        <v>146</v>
      </c>
      <c r="AC75" s="189" t="s">
        <v>65</v>
      </c>
      <c r="AD75" s="189" t="s">
        <v>147</v>
      </c>
      <c r="AE75" s="186" t="s">
        <v>104</v>
      </c>
    </row>
    <row r="76" spans="1:31">
      <c r="A76" s="12">
        <v>2020</v>
      </c>
      <c r="B76" s="12"/>
      <c r="C76" s="4">
        <f>C29</f>
        <v>2.6026137992936569</v>
      </c>
      <c r="D76" s="4">
        <f t="shared" ref="D76:O76" si="65">D29</f>
        <v>3.3078216447946764</v>
      </c>
      <c r="E76" s="4">
        <f t="shared" si="65"/>
        <v>7.1820934935880238</v>
      </c>
      <c r="F76" s="4">
        <f t="shared" si="65"/>
        <v>1.7936362010249398</v>
      </c>
      <c r="G76" s="4">
        <f t="shared" si="65"/>
        <v>6.7732631402114194</v>
      </c>
      <c r="H76" s="4">
        <f t="shared" si="65"/>
        <v>4.4599818745448285</v>
      </c>
      <c r="I76" s="4">
        <f t="shared" si="65"/>
        <v>7.3584001592555364</v>
      </c>
      <c r="J76" s="4">
        <f t="shared" si="65"/>
        <v>7.1831999430015907</v>
      </c>
      <c r="K76" s="4">
        <f t="shared" si="65"/>
        <v>2.2367753411650075</v>
      </c>
      <c r="L76" s="4">
        <f t="shared" si="65"/>
        <v>5.1158852508156603</v>
      </c>
      <c r="M76" s="4">
        <f t="shared" si="65"/>
        <v>0.40665648304579188</v>
      </c>
      <c r="N76" s="4">
        <f t="shared" si="65"/>
        <v>0</v>
      </c>
      <c r="O76" s="4">
        <f t="shared" si="65"/>
        <v>3.9719946098225396</v>
      </c>
      <c r="Q76" s="12">
        <v>2020</v>
      </c>
      <c r="R76" s="12"/>
      <c r="S76" s="4">
        <f>S29</f>
        <v>0</v>
      </c>
      <c r="T76" s="4">
        <f t="shared" ref="T76:AE76" si="66">T29</f>
        <v>0</v>
      </c>
      <c r="U76" s="4">
        <f t="shared" si="66"/>
        <v>0</v>
      </c>
      <c r="V76" s="4">
        <f t="shared" si="66"/>
        <v>0</v>
      </c>
      <c r="W76" s="4">
        <f t="shared" si="66"/>
        <v>0</v>
      </c>
      <c r="X76" s="4">
        <f t="shared" si="66"/>
        <v>0</v>
      </c>
      <c r="Y76" s="4">
        <f t="shared" si="66"/>
        <v>0</v>
      </c>
      <c r="Z76" s="4">
        <f t="shared" si="66"/>
        <v>0</v>
      </c>
      <c r="AA76" s="4">
        <f t="shared" si="66"/>
        <v>0</v>
      </c>
      <c r="AB76" s="4">
        <f t="shared" si="66"/>
        <v>0</v>
      </c>
      <c r="AC76" s="4">
        <f t="shared" si="66"/>
        <v>0</v>
      </c>
      <c r="AD76" s="4">
        <f t="shared" si="66"/>
        <v>0</v>
      </c>
      <c r="AE76" s="4">
        <f t="shared" si="66"/>
        <v>0</v>
      </c>
    </row>
    <row r="77" spans="1:31">
      <c r="A77" s="12">
        <v>2021</v>
      </c>
      <c r="B77" s="12"/>
      <c r="C77" s="4">
        <f>C76+(C$33-C$29)/($A$32-$A$28)</f>
        <v>2.6579719581804762</v>
      </c>
      <c r="D77" s="4">
        <f t="shared" ref="D77:O77" si="67">D76+(D$33-D$29)/($A$32-$A$28)</f>
        <v>3.2770696130432291</v>
      </c>
      <c r="E77" s="4">
        <f t="shared" si="67"/>
        <v>7.1683128060565569</v>
      </c>
      <c r="F77" s="4">
        <f t="shared" si="67"/>
        <v>1.793579624021324</v>
      </c>
      <c r="G77" s="4">
        <f t="shared" si="67"/>
        <v>6.7836916296440206</v>
      </c>
      <c r="H77" s="4">
        <f t="shared" si="67"/>
        <v>4.5577807247322584</v>
      </c>
      <c r="I77" s="4">
        <f t="shared" si="67"/>
        <v>7.3539277556485878</v>
      </c>
      <c r="J77" s="4">
        <f t="shared" si="67"/>
        <v>7.1818488279348287</v>
      </c>
      <c r="K77" s="4">
        <f t="shared" si="67"/>
        <v>2.0365704434280549</v>
      </c>
      <c r="L77" s="4">
        <f t="shared" si="67"/>
        <v>4.9853187373345085</v>
      </c>
      <c r="M77" s="4">
        <f t="shared" si="67"/>
        <v>0.45859569197141326</v>
      </c>
      <c r="N77" s="4">
        <f t="shared" si="67"/>
        <v>2.6795339677700594E-3</v>
      </c>
      <c r="O77" s="4">
        <f t="shared" si="67"/>
        <v>3.8776019816393958</v>
      </c>
      <c r="Q77" s="12">
        <v>2021</v>
      </c>
      <c r="R77" s="12"/>
      <c r="S77" s="4">
        <f>C77/C76-1</f>
        <v>2.1270216465402392E-2</v>
      </c>
      <c r="T77" s="4">
        <f t="shared" ref="T77:AE92" si="68">D77/D76-1</f>
        <v>-9.2967623571361679E-3</v>
      </c>
      <c r="U77" s="4">
        <f t="shared" si="68"/>
        <v>-1.9187563547828912E-3</v>
      </c>
      <c r="V77" s="4">
        <f t="shared" si="68"/>
        <v>-3.15431878457062E-5</v>
      </c>
      <c r="W77" s="4">
        <f t="shared" si="68"/>
        <v>1.5396551435731265E-3</v>
      </c>
      <c r="X77" s="4">
        <f t="shared" si="68"/>
        <v>2.1928082431368789E-2</v>
      </c>
      <c r="Y77" s="4">
        <f t="shared" si="68"/>
        <v>-6.0779564989044133E-4</v>
      </c>
      <c r="Z77" s="4">
        <f t="shared" si="68"/>
        <v>-1.8809375730632905E-4</v>
      </c>
      <c r="AA77" s="4">
        <f t="shared" si="68"/>
        <v>-8.9506037576700614E-2</v>
      </c>
      <c r="AB77" s="4">
        <f t="shared" si="68"/>
        <v>-2.552178305022279E-2</v>
      </c>
      <c r="AC77" s="4">
        <f t="shared" si="68"/>
        <v>0.12772256459949927</v>
      </c>
      <c r="AD77" s="4" t="e">
        <f t="shared" si="68"/>
        <v>#DIV/0!</v>
      </c>
      <c r="AE77" s="4">
        <f t="shared" si="68"/>
        <v>-2.3764540855547911E-2</v>
      </c>
    </row>
    <row r="78" spans="1:31">
      <c r="A78" s="12">
        <v>2022</v>
      </c>
      <c r="B78" s="12"/>
      <c r="C78" s="4">
        <f t="shared" ref="C78:C86" si="69">C77+(C$33-C$29)/($A$32-$A$28)</f>
        <v>2.7133301170672954</v>
      </c>
      <c r="D78" s="4">
        <f t="shared" ref="D78:D86" si="70">D77+(D$33-D$29)/($A$32-$A$28)</f>
        <v>3.2463175812917817</v>
      </c>
      <c r="E78" s="4">
        <f t="shared" ref="E78:E86" si="71">E77+(E$33-E$29)/($A$32-$A$28)</f>
        <v>7.1545321185250899</v>
      </c>
      <c r="F78" s="4">
        <f t="shared" ref="F78:F86" si="72">F77+(F$33-F$29)/($A$32-$A$28)</f>
        <v>1.7935230470177081</v>
      </c>
      <c r="G78" s="4">
        <f t="shared" ref="G78:G86" si="73">G77+(G$33-G$29)/($A$32-$A$28)</f>
        <v>6.7941201190766218</v>
      </c>
      <c r="H78" s="4">
        <f t="shared" ref="H78:H86" si="74">H77+(H$33-H$29)/($A$32-$A$28)</f>
        <v>4.6555795749196882</v>
      </c>
      <c r="I78" s="4">
        <f t="shared" ref="I78:I86" si="75">I77+(I$33-I$29)/($A$32-$A$28)</f>
        <v>7.3494553520416392</v>
      </c>
      <c r="J78" s="4">
        <f t="shared" ref="J78:J86" si="76">J77+(J$33-J$29)/($A$32-$A$28)</f>
        <v>7.1804977128680667</v>
      </c>
      <c r="K78" s="4">
        <f t="shared" ref="K78:K86" si="77">K77+(K$33-K$29)/($A$32-$A$28)</f>
        <v>1.8363655456911026</v>
      </c>
      <c r="L78" s="4">
        <f t="shared" ref="L78:L86" si="78">L77+(L$33-L$29)/($A$32-$A$28)</f>
        <v>4.8547522238533567</v>
      </c>
      <c r="M78" s="4">
        <f t="shared" ref="M78:M86" si="79">M77+(M$33-M$29)/($A$32-$A$28)</f>
        <v>0.51053490089703468</v>
      </c>
      <c r="N78" s="4">
        <f t="shared" ref="N78:N86" si="80">N77+(N$33-N$29)/($A$32-$A$28)</f>
        <v>5.3590679355401188E-3</v>
      </c>
      <c r="O78" s="4">
        <f t="shared" ref="O78:O86" si="81">O77+(O$33-O$29)/($A$32-$A$28)</f>
        <v>3.7832093534562521</v>
      </c>
      <c r="Q78" s="12">
        <v>2022</v>
      </c>
      <c r="R78" s="12"/>
      <c r="S78" s="4">
        <f t="shared" ref="S78:S106" si="82">C78/C77-1</f>
        <v>2.0827217050369162E-2</v>
      </c>
      <c r="T78" s="4">
        <f t="shared" si="68"/>
        <v>-9.3840032048906341E-3</v>
      </c>
      <c r="U78" s="4">
        <f t="shared" si="68"/>
        <v>-1.9224450584555131E-3</v>
      </c>
      <c r="V78" s="4">
        <f t="shared" si="68"/>
        <v>-3.1544182849785329E-5</v>
      </c>
      <c r="W78" s="4">
        <f t="shared" si="68"/>
        <v>1.537288249812141E-3</v>
      </c>
      <c r="X78" s="4">
        <f t="shared" si="68"/>
        <v>2.1457559302213935E-2</v>
      </c>
      <c r="Y78" s="4">
        <f t="shared" si="68"/>
        <v>-6.0816529010820908E-4</v>
      </c>
      <c r="Z78" s="4">
        <f t="shared" si="68"/>
        <v>-1.8812914322374752E-4</v>
      </c>
      <c r="AA78" s="4">
        <f t="shared" si="68"/>
        <v>-9.8304921581773397E-2</v>
      </c>
      <c r="AB78" s="4">
        <f t="shared" si="68"/>
        <v>-2.61902037483287E-2</v>
      </c>
      <c r="AC78" s="4">
        <f t="shared" si="68"/>
        <v>0.113257079896117</v>
      </c>
      <c r="AD78" s="4">
        <f t="shared" si="68"/>
        <v>1</v>
      </c>
      <c r="AE78" s="4">
        <f t="shared" si="68"/>
        <v>-2.4343042073450727E-2</v>
      </c>
    </row>
    <row r="79" spans="1:31">
      <c r="A79" s="12">
        <v>2023</v>
      </c>
      <c r="B79" s="12"/>
      <c r="C79" s="4">
        <f t="shared" si="69"/>
        <v>2.7686882759541147</v>
      </c>
      <c r="D79" s="4">
        <f t="shared" si="70"/>
        <v>3.2155655495403344</v>
      </c>
      <c r="E79" s="4">
        <f t="shared" si="71"/>
        <v>7.1407514309936229</v>
      </c>
      <c r="F79" s="4">
        <f t="shared" si="72"/>
        <v>1.7934664700140923</v>
      </c>
      <c r="G79" s="4">
        <f t="shared" si="73"/>
        <v>6.8045486085092231</v>
      </c>
      <c r="H79" s="4">
        <f t="shared" si="74"/>
        <v>4.7533784251071181</v>
      </c>
      <c r="I79" s="4">
        <f t="shared" si="75"/>
        <v>7.3449829484346907</v>
      </c>
      <c r="J79" s="4">
        <f t="shared" si="76"/>
        <v>7.1791465978013047</v>
      </c>
      <c r="K79" s="4">
        <f t="shared" si="77"/>
        <v>1.6361606479541502</v>
      </c>
      <c r="L79" s="4">
        <f t="shared" si="78"/>
        <v>4.7241857103722049</v>
      </c>
      <c r="M79" s="4">
        <f t="shared" si="79"/>
        <v>0.56247410982265611</v>
      </c>
      <c r="N79" s="4">
        <f t="shared" si="80"/>
        <v>8.0386019033101778E-3</v>
      </c>
      <c r="O79" s="4">
        <f t="shared" si="81"/>
        <v>3.6888167252731083</v>
      </c>
      <c r="Q79" s="12">
        <v>2023</v>
      </c>
      <c r="R79" s="12"/>
      <c r="S79" s="4">
        <f t="shared" si="82"/>
        <v>2.0402294043989411E-2</v>
      </c>
      <c r="T79" s="4">
        <f t="shared" si="68"/>
        <v>-9.4728968997574992E-3</v>
      </c>
      <c r="U79" s="4">
        <f t="shared" si="68"/>
        <v>-1.926147972106329E-3</v>
      </c>
      <c r="V79" s="4">
        <f t="shared" si="68"/>
        <v>-3.1545177916703082E-5</v>
      </c>
      <c r="W79" s="4">
        <f t="shared" si="68"/>
        <v>1.5349286220771585E-3</v>
      </c>
      <c r="X79" s="4">
        <f t="shared" si="68"/>
        <v>2.1006804547877733E-2</v>
      </c>
      <c r="Y79" s="4">
        <f t="shared" si="68"/>
        <v>-6.085353802042226E-4</v>
      </c>
      <c r="Z79" s="4">
        <f t="shared" si="68"/>
        <v>-1.8816454245795811E-4</v>
      </c>
      <c r="AA79" s="4">
        <f t="shared" si="68"/>
        <v>-0.10902235571056018</v>
      </c>
      <c r="AB79" s="4">
        <f t="shared" si="68"/>
        <v>-2.6894578231948851E-2</v>
      </c>
      <c r="AC79" s="4">
        <f t="shared" si="68"/>
        <v>0.1017348840096175</v>
      </c>
      <c r="AD79" s="4">
        <f t="shared" si="68"/>
        <v>0.5</v>
      </c>
      <c r="AE79" s="4">
        <f t="shared" si="68"/>
        <v>-2.4950410977629067E-2</v>
      </c>
    </row>
    <row r="80" spans="1:31">
      <c r="A80" s="12">
        <v>2024</v>
      </c>
      <c r="B80" s="12"/>
      <c r="C80" s="4">
        <f t="shared" si="69"/>
        <v>2.824046434840934</v>
      </c>
      <c r="D80" s="4">
        <f t="shared" si="70"/>
        <v>3.184813517788887</v>
      </c>
      <c r="E80" s="4">
        <f t="shared" si="71"/>
        <v>7.1269707434621559</v>
      </c>
      <c r="F80" s="4">
        <f t="shared" si="72"/>
        <v>1.7934098930104765</v>
      </c>
      <c r="G80" s="4">
        <f t="shared" si="73"/>
        <v>6.8149770979418243</v>
      </c>
      <c r="H80" s="4">
        <f t="shared" si="74"/>
        <v>4.8511772752945479</v>
      </c>
      <c r="I80" s="4">
        <f t="shared" si="75"/>
        <v>7.3405105448277421</v>
      </c>
      <c r="J80" s="4">
        <f t="shared" si="76"/>
        <v>7.1777954827345427</v>
      </c>
      <c r="K80" s="4">
        <f t="shared" si="77"/>
        <v>1.4359557502171978</v>
      </c>
      <c r="L80" s="4">
        <f t="shared" si="78"/>
        <v>4.5936191968910531</v>
      </c>
      <c r="M80" s="4">
        <f t="shared" si="79"/>
        <v>0.61441331874827754</v>
      </c>
      <c r="N80" s="4">
        <f t="shared" si="80"/>
        <v>1.0718135871080238E-2</v>
      </c>
      <c r="O80" s="4">
        <f t="shared" si="81"/>
        <v>3.5944240970899646</v>
      </c>
      <c r="Q80" s="12">
        <v>2024</v>
      </c>
      <c r="R80" s="12"/>
      <c r="S80" s="4">
        <f t="shared" si="82"/>
        <v>1.9994363167425311E-2</v>
      </c>
      <c r="T80" s="4">
        <f t="shared" si="68"/>
        <v>-9.5634908627016957E-3</v>
      </c>
      <c r="U80" s="4">
        <f t="shared" si="68"/>
        <v>-1.9298651780054188E-3</v>
      </c>
      <c r="V80" s="4">
        <f t="shared" si="68"/>
        <v>-3.1546173046348436E-5</v>
      </c>
      <c r="W80" s="4">
        <f t="shared" si="68"/>
        <v>1.5325762269609022E-3</v>
      </c>
      <c r="X80" s="4">
        <f t="shared" si="68"/>
        <v>2.0574597989266197E-2</v>
      </c>
      <c r="Y80" s="4">
        <f t="shared" si="68"/>
        <v>-6.0890592100037999E-4</v>
      </c>
      <c r="Z80" s="4">
        <f t="shared" si="68"/>
        <v>-1.881999550163993E-4</v>
      </c>
      <c r="AA80" s="4">
        <f t="shared" si="68"/>
        <v>-0.12236261640156665</v>
      </c>
      <c r="AB80" s="4">
        <f t="shared" si="68"/>
        <v>-2.7637887561127394E-2</v>
      </c>
      <c r="AC80" s="4">
        <f t="shared" si="68"/>
        <v>9.2340621583449467E-2</v>
      </c>
      <c r="AD80" s="4">
        <f t="shared" si="68"/>
        <v>0.33333333333333348</v>
      </c>
      <c r="AE80" s="4">
        <f t="shared" si="68"/>
        <v>-2.5588863641946125E-2</v>
      </c>
    </row>
    <row r="81" spans="1:31">
      <c r="A81" s="12">
        <v>2025</v>
      </c>
      <c r="B81" s="12"/>
      <c r="C81" s="4">
        <f t="shared" si="69"/>
        <v>2.8794045937277533</v>
      </c>
      <c r="D81" s="4">
        <f t="shared" si="70"/>
        <v>3.1540614860374396</v>
      </c>
      <c r="E81" s="4">
        <f t="shared" si="71"/>
        <v>7.1131900559306889</v>
      </c>
      <c r="F81" s="4">
        <f t="shared" si="72"/>
        <v>1.7933533160068607</v>
      </c>
      <c r="G81" s="4">
        <f t="shared" si="73"/>
        <v>6.8254055873744255</v>
      </c>
      <c r="H81" s="4">
        <f t="shared" si="74"/>
        <v>4.9489761254819777</v>
      </c>
      <c r="I81" s="4">
        <f t="shared" si="75"/>
        <v>7.3360381412207936</v>
      </c>
      <c r="J81" s="4">
        <f t="shared" si="76"/>
        <v>7.1764443676677807</v>
      </c>
      <c r="K81" s="4">
        <f t="shared" si="77"/>
        <v>1.2357508524802454</v>
      </c>
      <c r="L81" s="4">
        <f t="shared" si="78"/>
        <v>4.4630526834099014</v>
      </c>
      <c r="M81" s="4">
        <f t="shared" si="79"/>
        <v>0.66635252767389896</v>
      </c>
      <c r="N81" s="4">
        <f t="shared" si="80"/>
        <v>1.3397669838850297E-2</v>
      </c>
      <c r="O81" s="4">
        <f t="shared" si="81"/>
        <v>3.5000314689068208</v>
      </c>
      <c r="Q81" s="12">
        <v>2025</v>
      </c>
      <c r="R81" s="12"/>
      <c r="S81" s="4">
        <f t="shared" si="82"/>
        <v>1.9602425159817694E-2</v>
      </c>
      <c r="T81" s="4">
        <f t="shared" si="68"/>
        <v>-9.6558343462437302E-3</v>
      </c>
      <c r="U81" s="4">
        <f t="shared" si="68"/>
        <v>-1.9335967590590197E-3</v>
      </c>
      <c r="V81" s="4">
        <f t="shared" si="68"/>
        <v>-3.154716823872139E-5</v>
      </c>
      <c r="W81" s="4">
        <f t="shared" si="68"/>
        <v>1.5302310312605982E-3</v>
      </c>
      <c r="X81" s="4">
        <f t="shared" si="68"/>
        <v>2.0159817841637562E-2</v>
      </c>
      <c r="Y81" s="4">
        <f t="shared" si="68"/>
        <v>-6.0927691332035572E-4</v>
      </c>
      <c r="Z81" s="4">
        <f t="shared" si="68"/>
        <v>-1.8823538090662062E-4</v>
      </c>
      <c r="AA81" s="4">
        <f t="shared" si="68"/>
        <v>-0.13942274872096172</v>
      </c>
      <c r="AB81" s="4">
        <f t="shared" si="68"/>
        <v>-2.8423451723973758E-2</v>
      </c>
      <c r="AC81" s="4">
        <f t="shared" si="68"/>
        <v>8.4534640348349344E-2</v>
      </c>
      <c r="AD81" s="4">
        <f t="shared" si="68"/>
        <v>0.25</v>
      </c>
      <c r="AE81" s="4">
        <f t="shared" si="68"/>
        <v>-2.6260848924188895E-2</v>
      </c>
    </row>
    <row r="82" spans="1:31">
      <c r="A82" s="12">
        <v>2026</v>
      </c>
      <c r="B82" s="12"/>
      <c r="C82" s="4">
        <f t="shared" si="69"/>
        <v>2.9347627526145725</v>
      </c>
      <c r="D82" s="4">
        <f t="shared" si="70"/>
        <v>3.1233094542859923</v>
      </c>
      <c r="E82" s="4">
        <f t="shared" si="71"/>
        <v>7.0994093683992219</v>
      </c>
      <c r="F82" s="4">
        <f t="shared" si="72"/>
        <v>1.7932967390032448</v>
      </c>
      <c r="G82" s="4">
        <f t="shared" si="73"/>
        <v>6.8358340768070267</v>
      </c>
      <c r="H82" s="4">
        <f t="shared" si="74"/>
        <v>5.0467749756694076</v>
      </c>
      <c r="I82" s="4">
        <f t="shared" si="75"/>
        <v>7.331565737613845</v>
      </c>
      <c r="J82" s="4">
        <f t="shared" si="76"/>
        <v>7.1750932526010187</v>
      </c>
      <c r="K82" s="4">
        <f t="shared" si="77"/>
        <v>1.035545954743293</v>
      </c>
      <c r="L82" s="4">
        <f t="shared" si="78"/>
        <v>4.3324861699287496</v>
      </c>
      <c r="M82" s="4">
        <f t="shared" si="79"/>
        <v>0.71829173659952039</v>
      </c>
      <c r="N82" s="4">
        <f t="shared" si="80"/>
        <v>1.6077203806620356E-2</v>
      </c>
      <c r="O82" s="4">
        <f t="shared" si="81"/>
        <v>3.4056388407236771</v>
      </c>
      <c r="Q82" s="12">
        <v>2026</v>
      </c>
      <c r="R82" s="12"/>
      <c r="S82" s="4">
        <f t="shared" si="82"/>
        <v>1.9225557605696331E-2</v>
      </c>
      <c r="T82" s="4">
        <f t="shared" si="68"/>
        <v>-9.7499785237484815E-3</v>
      </c>
      <c r="U82" s="4">
        <f t="shared" si="68"/>
        <v>-1.9373427988159664E-3</v>
      </c>
      <c r="V82" s="4">
        <f t="shared" si="68"/>
        <v>-3.1548163493932968E-5</v>
      </c>
      <c r="W82" s="4">
        <f t="shared" si="68"/>
        <v>1.5278930019766435E-3</v>
      </c>
      <c r="X82" s="4">
        <f t="shared" si="68"/>
        <v>1.976143099253802E-2</v>
      </c>
      <c r="Y82" s="4">
        <f t="shared" si="68"/>
        <v>-6.0964835799015571E-4</v>
      </c>
      <c r="Z82" s="4">
        <f t="shared" si="68"/>
        <v>-1.8827082013606056E-4</v>
      </c>
      <c r="AA82" s="4">
        <f t="shared" si="68"/>
        <v>-0.16201073002306732</v>
      </c>
      <c r="AB82" s="4">
        <f t="shared" si="68"/>
        <v>-2.9254979213329646E-2</v>
      </c>
      <c r="AC82" s="4">
        <f t="shared" si="68"/>
        <v>7.7945541989509204E-2</v>
      </c>
      <c r="AD82" s="4">
        <f t="shared" si="68"/>
        <v>0.19999999999999996</v>
      </c>
      <c r="AE82" s="4">
        <f t="shared" si="68"/>
        <v>-2.696907985590935E-2</v>
      </c>
    </row>
    <row r="83" spans="1:31">
      <c r="A83" s="12">
        <v>2027</v>
      </c>
      <c r="B83" s="12"/>
      <c r="C83" s="4">
        <f t="shared" si="69"/>
        <v>2.9901209115013918</v>
      </c>
      <c r="D83" s="4">
        <f t="shared" si="70"/>
        <v>3.0925574225345449</v>
      </c>
      <c r="E83" s="4">
        <f t="shared" si="71"/>
        <v>7.0856286808677549</v>
      </c>
      <c r="F83" s="4">
        <f t="shared" si="72"/>
        <v>1.793240161999629</v>
      </c>
      <c r="G83" s="4">
        <f t="shared" si="73"/>
        <v>6.8462625662396279</v>
      </c>
      <c r="H83" s="4">
        <f t="shared" si="74"/>
        <v>5.1445738258568374</v>
      </c>
      <c r="I83" s="4">
        <f t="shared" si="75"/>
        <v>7.3270933340068964</v>
      </c>
      <c r="J83" s="4">
        <f t="shared" si="76"/>
        <v>7.1737421375342567</v>
      </c>
      <c r="K83" s="4">
        <f t="shared" si="77"/>
        <v>0.83534105700634065</v>
      </c>
      <c r="L83" s="4">
        <f t="shared" si="78"/>
        <v>4.2019196564475978</v>
      </c>
      <c r="M83" s="4">
        <f t="shared" si="79"/>
        <v>0.77023094552514182</v>
      </c>
      <c r="N83" s="4">
        <f t="shared" si="80"/>
        <v>1.8756737774390415E-2</v>
      </c>
      <c r="O83" s="4">
        <f t="shared" si="81"/>
        <v>3.3112462125405333</v>
      </c>
      <c r="Q83" s="12">
        <v>2027</v>
      </c>
      <c r="R83" s="12"/>
      <c r="S83" s="4">
        <f t="shared" si="82"/>
        <v>1.8862907687342334E-2</v>
      </c>
      <c r="T83" s="4">
        <f t="shared" si="68"/>
        <v>-9.8459765839877811E-3</v>
      </c>
      <c r="U83" s="4">
        <f t="shared" si="68"/>
        <v>-1.9411033814739076E-3</v>
      </c>
      <c r="V83" s="4">
        <f t="shared" si="68"/>
        <v>-3.1549158811983169E-5</v>
      </c>
      <c r="W83" s="4">
        <f t="shared" si="68"/>
        <v>1.5255621063101632E-3</v>
      </c>
      <c r="X83" s="4">
        <f t="shared" si="68"/>
        <v>1.9378484410127239E-2</v>
      </c>
      <c r="Y83" s="4">
        <f t="shared" si="68"/>
        <v>-6.1002025583745123E-4</v>
      </c>
      <c r="Z83" s="4">
        <f t="shared" si="68"/>
        <v>-1.8830627271249067E-4</v>
      </c>
      <c r="AA83" s="4">
        <f t="shared" si="68"/>
        <v>-0.19333270225229382</v>
      </c>
      <c r="AB83" s="4">
        <f t="shared" si="68"/>
        <v>-3.0136625567877773E-2</v>
      </c>
      <c r="AC83" s="4">
        <f t="shared" si="68"/>
        <v>7.2309350475766143E-2</v>
      </c>
      <c r="AD83" s="4">
        <f t="shared" si="68"/>
        <v>0.16666666666666674</v>
      </c>
      <c r="AE83" s="4">
        <f t="shared" si="68"/>
        <v>-2.7716570252377615E-2</v>
      </c>
    </row>
    <row r="84" spans="1:31">
      <c r="A84" s="12">
        <v>2028</v>
      </c>
      <c r="B84" s="12"/>
      <c r="C84" s="4">
        <f t="shared" si="69"/>
        <v>3.0454790703882111</v>
      </c>
      <c r="D84" s="4">
        <f t="shared" si="70"/>
        <v>3.0618053907830975</v>
      </c>
      <c r="E84" s="4">
        <f t="shared" si="71"/>
        <v>7.0718479933362879</v>
      </c>
      <c r="F84" s="4">
        <f t="shared" si="72"/>
        <v>1.7931835849960132</v>
      </c>
      <c r="G84" s="4">
        <f t="shared" si="73"/>
        <v>6.8566910556722291</v>
      </c>
      <c r="H84" s="4">
        <f t="shared" si="74"/>
        <v>5.2423726760442673</v>
      </c>
      <c r="I84" s="4">
        <f t="shared" si="75"/>
        <v>7.3226209303999479</v>
      </c>
      <c r="J84" s="4">
        <f t="shared" si="76"/>
        <v>7.1723910224674947</v>
      </c>
      <c r="K84" s="4">
        <f t="shared" si="77"/>
        <v>0.63513615926938827</v>
      </c>
      <c r="L84" s="4">
        <f t="shared" si="78"/>
        <v>4.071353142966446</v>
      </c>
      <c r="M84" s="4">
        <f t="shared" si="79"/>
        <v>0.82217015445076325</v>
      </c>
      <c r="N84" s="4">
        <f t="shared" si="80"/>
        <v>2.1436271742160475E-2</v>
      </c>
      <c r="O84" s="4">
        <f t="shared" si="81"/>
        <v>3.2168535843573896</v>
      </c>
      <c r="Q84" s="12">
        <v>2028</v>
      </c>
      <c r="R84" s="12"/>
      <c r="S84" s="4">
        <f t="shared" si="82"/>
        <v>1.8513685742234109E-2</v>
      </c>
      <c r="T84" s="4">
        <f t="shared" si="68"/>
        <v>-9.9438838313450351E-3</v>
      </c>
      <c r="U84" s="4">
        <f t="shared" si="68"/>
        <v>-1.9448785918850797E-3</v>
      </c>
      <c r="V84" s="4">
        <f t="shared" si="68"/>
        <v>-3.1550154192760971E-5</v>
      </c>
      <c r="W84" s="4">
        <f t="shared" si="68"/>
        <v>1.523238311663011E-3</v>
      </c>
      <c r="X84" s="4">
        <f t="shared" si="68"/>
        <v>1.901009753147842E-2</v>
      </c>
      <c r="Y84" s="4">
        <f t="shared" si="68"/>
        <v>-6.1039260769224502E-4</v>
      </c>
      <c r="Z84" s="4">
        <f t="shared" si="68"/>
        <v>-1.8834173864334947E-4</v>
      </c>
      <c r="AA84" s="4">
        <f t="shared" si="68"/>
        <v>-0.23966845165546879</v>
      </c>
      <c r="AB84" s="4">
        <f t="shared" si="68"/>
        <v>-3.1073062827559061E-2</v>
      </c>
      <c r="AC84" s="4">
        <f t="shared" si="68"/>
        <v>6.7433292868036343E-2</v>
      </c>
      <c r="AD84" s="4">
        <f t="shared" si="68"/>
        <v>0.14285714285714279</v>
      </c>
      <c r="AE84" s="4">
        <f t="shared" si="68"/>
        <v>-2.8506677584304918E-2</v>
      </c>
    </row>
    <row r="85" spans="1:31">
      <c r="A85" s="12">
        <v>2029</v>
      </c>
      <c r="B85" s="12"/>
      <c r="C85" s="4">
        <f t="shared" si="69"/>
        <v>3.1008372292750304</v>
      </c>
      <c r="D85" s="4">
        <f t="shared" si="70"/>
        <v>3.0310533590316502</v>
      </c>
      <c r="E85" s="4">
        <f t="shared" si="71"/>
        <v>7.0580673058048209</v>
      </c>
      <c r="F85" s="4">
        <f t="shared" si="72"/>
        <v>1.7931270079923973</v>
      </c>
      <c r="G85" s="4">
        <f t="shared" si="73"/>
        <v>6.8671195451048304</v>
      </c>
      <c r="H85" s="4">
        <f t="shared" si="74"/>
        <v>5.3401715262316971</v>
      </c>
      <c r="I85" s="4">
        <f t="shared" si="75"/>
        <v>7.3181485267929993</v>
      </c>
      <c r="J85" s="4">
        <f t="shared" si="76"/>
        <v>7.1710399074007327</v>
      </c>
      <c r="K85" s="4">
        <f t="shared" si="77"/>
        <v>0.43493126153243583</v>
      </c>
      <c r="L85" s="4">
        <f t="shared" si="78"/>
        <v>3.9407866294852938</v>
      </c>
      <c r="M85" s="4">
        <f t="shared" si="79"/>
        <v>0.87410936337638467</v>
      </c>
      <c r="N85" s="4">
        <f t="shared" si="80"/>
        <v>2.4115805709930535E-2</v>
      </c>
      <c r="O85" s="4">
        <f t="shared" si="81"/>
        <v>3.1224609561742458</v>
      </c>
      <c r="Q85" s="12">
        <v>2029</v>
      </c>
      <c r="R85" s="12"/>
      <c r="S85" s="4">
        <f t="shared" si="82"/>
        <v>1.8177159523136366E-2</v>
      </c>
      <c r="T85" s="4">
        <f t="shared" si="68"/>
        <v>-1.004375779205946E-2</v>
      </c>
      <c r="U85" s="4">
        <f t="shared" si="68"/>
        <v>-1.9486685155637451E-3</v>
      </c>
      <c r="V85" s="4">
        <f t="shared" si="68"/>
        <v>-3.1551149636488418E-5</v>
      </c>
      <c r="W85" s="4">
        <f t="shared" si="68"/>
        <v>1.5209215856348823E-3</v>
      </c>
      <c r="X85" s="4">
        <f t="shared" si="68"/>
        <v>1.8655455502874618E-2</v>
      </c>
      <c r="Y85" s="4">
        <f t="shared" si="68"/>
        <v>-6.1076541438620513E-4</v>
      </c>
      <c r="Z85" s="4">
        <f t="shared" si="68"/>
        <v>-1.8837721793607543E-4</v>
      </c>
      <c r="AA85" s="4">
        <f t="shared" si="68"/>
        <v>-0.31521571369397816</v>
      </c>
      <c r="AB85" s="4">
        <f t="shared" si="68"/>
        <v>-3.206956235341929E-2</v>
      </c>
      <c r="AC85" s="4">
        <f t="shared" si="68"/>
        <v>6.3173308644751902E-2</v>
      </c>
      <c r="AD85" s="4">
        <f t="shared" si="68"/>
        <v>0.125</v>
      </c>
      <c r="AE85" s="4">
        <f t="shared" si="68"/>
        <v>-2.9343153397514699E-2</v>
      </c>
    </row>
    <row r="86" spans="1:31">
      <c r="A86" s="12">
        <v>2030</v>
      </c>
      <c r="B86" s="12"/>
      <c r="C86" s="4">
        <f t="shared" si="69"/>
        <v>3.1561953881618496</v>
      </c>
      <c r="D86" s="4">
        <f t="shared" si="70"/>
        <v>3.0003013272802028</v>
      </c>
      <c r="E86" s="4">
        <f t="shared" si="71"/>
        <v>7.0442866182733539</v>
      </c>
      <c r="F86" s="4">
        <f t="shared" si="72"/>
        <v>1.7930704309887815</v>
      </c>
      <c r="G86" s="4">
        <f t="shared" si="73"/>
        <v>6.8775480345374316</v>
      </c>
      <c r="H86" s="4">
        <f t="shared" si="74"/>
        <v>5.4379703764191269</v>
      </c>
      <c r="I86" s="4">
        <f t="shared" si="75"/>
        <v>7.3136761231860508</v>
      </c>
      <c r="J86" s="4">
        <f t="shared" si="76"/>
        <v>7.1696887923339707</v>
      </c>
      <c r="K86" s="4">
        <f t="shared" si="77"/>
        <v>0.23472636379548339</v>
      </c>
      <c r="L86" s="4">
        <f t="shared" si="78"/>
        <v>3.8102201160041416</v>
      </c>
      <c r="M86" s="4">
        <f t="shared" si="79"/>
        <v>0.9260485723020061</v>
      </c>
      <c r="N86" s="4">
        <f t="shared" si="80"/>
        <v>2.6795339677700595E-2</v>
      </c>
      <c r="O86" s="4">
        <f t="shared" si="81"/>
        <v>3.028068327991102</v>
      </c>
      <c r="Q86" s="12">
        <v>2030</v>
      </c>
      <c r="R86" s="12"/>
      <c r="S86" s="4">
        <f t="shared" si="82"/>
        <v>1.7852649073025306E-2</v>
      </c>
      <c r="T86" s="4">
        <f t="shared" si="68"/>
        <v>-1.0145658326936147E-2</v>
      </c>
      <c r="U86" s="4">
        <f t="shared" si="68"/>
        <v>-1.9524732386914101E-3</v>
      </c>
      <c r="V86" s="4">
        <f t="shared" si="68"/>
        <v>-3.1552145142943466E-5</v>
      </c>
      <c r="W86" s="4">
        <f t="shared" si="68"/>
        <v>1.5186118960219819E-3</v>
      </c>
      <c r="X86" s="4">
        <f t="shared" si="68"/>
        <v>1.8313803162881115E-2</v>
      </c>
      <c r="Y86" s="4">
        <f t="shared" si="68"/>
        <v>-6.1113867675333111E-4</v>
      </c>
      <c r="Z86" s="4">
        <f t="shared" si="68"/>
        <v>-1.8841271059832909E-4</v>
      </c>
      <c r="AA86" s="4">
        <f t="shared" si="68"/>
        <v>-0.46031388277667362</v>
      </c>
      <c r="AB86" s="4">
        <f t="shared" si="68"/>
        <v>-3.3132094111425037E-2</v>
      </c>
      <c r="AC86" s="4">
        <f t="shared" si="68"/>
        <v>5.9419577345560137E-2</v>
      </c>
      <c r="AD86" s="4">
        <f t="shared" si="68"/>
        <v>0.11111111111111116</v>
      </c>
      <c r="AE86" s="4">
        <f t="shared" si="68"/>
        <v>-3.0230202877795764E-2</v>
      </c>
    </row>
    <row r="87" spans="1:31">
      <c r="A87" s="12">
        <v>2031</v>
      </c>
      <c r="B87" s="12"/>
      <c r="C87" s="4">
        <f>C86+(C$35-C$33)/($A$34-$A$32)</f>
        <v>3.1605065766349023</v>
      </c>
      <c r="D87" s="4">
        <f t="shared" ref="D87:O87" si="83">D86+(D$35-D$33)/($A$34-$A$32)</f>
        <v>2.9826796876461734</v>
      </c>
      <c r="E87" s="4">
        <f t="shared" si="83"/>
        <v>6.9787089862471197</v>
      </c>
      <c r="F87" s="4">
        <f t="shared" si="83"/>
        <v>1.7863917596258996</v>
      </c>
      <c r="G87" s="4">
        <f t="shared" si="83"/>
        <v>6.7900199147471039</v>
      </c>
      <c r="H87" s="4">
        <f t="shared" si="83"/>
        <v>5.4110259627045476</v>
      </c>
      <c r="I87" s="4">
        <f t="shared" si="83"/>
        <v>7.2410398982404489</v>
      </c>
      <c r="J87" s="4">
        <f t="shared" si="83"/>
        <v>7.1490200428148523</v>
      </c>
      <c r="K87" s="4">
        <f t="shared" si="83"/>
        <v>0.21671897456657044</v>
      </c>
      <c r="L87" s="4">
        <f t="shared" si="83"/>
        <v>3.7489143121756161</v>
      </c>
      <c r="M87" s="4">
        <f t="shared" si="83"/>
        <v>1.0153195010149574</v>
      </c>
      <c r="N87" s="4">
        <f t="shared" si="83"/>
        <v>3.4335805663320854E-2</v>
      </c>
      <c r="O87" s="4">
        <f t="shared" si="83"/>
        <v>2.9924643229538002</v>
      </c>
      <c r="Q87" s="12">
        <v>2031</v>
      </c>
      <c r="R87" s="12"/>
      <c r="S87" s="4">
        <f t="shared" si="82"/>
        <v>1.3659447349878562E-3</v>
      </c>
      <c r="T87" s="4">
        <f t="shared" si="68"/>
        <v>-5.8732899505142822E-3</v>
      </c>
      <c r="U87" s="4">
        <f t="shared" si="68"/>
        <v>-9.3093361442905254E-3</v>
      </c>
      <c r="V87" s="4">
        <f t="shared" si="68"/>
        <v>-3.7247122296244495E-3</v>
      </c>
      <c r="W87" s="4">
        <f t="shared" si="68"/>
        <v>-1.272664608822538E-2</v>
      </c>
      <c r="X87" s="4">
        <f t="shared" si="68"/>
        <v>-4.9548658505790266E-3</v>
      </c>
      <c r="Y87" s="4">
        <f t="shared" si="68"/>
        <v>-9.9315616007835672E-3</v>
      </c>
      <c r="Z87" s="4">
        <f t="shared" si="68"/>
        <v>-2.8827959089685606E-3</v>
      </c>
      <c r="AA87" s="4">
        <f t="shared" si="68"/>
        <v>-7.6716517640952997E-2</v>
      </c>
      <c r="AB87" s="4">
        <f t="shared" si="68"/>
        <v>-1.6089832598127685E-2</v>
      </c>
      <c r="AC87" s="4">
        <f t="shared" si="68"/>
        <v>9.6399834072459445E-2</v>
      </c>
      <c r="AD87" s="4">
        <f t="shared" si="68"/>
        <v>0.28140960615981769</v>
      </c>
      <c r="AE87" s="4">
        <f t="shared" si="68"/>
        <v>-1.1757992614691903E-2</v>
      </c>
    </row>
    <row r="88" spans="1:31">
      <c r="A88" s="12">
        <v>2032</v>
      </c>
      <c r="B88" s="12"/>
      <c r="C88" s="4">
        <f t="shared" ref="C88:C96" si="84">C87+(C$35-C$33)/($A$34-$A$32)</f>
        <v>3.164817765107955</v>
      </c>
      <c r="D88" s="4">
        <f t="shared" ref="D88:D96" si="85">D87+(D$35-D$33)/($A$34-$A$32)</f>
        <v>2.965058048012144</v>
      </c>
      <c r="E88" s="4">
        <f t="shared" ref="E88:E96" si="86">E87+(E$35-E$33)/($A$34-$A$32)</f>
        <v>6.9131313542208854</v>
      </c>
      <c r="F88" s="4">
        <f t="shared" ref="F88:F96" si="87">F87+(F$35-F$33)/($A$34-$A$32)</f>
        <v>1.7797130882630177</v>
      </c>
      <c r="G88" s="4">
        <f t="shared" ref="G88:G96" si="88">G87+(G$35-G$33)/($A$34-$A$32)</f>
        <v>6.7024917949567762</v>
      </c>
      <c r="H88" s="4">
        <f t="shared" ref="H88:H96" si="89">H87+(H$35-H$33)/($A$34-$A$32)</f>
        <v>5.3840815489899683</v>
      </c>
      <c r="I88" s="4">
        <f t="shared" ref="I88:I96" si="90">I87+(I$35-I$33)/($A$34-$A$32)</f>
        <v>7.1684036732948471</v>
      </c>
      <c r="J88" s="4">
        <f t="shared" ref="J88:J96" si="91">J87+(J$35-J$33)/($A$34-$A$32)</f>
        <v>7.1283512932957338</v>
      </c>
      <c r="K88" s="4">
        <f t="shared" ref="K88:K96" si="92">K87+(K$35-K$33)/($A$34-$A$32)</f>
        <v>0.19871158533765748</v>
      </c>
      <c r="L88" s="4">
        <f t="shared" ref="L88:L96" si="93">L87+(L$35-L$33)/($A$34-$A$32)</f>
        <v>3.6876085083470906</v>
      </c>
      <c r="M88" s="4">
        <f t="shared" ref="M88:M96" si="94">M87+(M$35-M$33)/($A$34-$A$32)</f>
        <v>1.1045904297279088</v>
      </c>
      <c r="N88" s="4">
        <f t="shared" ref="N88:N96" si="95">N87+(N$35-N$33)/($A$34-$A$32)</f>
        <v>4.1876271648941109E-2</v>
      </c>
      <c r="O88" s="4">
        <f t="shared" ref="O88:O96" si="96">O87+(O$35-O$33)/($A$34-$A$32)</f>
        <v>2.9568603179164983</v>
      </c>
      <c r="Q88" s="12">
        <v>2032</v>
      </c>
      <c r="R88" s="12"/>
      <c r="S88" s="4">
        <f t="shared" si="82"/>
        <v>1.3640814750788266E-3</v>
      </c>
      <c r="T88" s="4">
        <f t="shared" si="68"/>
        <v>-5.9079892846073401E-3</v>
      </c>
      <c r="U88" s="4">
        <f t="shared" si="68"/>
        <v>-9.3968142467993898E-3</v>
      </c>
      <c r="V88" s="4">
        <f t="shared" si="68"/>
        <v>-3.7386375787361592E-3</v>
      </c>
      <c r="W88" s="4">
        <f t="shared" si="68"/>
        <v>-1.2890701483839084E-2</v>
      </c>
      <c r="X88" s="4">
        <f t="shared" si="68"/>
        <v>-4.9795387973174954E-3</v>
      </c>
      <c r="Y88" s="4">
        <f t="shared" si="68"/>
        <v>-1.0031186951925508E-2</v>
      </c>
      <c r="Z88" s="4">
        <f t="shared" si="68"/>
        <v>-2.8911304479963817E-3</v>
      </c>
      <c r="AA88" s="4">
        <f t="shared" si="68"/>
        <v>-8.3090967299596308E-2</v>
      </c>
      <c r="AB88" s="4">
        <f t="shared" si="68"/>
        <v>-1.6352948806916734E-2</v>
      </c>
      <c r="AC88" s="4">
        <f t="shared" si="68"/>
        <v>8.7923977254167118E-2</v>
      </c>
      <c r="AD88" s="4">
        <f t="shared" si="68"/>
        <v>0.21960940889397396</v>
      </c>
      <c r="AE88" s="4">
        <f t="shared" si="68"/>
        <v>-1.1897887892664327E-2</v>
      </c>
    </row>
    <row r="89" spans="1:31">
      <c r="A89" s="12">
        <v>2033</v>
      </c>
      <c r="B89" s="12"/>
      <c r="C89" s="4">
        <f t="shared" si="84"/>
        <v>3.1691289535810077</v>
      </c>
      <c r="D89" s="4">
        <f t="shared" si="85"/>
        <v>2.9474364083781146</v>
      </c>
      <c r="E89" s="4">
        <f t="shared" si="86"/>
        <v>6.8475537221946512</v>
      </c>
      <c r="F89" s="4">
        <f t="shared" si="87"/>
        <v>1.7730344169001357</v>
      </c>
      <c r="G89" s="4">
        <f t="shared" si="88"/>
        <v>6.6149636751664485</v>
      </c>
      <c r="H89" s="4">
        <f t="shared" si="89"/>
        <v>5.3571371352753889</v>
      </c>
      <c r="I89" s="4">
        <f t="shared" si="90"/>
        <v>7.0957674483492452</v>
      </c>
      <c r="J89" s="4">
        <f t="shared" si="91"/>
        <v>7.1076825437766153</v>
      </c>
      <c r="K89" s="4">
        <f t="shared" si="92"/>
        <v>0.18070419610874452</v>
      </c>
      <c r="L89" s="4">
        <f t="shared" si="93"/>
        <v>3.6263027045185652</v>
      </c>
      <c r="M89" s="4">
        <f t="shared" si="94"/>
        <v>1.1938613584408602</v>
      </c>
      <c r="N89" s="4">
        <f t="shared" si="95"/>
        <v>4.9416737634561364E-2</v>
      </c>
      <c r="O89" s="4">
        <f t="shared" si="96"/>
        <v>2.9212563128791964</v>
      </c>
      <c r="Q89" s="12">
        <v>2033</v>
      </c>
      <c r="R89" s="12"/>
      <c r="S89" s="4">
        <f t="shared" si="82"/>
        <v>1.3622232915220245E-3</v>
      </c>
      <c r="T89" s="4">
        <f t="shared" si="68"/>
        <v>-5.9431010619989122E-3</v>
      </c>
      <c r="U89" s="4">
        <f t="shared" si="68"/>
        <v>-9.4859519754669774E-3</v>
      </c>
      <c r="V89" s="4">
        <f t="shared" si="68"/>
        <v>-3.752667442256219E-3</v>
      </c>
      <c r="W89" s="4">
        <f t="shared" si="68"/>
        <v>-1.3059041691955153E-2</v>
      </c>
      <c r="X89" s="4">
        <f t="shared" si="68"/>
        <v>-5.0044586935414914E-3</v>
      </c>
      <c r="Y89" s="4">
        <f t="shared" si="68"/>
        <v>-1.0132831276815635E-2</v>
      </c>
      <c r="Z89" s="4">
        <f t="shared" si="68"/>
        <v>-2.8995133192379896E-3</v>
      </c>
      <c r="AA89" s="4">
        <f t="shared" si="68"/>
        <v>-9.0620731540711041E-2</v>
      </c>
      <c r="AB89" s="4">
        <f t="shared" si="68"/>
        <v>-1.6624813531522342E-2</v>
      </c>
      <c r="AC89" s="4">
        <f t="shared" si="68"/>
        <v>8.0818126167308213E-2</v>
      </c>
      <c r="AD89" s="4">
        <f t="shared" si="68"/>
        <v>0.1800653613300105</v>
      </c>
      <c r="AE89" s="4">
        <f t="shared" si="68"/>
        <v>-1.2041152171296865E-2</v>
      </c>
    </row>
    <row r="90" spans="1:31">
      <c r="A90" s="12">
        <v>2034</v>
      </c>
      <c r="B90" s="12"/>
      <c r="C90" s="4">
        <f t="shared" si="84"/>
        <v>3.1734401420540603</v>
      </c>
      <c r="D90" s="4">
        <f t="shared" si="85"/>
        <v>2.9298147687440852</v>
      </c>
      <c r="E90" s="4">
        <f t="shared" si="86"/>
        <v>6.781976090168417</v>
      </c>
      <c r="F90" s="4">
        <f t="shared" si="87"/>
        <v>1.7663557455372538</v>
      </c>
      <c r="G90" s="4">
        <f t="shared" si="88"/>
        <v>6.5274355553761207</v>
      </c>
      <c r="H90" s="4">
        <f t="shared" si="89"/>
        <v>5.3301927215608096</v>
      </c>
      <c r="I90" s="4">
        <f t="shared" si="90"/>
        <v>7.0231312234036434</v>
      </c>
      <c r="J90" s="4">
        <f t="shared" si="91"/>
        <v>7.0870137942574969</v>
      </c>
      <c r="K90" s="4">
        <f t="shared" si="92"/>
        <v>0.16269680687983157</v>
      </c>
      <c r="L90" s="4">
        <f t="shared" si="93"/>
        <v>3.5649969006900397</v>
      </c>
      <c r="M90" s="4">
        <f t="shared" si="94"/>
        <v>1.2831322871538116</v>
      </c>
      <c r="N90" s="4">
        <f t="shared" si="95"/>
        <v>5.6957203620181619E-2</v>
      </c>
      <c r="O90" s="4">
        <f t="shared" si="96"/>
        <v>2.8856523078418945</v>
      </c>
      <c r="Q90" s="12">
        <v>2034</v>
      </c>
      <c r="R90" s="12"/>
      <c r="S90" s="4">
        <f t="shared" si="82"/>
        <v>1.3603701636000221E-3</v>
      </c>
      <c r="T90" s="4">
        <f t="shared" si="68"/>
        <v>-5.9786326802301337E-3</v>
      </c>
      <c r="U90" s="4">
        <f t="shared" si="68"/>
        <v>-9.5767970120016477E-3</v>
      </c>
      <c r="V90" s="4">
        <f t="shared" si="68"/>
        <v>-3.7668030012403264E-3</v>
      </c>
      <c r="W90" s="4">
        <f t="shared" si="68"/>
        <v>-1.3231836800392638E-2</v>
      </c>
      <c r="X90" s="4">
        <f t="shared" si="68"/>
        <v>-5.0296292654442576E-3</v>
      </c>
      <c r="Y90" s="4">
        <f t="shared" si="68"/>
        <v>-1.023655657747069E-2</v>
      </c>
      <c r="Z90" s="4">
        <f t="shared" si="68"/>
        <v>-2.9079449443357719E-3</v>
      </c>
      <c r="AA90" s="4">
        <f t="shared" si="68"/>
        <v>-9.9651195803314052E-2</v>
      </c>
      <c r="AB90" s="4">
        <f t="shared" si="68"/>
        <v>-1.690587047577008E-2</v>
      </c>
      <c r="AC90" s="4">
        <f t="shared" si="68"/>
        <v>7.4774954463335597E-2</v>
      </c>
      <c r="AD90" s="4">
        <f t="shared" si="68"/>
        <v>0.15258931177088786</v>
      </c>
      <c r="AE90" s="4">
        <f t="shared" si="68"/>
        <v>-1.2187908633806477E-2</v>
      </c>
    </row>
    <row r="91" spans="1:31">
      <c r="A91" s="12">
        <v>2035</v>
      </c>
      <c r="B91" s="12"/>
      <c r="C91" s="4">
        <f t="shared" si="84"/>
        <v>3.177751330527113</v>
      </c>
      <c r="D91" s="4">
        <f t="shared" si="85"/>
        <v>2.9121931291100558</v>
      </c>
      <c r="E91" s="4">
        <f t="shared" si="86"/>
        <v>6.7163984581421827</v>
      </c>
      <c r="F91" s="4">
        <f t="shared" si="87"/>
        <v>1.7596770741743719</v>
      </c>
      <c r="G91" s="4">
        <f t="shared" si="88"/>
        <v>6.439907435585793</v>
      </c>
      <c r="H91" s="4">
        <f t="shared" si="89"/>
        <v>5.3032483078462302</v>
      </c>
      <c r="I91" s="4">
        <f t="shared" si="90"/>
        <v>6.9504949984580415</v>
      </c>
      <c r="J91" s="4">
        <f t="shared" si="91"/>
        <v>7.0663450447383784</v>
      </c>
      <c r="K91" s="4">
        <f t="shared" si="92"/>
        <v>0.14468941765091861</v>
      </c>
      <c r="L91" s="4">
        <f t="shared" si="93"/>
        <v>3.5036910968615143</v>
      </c>
      <c r="M91" s="4">
        <f t="shared" si="94"/>
        <v>1.3724032158667629</v>
      </c>
      <c r="N91" s="4">
        <f t="shared" si="95"/>
        <v>6.4497669605801874E-2</v>
      </c>
      <c r="O91" s="4">
        <f t="shared" si="96"/>
        <v>2.8500483028045926</v>
      </c>
      <c r="Q91" s="12">
        <v>2035</v>
      </c>
      <c r="R91" s="12"/>
      <c r="S91" s="4">
        <f t="shared" si="82"/>
        <v>1.3585220707084122E-3</v>
      </c>
      <c r="T91" s="4">
        <f t="shared" si="68"/>
        <v>-6.0145917148145545E-3</v>
      </c>
      <c r="U91" s="4">
        <f t="shared" si="68"/>
        <v>-9.6693988823257637E-3</v>
      </c>
      <c r="V91" s="4">
        <f t="shared" si="68"/>
        <v>-3.7810454546066685E-3</v>
      </c>
      <c r="W91" s="4">
        <f t="shared" si="68"/>
        <v>-1.3409266019982047E-2</v>
      </c>
      <c r="X91" s="4">
        <f t="shared" si="68"/>
        <v>-5.0550543145632121E-3</v>
      </c>
      <c r="Y91" s="4">
        <f t="shared" si="68"/>
        <v>-1.0342427420913292E-2</v>
      </c>
      <c r="Z91" s="4">
        <f t="shared" si="68"/>
        <v>-2.9164257498505153E-3</v>
      </c>
      <c r="AA91" s="4">
        <f t="shared" si="68"/>
        <v>-0.11068065547354766</v>
      </c>
      <c r="AB91" s="4">
        <f t="shared" si="68"/>
        <v>-1.7196593864263754E-2</v>
      </c>
      <c r="AC91" s="4">
        <f t="shared" si="68"/>
        <v>6.9572661842192574E-2</v>
      </c>
      <c r="AD91" s="4">
        <f t="shared" si="68"/>
        <v>0.13238827586943613</v>
      </c>
      <c r="AE91" s="4">
        <f t="shared" si="68"/>
        <v>-1.2338286542888932E-2</v>
      </c>
    </row>
    <row r="92" spans="1:31">
      <c r="A92" s="12">
        <v>2036</v>
      </c>
      <c r="B92" s="12"/>
      <c r="C92" s="4">
        <f t="shared" si="84"/>
        <v>3.1820625190001657</v>
      </c>
      <c r="D92" s="4">
        <f t="shared" si="85"/>
        <v>2.8945714894760264</v>
      </c>
      <c r="E92" s="4">
        <f t="shared" si="86"/>
        <v>6.6508208261159485</v>
      </c>
      <c r="F92" s="4">
        <f t="shared" si="87"/>
        <v>1.75299840281149</v>
      </c>
      <c r="G92" s="4">
        <f t="shared" si="88"/>
        <v>6.3523793157954653</v>
      </c>
      <c r="H92" s="4">
        <f t="shared" si="89"/>
        <v>5.2763038941316509</v>
      </c>
      <c r="I92" s="4">
        <f t="shared" si="90"/>
        <v>6.8778587735124397</v>
      </c>
      <c r="J92" s="4">
        <f t="shared" si="91"/>
        <v>7.04567629521926</v>
      </c>
      <c r="K92" s="4">
        <f t="shared" si="92"/>
        <v>0.12668202842200565</v>
      </c>
      <c r="L92" s="4">
        <f t="shared" si="93"/>
        <v>3.4423852930329888</v>
      </c>
      <c r="M92" s="4">
        <f t="shared" si="94"/>
        <v>1.4616741445797143</v>
      </c>
      <c r="N92" s="4">
        <f t="shared" si="95"/>
        <v>7.2038135591422137E-2</v>
      </c>
      <c r="O92" s="4">
        <f t="shared" si="96"/>
        <v>2.8144442977672908</v>
      </c>
      <c r="Q92" s="12">
        <v>2036</v>
      </c>
      <c r="R92" s="12"/>
      <c r="S92" s="4">
        <f t="shared" si="82"/>
        <v>1.3566789923544764E-3</v>
      </c>
      <c r="T92" s="4">
        <f t="shared" si="68"/>
        <v>-6.0509859246232756E-3</v>
      </c>
      <c r="U92" s="4">
        <f t="shared" si="68"/>
        <v>-9.7638090466082295E-3</v>
      </c>
      <c r="V92" s="4">
        <f t="shared" si="68"/>
        <v>-3.7953960194744285E-3</v>
      </c>
      <c r="W92" s="4">
        <f t="shared" si="68"/>
        <v>-1.3591518304543082E-2</v>
      </c>
      <c r="X92" s="4">
        <f t="shared" si="68"/>
        <v>-5.080737719694306E-3</v>
      </c>
      <c r="Y92" s="4">
        <f t="shared" si="68"/>
        <v>-1.0450511073199276E-2</v>
      </c>
      <c r="Z92" s="4">
        <f t="shared" si="68"/>
        <v>-2.9249561673341251E-3</v>
      </c>
      <c r="AA92" s="4">
        <f t="shared" si="68"/>
        <v>-0.12445546828005105</v>
      </c>
      <c r="AB92" s="4">
        <f t="shared" si="68"/>
        <v>-1.7497491112570152E-2</v>
      </c>
      <c r="AC92" s="4">
        <f t="shared" si="68"/>
        <v>6.5047157920400833E-2</v>
      </c>
      <c r="AD92" s="4">
        <f t="shared" si="68"/>
        <v>0.11691067338876326</v>
      </c>
      <c r="AE92" s="4">
        <f t="shared" si="68"/>
        <v>-1.2492421620456606E-2</v>
      </c>
    </row>
    <row r="93" spans="1:31">
      <c r="A93" s="12">
        <v>2037</v>
      </c>
      <c r="B93" s="12"/>
      <c r="C93" s="4">
        <f t="shared" si="84"/>
        <v>3.1863737074732184</v>
      </c>
      <c r="D93" s="4">
        <f t="shared" si="85"/>
        <v>2.876949849841997</v>
      </c>
      <c r="E93" s="4">
        <f t="shared" si="86"/>
        <v>6.5852431940897143</v>
      </c>
      <c r="F93" s="4">
        <f t="shared" si="87"/>
        <v>1.7463197314486081</v>
      </c>
      <c r="G93" s="4">
        <f t="shared" si="88"/>
        <v>6.2648511960051376</v>
      </c>
      <c r="H93" s="4">
        <f t="shared" si="89"/>
        <v>5.2493594804170716</v>
      </c>
      <c r="I93" s="4">
        <f t="shared" si="90"/>
        <v>6.8052225485668378</v>
      </c>
      <c r="J93" s="4">
        <f t="shared" si="91"/>
        <v>7.0250075457001415</v>
      </c>
      <c r="K93" s="4">
        <f t="shared" si="92"/>
        <v>0.1086746391930927</v>
      </c>
      <c r="L93" s="4">
        <f t="shared" si="93"/>
        <v>3.3810794892044633</v>
      </c>
      <c r="M93" s="4">
        <f t="shared" si="94"/>
        <v>1.5509450732926657</v>
      </c>
      <c r="N93" s="4">
        <f t="shared" si="95"/>
        <v>7.9578601577042385E-2</v>
      </c>
      <c r="O93" s="4">
        <f t="shared" si="96"/>
        <v>2.7788402927299889</v>
      </c>
      <c r="Q93" s="12">
        <v>2037</v>
      </c>
      <c r="R93" s="12"/>
      <c r="S93" s="4">
        <f t="shared" si="82"/>
        <v>1.3548409081565183E-3</v>
      </c>
      <c r="T93" s="4">
        <f t="shared" ref="T93:T106" si="97">D93/D92-1</f>
        <v>-6.0878232574657076E-3</v>
      </c>
      <c r="U93" s="4">
        <f t="shared" ref="U93:U106" si="98">E93/E92-1</f>
        <v>-9.8600809946238765E-3</v>
      </c>
      <c r="V93" s="4">
        <f t="shared" ref="V93:V106" si="99">F93/F92-1</f>
        <v>-3.8098559315117297E-3</v>
      </c>
      <c r="W93" s="4">
        <f t="shared" ref="W93:W106" si="100">G93/G92-1</f>
        <v>-1.3778793022117708E-2</v>
      </c>
      <c r="X93" s="4">
        <f t="shared" ref="X93:X106" si="101">H93/H92-1</f>
        <v>-5.1066834388646676E-3</v>
      </c>
      <c r="Y93" s="4">
        <f t="shared" ref="Y93:Y106" si="102">I93/I92-1</f>
        <v>-1.0560877641939026E-2</v>
      </c>
      <c r="Z93" s="4">
        <f t="shared" ref="Z93:Z106" si="103">J93/J92-1</f>
        <v>-2.9335366334021229E-3</v>
      </c>
      <c r="AA93" s="4">
        <f t="shared" ref="AA93:AA106" si="104">K93/K92-1</f>
        <v>-0.14214636008926529</v>
      </c>
      <c r="AB93" s="4">
        <f t="shared" ref="AB93:AB106" si="105">L93/L92-1</f>
        <v>-1.7809105782726209E-2</v>
      </c>
      <c r="AC93" s="4">
        <f t="shared" ref="AC93:AC106" si="106">M93/M92-1</f>
        <v>6.10744392270961E-2</v>
      </c>
      <c r="AD93" s="4">
        <f t="shared" ref="AD93:AD106" si="107">N93/N92-1</f>
        <v>0.10467325290575835</v>
      </c>
      <c r="AE93" s="4">
        <f t="shared" ref="AE93:AE106" si="108">O93/O92-1</f>
        <v>-1.2650456456198667E-2</v>
      </c>
    </row>
    <row r="94" spans="1:31">
      <c r="A94" s="12">
        <v>2038</v>
      </c>
      <c r="B94" s="12"/>
      <c r="C94" s="4">
        <f t="shared" si="84"/>
        <v>3.190684895946271</v>
      </c>
      <c r="D94" s="4">
        <f t="shared" si="85"/>
        <v>2.8593282102079676</v>
      </c>
      <c r="E94" s="4">
        <f t="shared" si="86"/>
        <v>6.51966556206348</v>
      </c>
      <c r="F94" s="4">
        <f t="shared" si="87"/>
        <v>1.7396410600857262</v>
      </c>
      <c r="G94" s="4">
        <f t="shared" si="88"/>
        <v>6.1773230762148099</v>
      </c>
      <c r="H94" s="4">
        <f t="shared" si="89"/>
        <v>5.2224150667024922</v>
      </c>
      <c r="I94" s="4">
        <f t="shared" si="90"/>
        <v>6.732586323621236</v>
      </c>
      <c r="J94" s="4">
        <f t="shared" si="91"/>
        <v>7.0043387961810231</v>
      </c>
      <c r="K94" s="4">
        <f t="shared" si="92"/>
        <v>9.0667249964179741E-2</v>
      </c>
      <c r="L94" s="4">
        <f t="shared" si="93"/>
        <v>3.3197736853759379</v>
      </c>
      <c r="M94" s="4">
        <f t="shared" si="94"/>
        <v>1.6402160020056171</v>
      </c>
      <c r="N94" s="4">
        <f t="shared" si="95"/>
        <v>8.7119067562662633E-2</v>
      </c>
      <c r="O94" s="4">
        <f t="shared" si="96"/>
        <v>2.743236287692687</v>
      </c>
      <c r="Q94" s="12">
        <v>2038</v>
      </c>
      <c r="R94" s="12"/>
      <c r="S94" s="4">
        <f t="shared" si="82"/>
        <v>1.3530077978427535E-3</v>
      </c>
      <c r="T94" s="4">
        <f t="shared" si="97"/>
        <v>-6.1251118558764972E-3</v>
      </c>
      <c r="U94" s="4">
        <f t="shared" si="98"/>
        <v>-9.9582703468097389E-3</v>
      </c>
      <c r="V94" s="4">
        <f t="shared" si="99"/>
        <v>-3.8244264452889087E-3</v>
      </c>
      <c r="W94" s="4">
        <f t="shared" si="100"/>
        <v>-1.3971300682471322E-2</v>
      </c>
      <c r="X94" s="4">
        <f t="shared" si="101"/>
        <v>-5.1328955113659758E-3</v>
      </c>
      <c r="Y94" s="4">
        <f t="shared" si="102"/>
        <v>-1.067360022794539E-2</v>
      </c>
      <c r="Z94" s="4">
        <f t="shared" si="103"/>
        <v>-2.9421675898083643E-3</v>
      </c>
      <c r="AA94" s="4">
        <f t="shared" si="104"/>
        <v>-0.16570001393717526</v>
      </c>
      <c r="AB94" s="4">
        <f t="shared" si="105"/>
        <v>-1.8132020860281539E-2</v>
      </c>
      <c r="AC94" s="4">
        <f t="shared" si="106"/>
        <v>5.7559052380513176E-2</v>
      </c>
      <c r="AD94" s="4">
        <f t="shared" si="107"/>
        <v>9.4754944623148596E-2</v>
      </c>
      <c r="AE94" s="4">
        <f t="shared" si="108"/>
        <v>-1.2812540947548912E-2</v>
      </c>
    </row>
    <row r="95" spans="1:31">
      <c r="A95" s="12">
        <v>2039</v>
      </c>
      <c r="B95" s="12"/>
      <c r="C95" s="4">
        <f t="shared" si="84"/>
        <v>3.1949960844193237</v>
      </c>
      <c r="D95" s="4">
        <f t="shared" si="85"/>
        <v>2.8417065705739382</v>
      </c>
      <c r="E95" s="4">
        <f t="shared" si="86"/>
        <v>6.4540879300372458</v>
      </c>
      <c r="F95" s="4">
        <f t="shared" si="87"/>
        <v>1.7329623887228442</v>
      </c>
      <c r="G95" s="4">
        <f t="shared" si="88"/>
        <v>6.0897949564244822</v>
      </c>
      <c r="H95" s="4">
        <f t="shared" si="89"/>
        <v>5.1954706529879129</v>
      </c>
      <c r="I95" s="4">
        <f t="shared" si="90"/>
        <v>6.6599500986756341</v>
      </c>
      <c r="J95" s="4">
        <f t="shared" si="91"/>
        <v>6.9836700466619046</v>
      </c>
      <c r="K95" s="4">
        <f t="shared" si="92"/>
        <v>7.2659860735266785E-2</v>
      </c>
      <c r="L95" s="4">
        <f t="shared" si="93"/>
        <v>3.2584678815474124</v>
      </c>
      <c r="M95" s="4">
        <f t="shared" si="94"/>
        <v>1.7294869307185685</v>
      </c>
      <c r="N95" s="4">
        <f t="shared" si="95"/>
        <v>9.4659533548282881E-2</v>
      </c>
      <c r="O95" s="4">
        <f t="shared" si="96"/>
        <v>2.7076322826553851</v>
      </c>
      <c r="Q95" s="12">
        <v>2039</v>
      </c>
      <c r="R95" s="12"/>
      <c r="S95" s="4">
        <f t="shared" si="82"/>
        <v>1.3511796412519761E-3</v>
      </c>
      <c r="T95" s="4">
        <f t="shared" si="97"/>
        <v>-6.162860063115172E-3</v>
      </c>
      <c r="U95" s="4">
        <f t="shared" si="98"/>
        <v>-1.0058434961421336E-2</v>
      </c>
      <c r="V95" s="4">
        <f t="shared" si="99"/>
        <v>-3.8391088346424462E-3</v>
      </c>
      <c r="W95" s="4">
        <f t="shared" si="100"/>
        <v>-1.4169263726442671E-2</v>
      </c>
      <c r="X95" s="4">
        <f t="shared" si="101"/>
        <v>-5.1593780598508943E-3</v>
      </c>
      <c r="Y95" s="4">
        <f t="shared" si="102"/>
        <v>-1.0788755086697965E-2</v>
      </c>
      <c r="Z95" s="4">
        <f t="shared" si="103"/>
        <v>-2.9508494835212007E-3</v>
      </c>
      <c r="AA95" s="4">
        <f t="shared" si="104"/>
        <v>-0.19860963287214739</v>
      </c>
      <c r="AB95" s="4">
        <f t="shared" si="105"/>
        <v>-1.8466862394441508E-2</v>
      </c>
      <c r="AC95" s="4">
        <f t="shared" si="106"/>
        <v>5.4426324705888041E-2</v>
      </c>
      <c r="AD95" s="4">
        <f t="shared" si="107"/>
        <v>8.6553566246523106E-2</v>
      </c>
      <c r="AE95" s="4">
        <f t="shared" si="108"/>
        <v>-1.2978832773916094E-2</v>
      </c>
    </row>
    <row r="96" spans="1:31">
      <c r="A96" s="12">
        <v>2040</v>
      </c>
      <c r="B96" s="12"/>
      <c r="C96" s="4">
        <f t="shared" si="84"/>
        <v>3.1993072728923764</v>
      </c>
      <c r="D96" s="4">
        <f t="shared" si="85"/>
        <v>2.8240849309399088</v>
      </c>
      <c r="E96" s="4">
        <f t="shared" si="86"/>
        <v>6.3885102980110116</v>
      </c>
      <c r="F96" s="4">
        <f t="shared" si="87"/>
        <v>1.7262837173599623</v>
      </c>
      <c r="G96" s="4">
        <f t="shared" si="88"/>
        <v>6.0022668366341545</v>
      </c>
      <c r="H96" s="4">
        <f t="shared" si="89"/>
        <v>5.1685262392733335</v>
      </c>
      <c r="I96" s="4">
        <f t="shared" si="90"/>
        <v>6.5873138737300323</v>
      </c>
      <c r="J96" s="4">
        <f t="shared" si="91"/>
        <v>6.9630012971427862</v>
      </c>
      <c r="K96" s="4">
        <f t="shared" si="92"/>
        <v>5.4652471506353828E-2</v>
      </c>
      <c r="L96" s="4">
        <f t="shared" si="93"/>
        <v>3.1971620777188869</v>
      </c>
      <c r="M96" s="4">
        <f t="shared" si="94"/>
        <v>1.8187578594315199</v>
      </c>
      <c r="N96" s="4">
        <f t="shared" si="95"/>
        <v>0.10219999953390313</v>
      </c>
      <c r="O96" s="4">
        <f t="shared" si="96"/>
        <v>2.6720282776180833</v>
      </c>
      <c r="Q96" s="12">
        <v>2040</v>
      </c>
      <c r="R96" s="12"/>
      <c r="S96" s="4">
        <f t="shared" si="82"/>
        <v>1.3493564183306717E-3</v>
      </c>
      <c r="T96" s="4">
        <f t="shared" si="97"/>
        <v>-6.2010764293902731E-3</v>
      </c>
      <c r="U96" s="4">
        <f t="shared" si="98"/>
        <v>-1.0160635048220623E-2</v>
      </c>
      <c r="V96" s="4">
        <f t="shared" si="99"/>
        <v>-3.8539043930456707E-3</v>
      </c>
      <c r="W96" s="4">
        <f t="shared" si="100"/>
        <v>-1.4372917383365991E-2</v>
      </c>
      <c r="X96" s="4">
        <f t="shared" si="101"/>
        <v>-5.1861352924943427E-3</v>
      </c>
      <c r="Y96" s="4">
        <f t="shared" si="102"/>
        <v>-1.0906421800374488E-2</v>
      </c>
      <c r="Z96" s="4">
        <f t="shared" si="103"/>
        <v>-2.959582766800084E-3</v>
      </c>
      <c r="AA96" s="4">
        <f t="shared" si="104"/>
        <v>-0.24783132043869638</v>
      </c>
      <c r="AB96" s="4">
        <f t="shared" si="105"/>
        <v>-1.8814303549130607E-2</v>
      </c>
      <c r="AC96" s="4">
        <f t="shared" si="106"/>
        <v>5.1617001046582622E-2</v>
      </c>
      <c r="AD96" s="4">
        <f t="shared" si="107"/>
        <v>7.965881198615965E-2</v>
      </c>
      <c r="AE96" s="4">
        <f t="shared" si="108"/>
        <v>-1.3149497908329311E-2</v>
      </c>
    </row>
    <row r="97" spans="1:31">
      <c r="A97" s="12">
        <v>2041</v>
      </c>
      <c r="B97" s="12"/>
      <c r="C97" s="4">
        <f>C96+(C$37-C$35)/($A$36-$A$34)</f>
        <v>3.1972258965188711</v>
      </c>
      <c r="D97" s="4">
        <f t="shared" ref="D97:O97" si="109">D96+(D$37-D$35)/($A$36-$A$34)</f>
        <v>2.8031878145620763</v>
      </c>
      <c r="E97" s="4">
        <f t="shared" si="109"/>
        <v>6.2658438190375305</v>
      </c>
      <c r="F97" s="4">
        <f t="shared" si="109"/>
        <v>1.7195153077315433</v>
      </c>
      <c r="G97" s="4">
        <f t="shared" si="109"/>
        <v>5.8781481911780133</v>
      </c>
      <c r="H97" s="4">
        <f t="shared" si="109"/>
        <v>5.1585706508402325</v>
      </c>
      <c r="I97" s="4">
        <f t="shared" si="109"/>
        <v>6.5022931237471306</v>
      </c>
      <c r="J97" s="4">
        <f t="shared" si="109"/>
        <v>6.9319623569064843</v>
      </c>
      <c r="K97" s="4">
        <f t="shared" si="109"/>
        <v>4.9187224355718435E-2</v>
      </c>
      <c r="L97" s="4">
        <f t="shared" si="109"/>
        <v>3.0656257879990885</v>
      </c>
      <c r="M97" s="4">
        <f t="shared" si="109"/>
        <v>1.9589016962789374</v>
      </c>
      <c r="N97" s="190">
        <f>N96</f>
        <v>0.10219999953390313</v>
      </c>
      <c r="O97" s="4">
        <f t="shared" si="109"/>
        <v>2.6567085683245706</v>
      </c>
      <c r="Q97" s="12">
        <v>2041</v>
      </c>
      <c r="R97" s="12"/>
      <c r="S97" s="4">
        <f t="shared" si="82"/>
        <v>-6.5057095051190839E-4</v>
      </c>
      <c r="T97" s="4">
        <f t="shared" si="97"/>
        <v>-7.3996062047884115E-3</v>
      </c>
      <c r="U97" s="4">
        <f t="shared" si="98"/>
        <v>-1.9201108435509928E-2</v>
      </c>
      <c r="V97" s="4">
        <f t="shared" si="99"/>
        <v>-3.9207979316228103E-3</v>
      </c>
      <c r="W97" s="4">
        <f t="shared" si="100"/>
        <v>-2.0678628397291066E-2</v>
      </c>
      <c r="X97" s="4">
        <f t="shared" si="101"/>
        <v>-1.9261948130306905E-3</v>
      </c>
      <c r="Y97" s="4">
        <f t="shared" si="102"/>
        <v>-1.2906740381988024E-2</v>
      </c>
      <c r="Z97" s="4">
        <f t="shared" si="103"/>
        <v>-4.457695598741096E-3</v>
      </c>
      <c r="AA97" s="4">
        <f t="shared" si="104"/>
        <v>-0.1000000000000002</v>
      </c>
      <c r="AB97" s="4">
        <f t="shared" si="105"/>
        <v>-4.1141576974304317E-2</v>
      </c>
      <c r="AC97" s="4">
        <f t="shared" si="106"/>
        <v>7.705469758971728E-2</v>
      </c>
      <c r="AD97" s="4">
        <f t="shared" si="107"/>
        <v>0</v>
      </c>
      <c r="AE97" s="4">
        <f t="shared" si="108"/>
        <v>-5.7333634609469941E-3</v>
      </c>
    </row>
    <row r="98" spans="1:31">
      <c r="A98" s="12">
        <v>2042</v>
      </c>
      <c r="B98" s="12"/>
      <c r="C98" s="4">
        <f t="shared" ref="C98:C106" si="110">C97+(C$37-C$35)/($A$36-$A$34)</f>
        <v>3.1951445201453659</v>
      </c>
      <c r="D98" s="4">
        <f t="shared" ref="D98:D106" si="111">D97+(D$37-D$35)/($A$36-$A$34)</f>
        <v>2.7822906981842439</v>
      </c>
      <c r="E98" s="4">
        <f t="shared" ref="E98:E106" si="112">E97+(E$37-E$35)/($A$36-$A$34)</f>
        <v>6.1431773400640495</v>
      </c>
      <c r="F98" s="4">
        <f t="shared" ref="F98:F106" si="113">F97+(F$37-F$35)/($A$36-$A$34)</f>
        <v>1.7127468981031242</v>
      </c>
      <c r="G98" s="4">
        <f t="shared" ref="G98:G106" si="114">G97+(G$37-G$35)/($A$36-$A$34)</f>
        <v>5.7540295457218722</v>
      </c>
      <c r="H98" s="4">
        <f t="shared" ref="H98:H106" si="115">H97+(H$37-H$35)/($A$36-$A$34)</f>
        <v>5.1486150624071314</v>
      </c>
      <c r="I98" s="4">
        <f t="shared" ref="I98:I106" si="116">I97+(I$37-I$35)/($A$36-$A$34)</f>
        <v>6.417272373764229</v>
      </c>
      <c r="J98" s="4">
        <f t="shared" ref="J98:J106" si="117">J97+(J$37-J$35)/($A$36-$A$34)</f>
        <v>6.9009234166701825</v>
      </c>
      <c r="K98" s="4">
        <f t="shared" ref="K98:K106" si="118">K97+(K$37-K$35)/($A$36-$A$34)</f>
        <v>4.3721977205083043E-2</v>
      </c>
      <c r="L98" s="4">
        <f t="shared" ref="L98:L106" si="119">L97+(L$37-L$35)/($A$36-$A$34)</f>
        <v>2.93408949827929</v>
      </c>
      <c r="M98" s="4">
        <f t="shared" ref="M98:M106" si="120">M97+(M$37-M$35)/($A$36-$A$34)</f>
        <v>2.0990455331263549</v>
      </c>
      <c r="N98" s="190">
        <f t="shared" ref="N98:N106" si="121">N97</f>
        <v>0.10219999953390313</v>
      </c>
      <c r="O98" s="4">
        <f t="shared" ref="O98:O106" si="122">O97+(O$37-O$35)/($A$36-$A$34)</f>
        <v>2.6413888590310579</v>
      </c>
      <c r="Q98" s="12">
        <v>2042</v>
      </c>
      <c r="R98" s="12"/>
      <c r="S98" s="4">
        <f t="shared" si="82"/>
        <v>-6.5099446860217292E-4</v>
      </c>
      <c r="T98" s="4">
        <f t="shared" si="97"/>
        <v>-7.4547685564539945E-3</v>
      </c>
      <c r="U98" s="4">
        <f t="shared" si="98"/>
        <v>-1.9577008702448495E-2</v>
      </c>
      <c r="V98" s="4">
        <f t="shared" si="99"/>
        <v>-3.9362310983717119E-3</v>
      </c>
      <c r="W98" s="4">
        <f t="shared" si="100"/>
        <v>-2.1115263075949575E-2</v>
      </c>
      <c r="X98" s="4">
        <f t="shared" si="101"/>
        <v>-1.929912199899686E-3</v>
      </c>
      <c r="Y98" s="4">
        <f t="shared" si="102"/>
        <v>-1.3075502498094971E-2</v>
      </c>
      <c r="Z98" s="4">
        <f t="shared" si="103"/>
        <v>-4.4776556245111898E-3</v>
      </c>
      <c r="AA98" s="4">
        <f t="shared" si="104"/>
        <v>-0.11111111111111138</v>
      </c>
      <c r="AB98" s="4">
        <f t="shared" si="105"/>
        <v>-4.2906831693130809E-2</v>
      </c>
      <c r="AC98" s="4">
        <f t="shared" si="106"/>
        <v>7.1542046807979043E-2</v>
      </c>
      <c r="AD98" s="4">
        <f t="shared" si="107"/>
        <v>0</v>
      </c>
      <c r="AE98" s="4">
        <f t="shared" si="108"/>
        <v>-5.7664244682937849E-3</v>
      </c>
    </row>
    <row r="99" spans="1:31">
      <c r="A99" s="12">
        <v>2043</v>
      </c>
      <c r="B99" s="12"/>
      <c r="C99" s="4">
        <f t="shared" si="110"/>
        <v>3.1930631437718606</v>
      </c>
      <c r="D99" s="4">
        <f t="shared" si="111"/>
        <v>2.7613935818064115</v>
      </c>
      <c r="E99" s="4">
        <f t="shared" si="112"/>
        <v>6.0205108610905684</v>
      </c>
      <c r="F99" s="4">
        <f t="shared" si="113"/>
        <v>1.7059784884747051</v>
      </c>
      <c r="G99" s="4">
        <f t="shared" si="114"/>
        <v>5.629910900265731</v>
      </c>
      <c r="H99" s="4">
        <f t="shared" si="115"/>
        <v>5.1386594739740303</v>
      </c>
      <c r="I99" s="4">
        <f t="shared" si="116"/>
        <v>6.3322516237813273</v>
      </c>
      <c r="J99" s="4">
        <f t="shared" si="117"/>
        <v>6.8698844764338807</v>
      </c>
      <c r="K99" s="4">
        <f t="shared" si="118"/>
        <v>3.825673005444765E-2</v>
      </c>
      <c r="L99" s="4">
        <f t="shared" si="119"/>
        <v>2.8025532085594915</v>
      </c>
      <c r="M99" s="4">
        <f t="shared" si="120"/>
        <v>2.2391893699737722</v>
      </c>
      <c r="N99" s="190">
        <f t="shared" si="121"/>
        <v>0.10219999953390313</v>
      </c>
      <c r="O99" s="4">
        <f t="shared" si="122"/>
        <v>2.6260691497375452</v>
      </c>
      <c r="Q99" s="12">
        <v>2043</v>
      </c>
      <c r="R99" s="12"/>
      <c r="S99" s="4">
        <f t="shared" si="82"/>
        <v>-6.514185384673965E-4</v>
      </c>
      <c r="T99" s="4">
        <f t="shared" si="97"/>
        <v>-7.5107595304365615E-3</v>
      </c>
      <c r="U99" s="4">
        <f t="shared" si="98"/>
        <v>-1.9967920862952293E-2</v>
      </c>
      <c r="V99" s="4">
        <f t="shared" si="99"/>
        <v>-3.9517862422726591E-3</v>
      </c>
      <c r="W99" s="4">
        <f t="shared" si="100"/>
        <v>-2.15707348163382E-2</v>
      </c>
      <c r="X99" s="4">
        <f t="shared" si="101"/>
        <v>-1.9336439629741298E-3</v>
      </c>
      <c r="Y99" s="4">
        <f t="shared" si="102"/>
        <v>-1.3248736383777659E-2</v>
      </c>
      <c r="Z99" s="4">
        <f t="shared" si="103"/>
        <v>-4.4977952024974899E-3</v>
      </c>
      <c r="AA99" s="4">
        <f t="shared" si="104"/>
        <v>-0.12500000000000033</v>
      </c>
      <c r="AB99" s="4">
        <f t="shared" si="105"/>
        <v>-4.4830360422522419E-2</v>
      </c>
      <c r="AC99" s="4">
        <f t="shared" si="106"/>
        <v>6.6765505862411922E-2</v>
      </c>
      <c r="AD99" s="4">
        <f t="shared" si="107"/>
        <v>0</v>
      </c>
      <c r="AE99" s="4">
        <f t="shared" si="108"/>
        <v>-5.7998689746622256E-3</v>
      </c>
    </row>
    <row r="100" spans="1:31">
      <c r="A100" s="12">
        <v>2044</v>
      </c>
      <c r="B100" s="12"/>
      <c r="C100" s="4">
        <f t="shared" si="110"/>
        <v>3.1909817673983554</v>
      </c>
      <c r="D100" s="4">
        <f t="shared" si="111"/>
        <v>2.7404964654285791</v>
      </c>
      <c r="E100" s="4">
        <f t="shared" si="112"/>
        <v>5.8978443821170874</v>
      </c>
      <c r="F100" s="4">
        <f t="shared" si="113"/>
        <v>1.6992100788462861</v>
      </c>
      <c r="G100" s="4">
        <f t="shared" si="114"/>
        <v>5.5057922548095899</v>
      </c>
      <c r="H100" s="4">
        <f t="shared" si="115"/>
        <v>5.1287038855409293</v>
      </c>
      <c r="I100" s="4">
        <f t="shared" si="116"/>
        <v>6.2472308737984257</v>
      </c>
      <c r="J100" s="4">
        <f t="shared" si="117"/>
        <v>6.8388455361975788</v>
      </c>
      <c r="K100" s="4">
        <f t="shared" si="118"/>
        <v>3.2791482903812258E-2</v>
      </c>
      <c r="L100" s="4">
        <f t="shared" si="119"/>
        <v>2.6710169188396931</v>
      </c>
      <c r="M100" s="4">
        <f t="shared" si="120"/>
        <v>2.3793332068211894</v>
      </c>
      <c r="N100" s="190">
        <f t="shared" si="121"/>
        <v>0.10219999953390313</v>
      </c>
      <c r="O100" s="4">
        <f t="shared" si="122"/>
        <v>2.6107494404440326</v>
      </c>
      <c r="Q100" s="12">
        <v>2044</v>
      </c>
      <c r="R100" s="12"/>
      <c r="S100" s="4">
        <f t="shared" si="82"/>
        <v>-6.5184316118682695E-4</v>
      </c>
      <c r="T100" s="4">
        <f t="shared" si="97"/>
        <v>-7.5675979387778147E-3</v>
      </c>
      <c r="U100" s="4">
        <f t="shared" si="98"/>
        <v>-2.0374762508319932E-2</v>
      </c>
      <c r="V100" s="4">
        <f t="shared" si="99"/>
        <v>-3.9674648151458713E-3</v>
      </c>
      <c r="W100" s="4">
        <f t="shared" si="100"/>
        <v>-2.2046289480404213E-2</v>
      </c>
      <c r="X100" s="4">
        <f t="shared" si="101"/>
        <v>-1.93739018581085E-3</v>
      </c>
      <c r="Y100" s="4">
        <f t="shared" si="102"/>
        <v>-1.3426622161317625E-2</v>
      </c>
      <c r="Z100" s="4">
        <f t="shared" si="103"/>
        <v>-4.5181167664137822E-3</v>
      </c>
      <c r="AA100" s="4">
        <f t="shared" si="104"/>
        <v>-0.14285714285714324</v>
      </c>
      <c r="AB100" s="4">
        <f t="shared" si="105"/>
        <v>-4.6934448672754314E-2</v>
      </c>
      <c r="AC100" s="4">
        <f t="shared" si="106"/>
        <v>6.2586862338069649E-2</v>
      </c>
      <c r="AD100" s="4">
        <f t="shared" si="107"/>
        <v>0</v>
      </c>
      <c r="AE100" s="4">
        <f t="shared" si="108"/>
        <v>-5.8337036917111007E-3</v>
      </c>
    </row>
    <row r="101" spans="1:31">
      <c r="A101" s="12">
        <v>2045</v>
      </c>
      <c r="B101" s="12"/>
      <c r="C101" s="4">
        <f t="shared" si="110"/>
        <v>3.1889003910248501</v>
      </c>
      <c r="D101" s="4">
        <f t="shared" si="111"/>
        <v>2.7195993490507466</v>
      </c>
      <c r="E101" s="4">
        <f t="shared" si="112"/>
        <v>5.7751779031436064</v>
      </c>
      <c r="F101" s="4">
        <f t="shared" si="113"/>
        <v>1.692441669217867</v>
      </c>
      <c r="G101" s="4">
        <f t="shared" si="114"/>
        <v>5.3816736093534487</v>
      </c>
      <c r="H101" s="4">
        <f t="shared" si="115"/>
        <v>5.1187482971078282</v>
      </c>
      <c r="I101" s="4">
        <f t="shared" si="116"/>
        <v>6.162210123815524</v>
      </c>
      <c r="J101" s="4">
        <f t="shared" si="117"/>
        <v>6.807806595961277</v>
      </c>
      <c r="K101" s="4">
        <f t="shared" si="118"/>
        <v>2.7326235753176865E-2</v>
      </c>
      <c r="L101" s="4">
        <f t="shared" si="119"/>
        <v>2.5394806291198946</v>
      </c>
      <c r="M101" s="4">
        <f t="shared" si="120"/>
        <v>2.5194770436686067</v>
      </c>
      <c r="N101" s="190">
        <f t="shared" si="121"/>
        <v>0.10219999953390313</v>
      </c>
      <c r="O101" s="4">
        <f t="shared" si="122"/>
        <v>2.5954297311505199</v>
      </c>
      <c r="Q101" s="12">
        <v>2045</v>
      </c>
      <c r="R101" s="12"/>
      <c r="S101" s="4">
        <f t="shared" si="82"/>
        <v>-6.5226833784204352E-4</v>
      </c>
      <c r="T101" s="4">
        <f t="shared" si="97"/>
        <v>-7.6253031673092497E-3</v>
      </c>
      <c r="U101" s="4">
        <f t="shared" si="98"/>
        <v>-2.0798527568041569E-2</v>
      </c>
      <c r="V101" s="4">
        <f t="shared" si="99"/>
        <v>-3.9832682919433982E-3</v>
      </c>
      <c r="W101" s="4">
        <f t="shared" si="100"/>
        <v>-2.2543285273380453E-2</v>
      </c>
      <c r="X101" s="4">
        <f t="shared" si="101"/>
        <v>-1.9411509526156001E-3</v>
      </c>
      <c r="Y101" s="4">
        <f t="shared" si="102"/>
        <v>-1.3609349758384681E-2</v>
      </c>
      <c r="Z101" s="4">
        <f t="shared" si="103"/>
        <v>-4.5386227941565105E-3</v>
      </c>
      <c r="AA101" s="4">
        <f t="shared" si="104"/>
        <v>-0.16666666666666718</v>
      </c>
      <c r="AB101" s="4">
        <f t="shared" si="105"/>
        <v>-4.9245771822717832E-2</v>
      </c>
      <c r="AC101" s="4">
        <f t="shared" si="106"/>
        <v>5.8900466923105244E-2</v>
      </c>
      <c r="AD101" s="4">
        <f t="shared" si="107"/>
        <v>0</v>
      </c>
      <c r="AE101" s="4">
        <f t="shared" si="108"/>
        <v>-5.8679354886339574E-3</v>
      </c>
    </row>
    <row r="102" spans="1:31">
      <c r="A102" s="12">
        <v>2046</v>
      </c>
      <c r="B102" s="12"/>
      <c r="C102" s="4">
        <f t="shared" si="110"/>
        <v>3.1868190146513449</v>
      </c>
      <c r="D102" s="4">
        <f t="shared" si="111"/>
        <v>2.6987022326729142</v>
      </c>
      <c r="E102" s="4">
        <f t="shared" si="112"/>
        <v>5.6525114241701253</v>
      </c>
      <c r="F102" s="4">
        <f t="shared" si="113"/>
        <v>1.6856732595894479</v>
      </c>
      <c r="G102" s="4">
        <f t="shared" si="114"/>
        <v>5.2575549638973076</v>
      </c>
      <c r="H102" s="4">
        <f t="shared" si="115"/>
        <v>5.1087927086747271</v>
      </c>
      <c r="I102" s="4">
        <f t="shared" si="116"/>
        <v>6.0771893738326224</v>
      </c>
      <c r="J102" s="4">
        <f t="shared" si="117"/>
        <v>6.7767676557249752</v>
      </c>
      <c r="K102" s="4">
        <f t="shared" si="118"/>
        <v>2.1860988602541473E-2</v>
      </c>
      <c r="L102" s="4">
        <f t="shared" si="119"/>
        <v>2.4079443394000961</v>
      </c>
      <c r="M102" s="4">
        <f t="shared" si="120"/>
        <v>2.659620880516024</v>
      </c>
      <c r="N102" s="190">
        <f t="shared" si="121"/>
        <v>0.10219999953390313</v>
      </c>
      <c r="O102" s="4">
        <f t="shared" si="122"/>
        <v>2.5801100218570072</v>
      </c>
      <c r="Q102" s="12">
        <v>2046</v>
      </c>
      <c r="R102" s="12"/>
      <c r="S102" s="4">
        <f t="shared" si="82"/>
        <v>-6.5269406951795617E-4</v>
      </c>
      <c r="T102" s="4">
        <f t="shared" si="97"/>
        <v>-7.6838951976975212E-3</v>
      </c>
      <c r="U102" s="4">
        <f t="shared" si="98"/>
        <v>-2.124029441702735E-2</v>
      </c>
      <c r="V102" s="4">
        <f t="shared" si="99"/>
        <v>-3.9991981712119706E-3</v>
      </c>
      <c r="W102" s="4">
        <f t="shared" si="100"/>
        <v>-2.3063205698766409E-2</v>
      </c>
      <c r="X102" s="4">
        <f t="shared" si="101"/>
        <v>-1.9449263482492762E-3</v>
      </c>
      <c r="Y102" s="4">
        <f t="shared" si="102"/>
        <v>-1.3797119584467943E-2</v>
      </c>
      <c r="Z102" s="4">
        <f t="shared" si="103"/>
        <v>-4.5593158088121921E-3</v>
      </c>
      <c r="AA102" s="4">
        <f t="shared" si="104"/>
        <v>-0.20000000000000073</v>
      </c>
      <c r="AB102" s="4">
        <f t="shared" si="105"/>
        <v>-5.1796532019771635E-2</v>
      </c>
      <c r="AC102" s="4">
        <f t="shared" si="106"/>
        <v>5.562417692973054E-2</v>
      </c>
      <c r="AD102" s="4">
        <f t="shared" si="107"/>
        <v>0</v>
      </c>
      <c r="AE102" s="4">
        <f t="shared" si="108"/>
        <v>-5.9025713968073878E-3</v>
      </c>
    </row>
    <row r="103" spans="1:31">
      <c r="A103" s="12">
        <v>2047</v>
      </c>
      <c r="B103" s="12"/>
      <c r="C103" s="4">
        <f t="shared" si="110"/>
        <v>3.1847376382778396</v>
      </c>
      <c r="D103" s="4">
        <f t="shared" si="111"/>
        <v>2.6778051162950818</v>
      </c>
      <c r="E103" s="4">
        <f t="shared" si="112"/>
        <v>5.5298449451966443</v>
      </c>
      <c r="F103" s="4">
        <f t="shared" si="113"/>
        <v>1.6789048499610288</v>
      </c>
      <c r="G103" s="4">
        <f t="shared" si="114"/>
        <v>5.1334363184411664</v>
      </c>
      <c r="H103" s="4">
        <f t="shared" si="115"/>
        <v>5.0988371202416261</v>
      </c>
      <c r="I103" s="4">
        <f t="shared" si="116"/>
        <v>5.9921686238497207</v>
      </c>
      <c r="J103" s="4">
        <f t="shared" si="117"/>
        <v>6.7457287154886734</v>
      </c>
      <c r="K103" s="4">
        <f t="shared" si="118"/>
        <v>1.639574145190608E-2</v>
      </c>
      <c r="L103" s="4">
        <f t="shared" si="119"/>
        <v>2.2764080496802976</v>
      </c>
      <c r="M103" s="4">
        <f t="shared" si="120"/>
        <v>2.7997647173634412</v>
      </c>
      <c r="N103" s="190">
        <f t="shared" si="121"/>
        <v>0.10219999953390313</v>
      </c>
      <c r="O103" s="4">
        <f t="shared" si="122"/>
        <v>2.5647903125634945</v>
      </c>
      <c r="Q103" s="12">
        <v>2047</v>
      </c>
      <c r="R103" s="12"/>
      <c r="S103" s="4">
        <f t="shared" si="82"/>
        <v>-6.5312035730180629E-4</v>
      </c>
      <c r="T103" s="4">
        <f t="shared" si="97"/>
        <v>-7.7433946305128787E-3</v>
      </c>
      <c r="U103" s="4">
        <f t="shared" si="98"/>
        <v>-2.1701235038457334E-2</v>
      </c>
      <c r="V103" s="4">
        <f t="shared" si="99"/>
        <v>-4.0152559755664008E-3</v>
      </c>
      <c r="W103" s="4">
        <f t="shared" si="100"/>
        <v>-2.3607674348331442E-2</v>
      </c>
      <c r="X103" s="4">
        <f t="shared" si="101"/>
        <v>-1.9487164582341343E-3</v>
      </c>
      <c r="Y103" s="4">
        <f t="shared" si="102"/>
        <v>-1.3990143264086319E-2</v>
      </c>
      <c r="Z103" s="4">
        <f t="shared" si="103"/>
        <v>-4.5801983796921464E-3</v>
      </c>
      <c r="AA103" s="4">
        <f t="shared" si="104"/>
        <v>-0.25000000000000111</v>
      </c>
      <c r="AB103" s="4">
        <f t="shared" si="105"/>
        <v>-5.4625967705120959E-2</v>
      </c>
      <c r="AC103" s="4">
        <f t="shared" si="106"/>
        <v>5.2693163102339069E-2</v>
      </c>
      <c r="AD103" s="4">
        <f t="shared" si="107"/>
        <v>0</v>
      </c>
      <c r="AE103" s="4">
        <f t="shared" si="108"/>
        <v>-5.9376186146071763E-3</v>
      </c>
    </row>
    <row r="104" spans="1:31">
      <c r="A104" s="12">
        <v>2048</v>
      </c>
      <c r="B104" s="12"/>
      <c r="C104" s="4">
        <f t="shared" si="110"/>
        <v>3.1826562619043344</v>
      </c>
      <c r="D104" s="4">
        <f t="shared" si="111"/>
        <v>2.6569079999172494</v>
      </c>
      <c r="E104" s="4">
        <f t="shared" si="112"/>
        <v>5.4071784662231632</v>
      </c>
      <c r="F104" s="4">
        <f t="shared" si="113"/>
        <v>1.6721364403326098</v>
      </c>
      <c r="G104" s="4">
        <f t="shared" si="114"/>
        <v>5.0093176729850253</v>
      </c>
      <c r="H104" s="4">
        <f t="shared" si="115"/>
        <v>5.088881531808525</v>
      </c>
      <c r="I104" s="4">
        <f t="shared" si="116"/>
        <v>5.9071478738668191</v>
      </c>
      <c r="J104" s="4">
        <f t="shared" si="117"/>
        <v>6.7146897752523715</v>
      </c>
      <c r="K104" s="4">
        <f t="shared" si="118"/>
        <v>1.093049430127069E-2</v>
      </c>
      <c r="L104" s="4">
        <f t="shared" si="119"/>
        <v>2.1448717599604992</v>
      </c>
      <c r="M104" s="4">
        <f t="shared" si="120"/>
        <v>2.9399085542108585</v>
      </c>
      <c r="N104" s="190">
        <f t="shared" si="121"/>
        <v>0.10219999953390313</v>
      </c>
      <c r="O104" s="4">
        <f t="shared" si="122"/>
        <v>2.5494706032699819</v>
      </c>
      <c r="Q104" s="12">
        <v>2048</v>
      </c>
      <c r="R104" s="12"/>
      <c r="S104" s="4">
        <f t="shared" si="82"/>
        <v>-6.5354720228405494E-4</v>
      </c>
      <c r="T104" s="4">
        <f t="shared" si="97"/>
        <v>-7.8038227093780721E-3</v>
      </c>
      <c r="U104" s="4">
        <f t="shared" si="98"/>
        <v>-2.2182625406166556E-2</v>
      </c>
      <c r="V104" s="4">
        <f t="shared" si="99"/>
        <v>-4.03144325217486E-3</v>
      </c>
      <c r="W104" s="4">
        <f t="shared" si="100"/>
        <v>-2.4178471837716597E-2</v>
      </c>
      <c r="X104" s="4">
        <f t="shared" si="101"/>
        <v>-1.9525213687605625E-3</v>
      </c>
      <c r="Y104" s="4">
        <f t="shared" si="102"/>
        <v>-1.4188644432419073E-2</v>
      </c>
      <c r="Z104" s="4">
        <f t="shared" si="103"/>
        <v>-4.601273123396421E-3</v>
      </c>
      <c r="AA104" s="4">
        <f t="shared" si="104"/>
        <v>-0.33333333333333526</v>
      </c>
      <c r="AB104" s="4">
        <f t="shared" si="105"/>
        <v>-5.7782386483069992E-2</v>
      </c>
      <c r="AC104" s="4">
        <f t="shared" si="106"/>
        <v>5.005557644836367E-2</v>
      </c>
      <c r="AD104" s="4">
        <f t="shared" si="107"/>
        <v>0</v>
      </c>
      <c r="AE104" s="4">
        <f t="shared" si="108"/>
        <v>-5.9730845123945331E-3</v>
      </c>
    </row>
    <row r="105" spans="1:31">
      <c r="A105" s="12">
        <v>2049</v>
      </c>
      <c r="B105" s="12"/>
      <c r="C105" s="4">
        <f t="shared" si="110"/>
        <v>3.1805748855308291</v>
      </c>
      <c r="D105" s="4">
        <f t="shared" si="111"/>
        <v>2.6360108835394169</v>
      </c>
      <c r="E105" s="4">
        <f t="shared" si="112"/>
        <v>5.2845119872496822</v>
      </c>
      <c r="F105" s="4">
        <f t="shared" si="113"/>
        <v>1.6653680307041907</v>
      </c>
      <c r="G105" s="4">
        <f t="shared" si="114"/>
        <v>4.8851990275288841</v>
      </c>
      <c r="H105" s="4">
        <f t="shared" si="115"/>
        <v>5.0789259433754239</v>
      </c>
      <c r="I105" s="4">
        <f t="shared" si="116"/>
        <v>5.8221271238839174</v>
      </c>
      <c r="J105" s="4">
        <f t="shared" si="117"/>
        <v>6.6836508350160697</v>
      </c>
      <c r="K105" s="4">
        <f t="shared" si="118"/>
        <v>5.4652471506352988E-3</v>
      </c>
      <c r="L105" s="4">
        <f t="shared" si="119"/>
        <v>2.0133354702407007</v>
      </c>
      <c r="M105" s="4">
        <f t="shared" si="120"/>
        <v>3.0800523910582758</v>
      </c>
      <c r="N105" s="190">
        <f t="shared" si="121"/>
        <v>0.10219999953390313</v>
      </c>
      <c r="O105" s="4">
        <f t="shared" si="122"/>
        <v>2.5341508939764692</v>
      </c>
      <c r="Q105" s="12">
        <v>2049</v>
      </c>
      <c r="R105" s="12"/>
      <c r="S105" s="4">
        <f t="shared" si="82"/>
        <v>-6.5397460555793874E-4</v>
      </c>
      <c r="T105" s="4">
        <f t="shared" si="97"/>
        <v>-7.8652013462578996E-3</v>
      </c>
      <c r="U105" s="4">
        <f t="shared" si="98"/>
        <v>-2.2685857280231758E-2</v>
      </c>
      <c r="V105" s="4">
        <f t="shared" si="99"/>
        <v>-4.0477615732558148E-3</v>
      </c>
      <c r="W105" s="4">
        <f t="shared" si="100"/>
        <v>-2.4777555259772432E-2</v>
      </c>
      <c r="X105" s="4">
        <f t="shared" si="101"/>
        <v>-1.9563411666930763E-3</v>
      </c>
      <c r="Y105" s="4">
        <f t="shared" si="102"/>
        <v>-1.4392859599644203E-2</v>
      </c>
      <c r="Z105" s="4">
        <f t="shared" si="103"/>
        <v>-4.6225427049063628E-3</v>
      </c>
      <c r="AA105" s="4">
        <f t="shared" si="104"/>
        <v>-0.50000000000000422</v>
      </c>
      <c r="AB105" s="4">
        <f t="shared" si="105"/>
        <v>-6.1325945996053788E-2</v>
      </c>
      <c r="AC105" s="4">
        <f t="shared" si="106"/>
        <v>4.7669454427991642E-2</v>
      </c>
      <c r="AD105" s="4">
        <f t="shared" si="107"/>
        <v>0</v>
      </c>
      <c r="AE105" s="4">
        <f t="shared" si="108"/>
        <v>-6.0089766376845155E-3</v>
      </c>
    </row>
    <row r="106" spans="1:31">
      <c r="A106" s="12">
        <v>2050</v>
      </c>
      <c r="B106" s="12"/>
      <c r="C106" s="4">
        <f t="shared" si="110"/>
        <v>3.1784935091573239</v>
      </c>
      <c r="D106" s="4">
        <f t="shared" si="111"/>
        <v>2.6151137671615845</v>
      </c>
      <c r="E106" s="4">
        <f t="shared" si="112"/>
        <v>5.1618455082762011</v>
      </c>
      <c r="F106" s="4">
        <f t="shared" si="113"/>
        <v>1.6585996210757716</v>
      </c>
      <c r="G106" s="4">
        <f t="shared" si="114"/>
        <v>4.761080382072743</v>
      </c>
      <c r="H106" s="4">
        <f t="shared" si="115"/>
        <v>5.0689703549423228</v>
      </c>
      <c r="I106" s="4">
        <f t="shared" si="116"/>
        <v>5.7371063739010157</v>
      </c>
      <c r="J106" s="4">
        <f t="shared" si="117"/>
        <v>6.6526118947797679</v>
      </c>
      <c r="K106" s="4">
        <f t="shared" si="118"/>
        <v>-9.1940344226770776E-17</v>
      </c>
      <c r="L106" s="4">
        <f t="shared" si="119"/>
        <v>1.881799180520902</v>
      </c>
      <c r="M106" s="4">
        <f t="shared" si="120"/>
        <v>3.220196227905693</v>
      </c>
      <c r="N106" s="190">
        <f t="shared" si="121"/>
        <v>0.10219999953390313</v>
      </c>
      <c r="O106" s="4">
        <f t="shared" si="122"/>
        <v>2.5188311846829565</v>
      </c>
      <c r="Q106" s="12">
        <v>2050</v>
      </c>
      <c r="R106" s="12"/>
      <c r="S106" s="4">
        <f t="shared" si="82"/>
        <v>-6.5440256821935883E-4</v>
      </c>
      <c r="T106" s="4">
        <f t="shared" si="97"/>
        <v>-7.9275531479496841E-3</v>
      </c>
      <c r="U106" s="4">
        <f t="shared" si="98"/>
        <v>-2.3212451645383214E-2</v>
      </c>
      <c r="V106" s="4">
        <f t="shared" si="99"/>
        <v>-4.064212536586953E-3</v>
      </c>
      <c r="W106" s="4">
        <f t="shared" si="100"/>
        <v>-2.5407080603413013E-2</v>
      </c>
      <c r="X106" s="4">
        <f t="shared" si="101"/>
        <v>-1.9601759395776464E-3</v>
      </c>
      <c r="Y106" s="4">
        <f t="shared" si="102"/>
        <v>-1.4603039091009129E-2</v>
      </c>
      <c r="Z106" s="4">
        <f t="shared" si="103"/>
        <v>-4.6440098387077189E-3</v>
      </c>
      <c r="AA106" s="4">
        <f t="shared" si="104"/>
        <v>-1.0000000000000169</v>
      </c>
      <c r="AB106" s="4">
        <f t="shared" si="105"/>
        <v>-6.5332524889194499E-2</v>
      </c>
      <c r="AC106" s="4">
        <f t="shared" si="106"/>
        <v>4.5500471762840666E-2</v>
      </c>
      <c r="AD106" s="4">
        <f t="shared" si="107"/>
        <v>0</v>
      </c>
      <c r="AE106" s="4">
        <f t="shared" si="108"/>
        <v>-6.0453027204997456E-3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"/>
  <sheetViews>
    <sheetView topLeftCell="AH1" workbookViewId="0">
      <selection activeCell="AQ36" sqref="AQ36"/>
    </sheetView>
  </sheetViews>
  <sheetFormatPr baseColWidth="10" defaultRowHeight="14" x14ac:dyDescent="0"/>
  <cols>
    <col min="1" max="1" width="33.5" customWidth="1"/>
    <col min="2" max="2" width="10.5" customWidth="1"/>
    <col min="3" max="36" width="7.83203125" customWidth="1"/>
    <col min="39" max="39" width="23.33203125" customWidth="1"/>
    <col min="45" max="45" width="25" customWidth="1"/>
  </cols>
  <sheetData>
    <row r="1" spans="1:55">
      <c r="A1" s="200" t="s">
        <v>158</v>
      </c>
      <c r="B1" s="123"/>
      <c r="C1" s="196" t="s">
        <v>154</v>
      </c>
      <c r="AM1" t="s">
        <v>160</v>
      </c>
      <c r="AS1" s="187" t="s">
        <v>138</v>
      </c>
      <c r="AT1" s="12">
        <v>2020</v>
      </c>
      <c r="AU1" s="12"/>
      <c r="AV1" s="12">
        <v>2025</v>
      </c>
      <c r="AW1" s="12"/>
      <c r="AX1" s="12">
        <v>2030</v>
      </c>
      <c r="AY1" s="12"/>
      <c r="AZ1" s="12">
        <v>2040</v>
      </c>
      <c r="BA1" s="12"/>
      <c r="BB1" s="12">
        <v>2050</v>
      </c>
      <c r="BC1" s="12"/>
    </row>
    <row r="2" spans="1:55" ht="14.25" customHeight="1">
      <c r="B2" s="123">
        <v>2018</v>
      </c>
      <c r="C2" s="123">
        <v>2019</v>
      </c>
      <c r="D2" s="123">
        <v>2020</v>
      </c>
      <c r="E2" s="123">
        <v>2021</v>
      </c>
      <c r="F2" s="123">
        <v>2022</v>
      </c>
      <c r="G2" s="123">
        <v>2023</v>
      </c>
      <c r="H2" s="123">
        <v>2024</v>
      </c>
      <c r="I2" s="123">
        <v>2025</v>
      </c>
      <c r="J2" s="123">
        <v>2026</v>
      </c>
      <c r="K2" s="123">
        <v>2027</v>
      </c>
      <c r="L2" s="123">
        <v>2028</v>
      </c>
      <c r="M2" s="123">
        <v>2029</v>
      </c>
      <c r="N2" s="123">
        <v>2030</v>
      </c>
      <c r="O2" s="123">
        <v>2031</v>
      </c>
      <c r="P2" s="123">
        <v>2032</v>
      </c>
      <c r="Q2" s="123">
        <v>2033</v>
      </c>
      <c r="R2" s="123">
        <v>2034</v>
      </c>
      <c r="S2" s="123">
        <v>2035</v>
      </c>
      <c r="T2" s="123">
        <v>2036</v>
      </c>
      <c r="U2" s="123">
        <v>2037</v>
      </c>
      <c r="V2" s="123">
        <v>2038</v>
      </c>
      <c r="W2" s="123">
        <v>2039</v>
      </c>
      <c r="X2" s="123">
        <v>2040</v>
      </c>
      <c r="Y2" s="123">
        <v>2041</v>
      </c>
      <c r="Z2" s="123">
        <v>2042</v>
      </c>
      <c r="AA2" s="123">
        <v>2043</v>
      </c>
      <c r="AB2" s="123">
        <v>2044</v>
      </c>
      <c r="AC2" s="123">
        <v>2045</v>
      </c>
      <c r="AD2" s="123">
        <v>2046</v>
      </c>
      <c r="AE2" s="123">
        <v>2047</v>
      </c>
      <c r="AF2" s="123">
        <v>2048</v>
      </c>
      <c r="AG2" s="123">
        <v>2049</v>
      </c>
      <c r="AH2" s="123">
        <v>2050</v>
      </c>
      <c r="AM2" s="207"/>
      <c r="AN2" s="201" t="s">
        <v>161</v>
      </c>
      <c r="AO2" s="201" t="s">
        <v>163</v>
      </c>
      <c r="AP2" s="209" t="s">
        <v>157</v>
      </c>
      <c r="AQ2" s="201" t="s">
        <v>164</v>
      </c>
      <c r="AS2" s="187" t="s">
        <v>166</v>
      </c>
      <c r="AT2" s="12" t="s">
        <v>136</v>
      </c>
      <c r="AU2" s="12" t="s">
        <v>137</v>
      </c>
      <c r="AV2" s="12" t="s">
        <v>136</v>
      </c>
      <c r="AW2" s="12" t="s">
        <v>137</v>
      </c>
      <c r="AX2" s="12" t="s">
        <v>136</v>
      </c>
      <c r="AY2" s="12" t="s">
        <v>137</v>
      </c>
      <c r="AZ2" s="12" t="s">
        <v>136</v>
      </c>
      <c r="BA2" s="12" t="s">
        <v>137</v>
      </c>
      <c r="BB2" s="12" t="s">
        <v>136</v>
      </c>
      <c r="BC2" s="12" t="s">
        <v>137</v>
      </c>
    </row>
    <row r="3" spans="1:55" ht="14.25" customHeight="1">
      <c r="A3" s="196" t="s">
        <v>56</v>
      </c>
      <c r="B3" s="168">
        <v>1.5374803500000012</v>
      </c>
      <c r="C3" s="168">
        <v>1.5128268750000011</v>
      </c>
      <c r="D3" s="168">
        <v>1.4881734000000013</v>
      </c>
      <c r="E3" s="168">
        <v>1.4635199250000013</v>
      </c>
      <c r="F3" s="168">
        <v>1.4388664500000012</v>
      </c>
      <c r="G3" s="168">
        <v>1.4142129750000012</v>
      </c>
      <c r="H3" s="168">
        <v>1.3895595000000014</v>
      </c>
      <c r="I3" s="168">
        <v>1.3649060250000014</v>
      </c>
      <c r="J3" s="168">
        <v>1.3402525500000013</v>
      </c>
      <c r="K3" s="168">
        <v>1.3155990750000013</v>
      </c>
      <c r="L3" s="168">
        <v>1.2909456000000015</v>
      </c>
      <c r="M3" s="168">
        <v>1.2662921250000012</v>
      </c>
      <c r="N3" s="168">
        <v>1.2416386500000014</v>
      </c>
      <c r="O3" s="168">
        <v>1.2223923831098285</v>
      </c>
      <c r="P3" s="168">
        <v>1.2118544601149694</v>
      </c>
      <c r="Q3" s="168">
        <v>1.2070070770328378</v>
      </c>
      <c r="R3" s="168">
        <v>1.202159693950706</v>
      </c>
      <c r="S3" s="168">
        <v>1.1973123108685741</v>
      </c>
      <c r="T3" s="168">
        <v>1.1924649277864425</v>
      </c>
      <c r="U3" s="168">
        <v>1.1876175447043107</v>
      </c>
      <c r="V3" s="168">
        <v>1.1827701616221791</v>
      </c>
      <c r="W3" s="168">
        <v>1.1779227785400472</v>
      </c>
      <c r="X3" s="168">
        <v>1.1730753954579154</v>
      </c>
      <c r="Y3" s="168">
        <v>1.1682280123757838</v>
      </c>
      <c r="Z3" s="168">
        <v>1.1633806292936522</v>
      </c>
      <c r="AA3" s="168">
        <v>1.1585332462115205</v>
      </c>
      <c r="AB3" s="168">
        <v>1.1536858631293887</v>
      </c>
      <c r="AC3" s="168">
        <v>1.1488384800472569</v>
      </c>
      <c r="AD3" s="168">
        <v>1.1439910969651252</v>
      </c>
      <c r="AE3" s="168">
        <v>1.1391437138829934</v>
      </c>
      <c r="AF3" s="168">
        <v>1.1342963308008618</v>
      </c>
      <c r="AG3" s="168">
        <v>1.1294489477187299</v>
      </c>
      <c r="AH3" s="168">
        <v>1.1246015646365983</v>
      </c>
      <c r="AM3" s="204" t="s">
        <v>70</v>
      </c>
      <c r="AN3" s="202">
        <v>60</v>
      </c>
      <c r="AO3" s="208">
        <f>1/AN3</f>
        <v>1.6666666666666666E-2</v>
      </c>
      <c r="AP3" s="209"/>
      <c r="AQ3" s="202">
        <v>3645.5947155910644</v>
      </c>
      <c r="AS3" s="186" t="s">
        <v>55</v>
      </c>
      <c r="AT3" s="7">
        <v>12658.680000305176</v>
      </c>
      <c r="AU3" s="7">
        <v>12658.680000305176</v>
      </c>
      <c r="AV3" s="7">
        <v>12975.003498077393</v>
      </c>
      <c r="AW3" s="7">
        <v>12975.003498077393</v>
      </c>
      <c r="AX3" s="7">
        <v>13570.291522979736</v>
      </c>
      <c r="AY3" s="7">
        <v>14365.419914960861</v>
      </c>
      <c r="AZ3" s="7">
        <v>13570.291522979736</v>
      </c>
      <c r="BA3" s="7">
        <v>15327.367070913315</v>
      </c>
      <c r="BB3" s="7">
        <v>13570.291522979736</v>
      </c>
      <c r="BC3" s="7">
        <v>16172.232106924057</v>
      </c>
    </row>
    <row r="4" spans="1:55" ht="14.25" customHeight="1">
      <c r="A4" s="196" t="s">
        <v>155</v>
      </c>
      <c r="B4" s="168">
        <v>2.0965885109240032</v>
      </c>
      <c r="C4" s="168">
        <v>2.0965885109240032</v>
      </c>
      <c r="D4" s="168">
        <v>2.0965885109240032</v>
      </c>
      <c r="E4" s="168">
        <v>2.0965885109240032</v>
      </c>
      <c r="F4" s="168">
        <v>2.0965885109240032</v>
      </c>
      <c r="G4" s="168">
        <v>2.0965885109240032</v>
      </c>
      <c r="H4" s="168">
        <v>2.0754108491974979</v>
      </c>
      <c r="I4" s="168">
        <v>2.0754108491974979</v>
      </c>
      <c r="J4" s="168">
        <v>2.0754108491974979</v>
      </c>
      <c r="K4" s="168">
        <v>2.0542331874709929</v>
      </c>
      <c r="L4" s="168">
        <v>2.0542331874709929</v>
      </c>
      <c r="M4" s="168">
        <v>2.0330555257444876</v>
      </c>
      <c r="N4" s="168">
        <v>2.0330555257444876</v>
      </c>
      <c r="O4" s="168">
        <v>2.0118778640179826</v>
      </c>
      <c r="P4" s="168">
        <v>2.0007317262671904</v>
      </c>
      <c r="Q4" s="168">
        <v>1.9895855885163982</v>
      </c>
      <c r="R4" s="168">
        <v>1.978439450765606</v>
      </c>
      <c r="S4" s="168">
        <v>1.9672933130148142</v>
      </c>
      <c r="T4" s="168">
        <v>1.956147175264022</v>
      </c>
      <c r="U4" s="168">
        <v>1.9450010375132298</v>
      </c>
      <c r="V4" s="168">
        <v>1.9338548997624376</v>
      </c>
      <c r="W4" s="168">
        <v>1.9227087620116454</v>
      </c>
      <c r="X4" s="168">
        <v>1.9115626242608532</v>
      </c>
      <c r="Y4" s="168">
        <v>1.9004164865100612</v>
      </c>
      <c r="Z4" s="168">
        <v>1.889270348759269</v>
      </c>
      <c r="AA4" s="168">
        <v>1.8781242110084768</v>
      </c>
      <c r="AB4" s="168">
        <v>1.8669780732576848</v>
      </c>
      <c r="AC4" s="168">
        <v>1.8558319355068926</v>
      </c>
      <c r="AD4" s="168">
        <v>1.8446857977561004</v>
      </c>
      <c r="AE4" s="168">
        <v>1.8335396600053082</v>
      </c>
      <c r="AF4" s="168">
        <v>1.8223935222545162</v>
      </c>
      <c r="AG4" s="168">
        <v>1.811247384503724</v>
      </c>
      <c r="AH4" s="168">
        <v>1.8001012467529318</v>
      </c>
      <c r="AM4" s="204" t="s">
        <v>71</v>
      </c>
      <c r="AN4" s="202">
        <v>25</v>
      </c>
      <c r="AO4" s="208">
        <f t="shared" ref="AO4:AO14" si="0">1/AN4</f>
        <v>0.04</v>
      </c>
      <c r="AP4" s="209"/>
      <c r="AQ4" s="202">
        <v>1568.8575000000012</v>
      </c>
      <c r="AS4" s="186" t="s">
        <v>140</v>
      </c>
      <c r="AT4" s="7">
        <v>7956.1999969482422</v>
      </c>
      <c r="AU4" s="7">
        <v>7956.1999969482422</v>
      </c>
      <c r="AV4" s="7">
        <v>11175.349998474121</v>
      </c>
      <c r="AW4" s="7">
        <v>14885.588066101074</v>
      </c>
      <c r="AX4" s="7">
        <v>18642.120918273926</v>
      </c>
      <c r="AY4" s="7">
        <v>35543.903755187988</v>
      </c>
      <c r="AZ4" s="7">
        <v>31913.299011230469</v>
      </c>
      <c r="BA4" s="7">
        <v>79657.126201629639</v>
      </c>
      <c r="BB4" s="7">
        <v>36671.330918312073</v>
      </c>
      <c r="BC4" s="7">
        <v>108458.43652391434</v>
      </c>
    </row>
    <row r="5" spans="1:55" ht="14.25" customHeight="1">
      <c r="A5" s="196" t="s">
        <v>156</v>
      </c>
      <c r="B5" s="168">
        <v>1.0804500000000008</v>
      </c>
      <c r="C5" s="168">
        <v>1.0528875000000009</v>
      </c>
      <c r="D5" s="168">
        <v>1.0253250000000009</v>
      </c>
      <c r="E5" s="168">
        <v>0.99776250000000088</v>
      </c>
      <c r="F5" s="168">
        <v>0.97020000000000073</v>
      </c>
      <c r="G5" s="168">
        <v>0.94263750000000068</v>
      </c>
      <c r="H5" s="168">
        <v>0.91507500000000064</v>
      </c>
      <c r="I5" s="168">
        <v>0.88751250000000059</v>
      </c>
      <c r="J5" s="168">
        <v>0.85995000000000055</v>
      </c>
      <c r="K5" s="168">
        <v>0.8323875000000005</v>
      </c>
      <c r="L5" s="168">
        <v>0.80482500000000057</v>
      </c>
      <c r="M5" s="168">
        <v>0.77726250000000041</v>
      </c>
      <c r="N5" s="168">
        <v>0.74970000000000059</v>
      </c>
      <c r="O5" s="168">
        <v>0.69650342276937172</v>
      </c>
      <c r="P5" s="168">
        <v>0.68179797622337746</v>
      </c>
      <c r="Q5" s="168">
        <v>0.67511368233883451</v>
      </c>
      <c r="R5" s="168">
        <v>0.66842938845429156</v>
      </c>
      <c r="S5" s="168">
        <v>0.66174509456974862</v>
      </c>
      <c r="T5" s="168">
        <v>0.65506080068520567</v>
      </c>
      <c r="U5" s="168">
        <v>0.64837650680066261</v>
      </c>
      <c r="V5" s="168">
        <v>0.64169221291611966</v>
      </c>
      <c r="W5" s="168">
        <v>0.63500791903157672</v>
      </c>
      <c r="X5" s="168">
        <v>0.62832362514703377</v>
      </c>
      <c r="Y5" s="168">
        <v>0.62163933126249094</v>
      </c>
      <c r="Z5" s="168">
        <v>0.61495503737794799</v>
      </c>
      <c r="AA5" s="168">
        <v>0.60827074349340504</v>
      </c>
      <c r="AB5" s="168">
        <v>0.60158644960886209</v>
      </c>
      <c r="AC5" s="168">
        <v>0.59490215572431915</v>
      </c>
      <c r="AD5" s="168">
        <v>0.58821786183977609</v>
      </c>
      <c r="AE5" s="168">
        <v>0.58153356795523314</v>
      </c>
      <c r="AF5" s="168">
        <v>0.5748492740706902</v>
      </c>
      <c r="AG5" s="168">
        <v>0.56816498018614725</v>
      </c>
      <c r="AH5" s="168">
        <v>0.5614806863016043</v>
      </c>
      <c r="AM5" s="204" t="s">
        <v>72</v>
      </c>
      <c r="AN5" s="202">
        <v>30</v>
      </c>
      <c r="AO5" s="208">
        <f t="shared" si="0"/>
        <v>3.3333333333333333E-2</v>
      </c>
      <c r="AP5" s="209"/>
      <c r="AQ5" s="202">
        <v>2117.766172650508</v>
      </c>
      <c r="AS5" s="186" t="s">
        <v>141</v>
      </c>
      <c r="AT5" s="7">
        <v>937</v>
      </c>
      <c r="AU5" s="7">
        <v>937</v>
      </c>
      <c r="AV5" s="7">
        <v>2042.4638175964355</v>
      </c>
      <c r="AW5" s="7">
        <v>2042.4638175964355</v>
      </c>
      <c r="AX5" s="7">
        <v>2042.4638175964355</v>
      </c>
      <c r="AY5" s="7">
        <v>2042.4638175964355</v>
      </c>
      <c r="AZ5" s="7">
        <v>2042.4638023376465</v>
      </c>
      <c r="BA5" s="7">
        <v>2042.4638023376465</v>
      </c>
      <c r="BB5" s="7">
        <v>2042.4638023376465</v>
      </c>
      <c r="BC5" s="7">
        <v>2042.4638023376465</v>
      </c>
    </row>
    <row r="6" spans="1:55" s="12" customFormat="1" ht="14.25" customHeight="1">
      <c r="A6" s="196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M6" s="204" t="s">
        <v>58</v>
      </c>
      <c r="AN6" s="202">
        <v>30</v>
      </c>
      <c r="AO6" s="208">
        <f t="shared" si="0"/>
        <v>3.3333333333333333E-2</v>
      </c>
      <c r="AP6" s="209"/>
      <c r="AQ6" s="202">
        <v>1135.575000000001</v>
      </c>
      <c r="AS6" s="186" t="s">
        <v>142</v>
      </c>
      <c r="AT6" s="7">
        <v>6153.6138172149658</v>
      </c>
      <c r="AU6" s="7">
        <v>6157.0395851135254</v>
      </c>
      <c r="AV6" s="7">
        <v>15421.44917178154</v>
      </c>
      <c r="AW6" s="7">
        <v>24978.953884124756</v>
      </c>
      <c r="AX6" s="7">
        <v>19083.725030899048</v>
      </c>
      <c r="AY6" s="7">
        <v>43322.565996170044</v>
      </c>
      <c r="AZ6" s="7">
        <v>61913.488777160645</v>
      </c>
      <c r="BA6" s="7">
        <v>66403.424715042114</v>
      </c>
      <c r="BB6" s="7">
        <v>78214.839044570923</v>
      </c>
      <c r="BC6" s="7">
        <v>72437.400802612305</v>
      </c>
    </row>
    <row r="7" spans="1:55" ht="14.25" customHeight="1">
      <c r="A7" s="199" t="s">
        <v>157</v>
      </c>
      <c r="AM7" s="204" t="s">
        <v>73</v>
      </c>
      <c r="AN7" s="202">
        <v>29</v>
      </c>
      <c r="AO7" s="208">
        <f t="shared" si="0"/>
        <v>3.4482758620689655E-2</v>
      </c>
      <c r="AP7" s="209"/>
      <c r="AQ7" s="202">
        <v>2934.0975149362375</v>
      </c>
      <c r="AS7" s="186" t="s">
        <v>59</v>
      </c>
      <c r="AT7" s="7">
        <v>1870.8999881744385</v>
      </c>
      <c r="AU7" s="7">
        <v>1870.8999881744385</v>
      </c>
      <c r="AV7" s="7">
        <v>1870.8999881744385</v>
      </c>
      <c r="AW7" s="7">
        <v>1870.8999881744385</v>
      </c>
      <c r="AX7" s="7">
        <v>1829.0282869338989</v>
      </c>
      <c r="AY7" s="7">
        <v>2561.1908891201019</v>
      </c>
      <c r="AZ7" s="7">
        <v>1811.0282869338989</v>
      </c>
      <c r="BA7" s="7">
        <v>2826.8509995937347</v>
      </c>
      <c r="BB7" s="7">
        <v>0</v>
      </c>
      <c r="BC7" s="7">
        <v>2381.7823232412338</v>
      </c>
    </row>
    <row r="8" spans="1:55" ht="14.25" customHeight="1">
      <c r="A8" s="196" t="s">
        <v>56</v>
      </c>
      <c r="B8" s="12"/>
      <c r="C8" s="13">
        <f t="shared" ref="C8:AF8" si="1">C3/B3-1</f>
        <v>-1.6034985422740511E-2</v>
      </c>
      <c r="D8" s="13">
        <f t="shared" si="1"/>
        <v>-1.6296296296296142E-2</v>
      </c>
      <c r="E8" s="13">
        <f t="shared" si="1"/>
        <v>-1.6566265060240948E-2</v>
      </c>
      <c r="F8" s="13">
        <f t="shared" si="1"/>
        <v>-1.6845329249617125E-2</v>
      </c>
      <c r="G8" s="13">
        <f t="shared" si="1"/>
        <v>-1.7133956386292892E-2</v>
      </c>
      <c r="H8" s="13">
        <f t="shared" si="1"/>
        <v>-1.7432646592709822E-2</v>
      </c>
      <c r="I8" s="13">
        <f t="shared" si="1"/>
        <v>-1.774193548387093E-2</v>
      </c>
      <c r="J8" s="13">
        <f t="shared" si="1"/>
        <v>-1.8062397372742178E-2</v>
      </c>
      <c r="K8" s="13">
        <f t="shared" si="1"/>
        <v>-1.8394648829431426E-2</v>
      </c>
      <c r="L8" s="13">
        <f t="shared" si="1"/>
        <v>-1.8739352640544937E-2</v>
      </c>
      <c r="M8" s="13">
        <f t="shared" si="1"/>
        <v>-1.9097222222222432E-2</v>
      </c>
      <c r="N8" s="13">
        <f t="shared" si="1"/>
        <v>-1.9469026548672441E-2</v>
      </c>
      <c r="O8" s="13">
        <f t="shared" si="1"/>
        <v>-1.550069892731909E-2</v>
      </c>
      <c r="P8" s="13">
        <f t="shared" si="1"/>
        <v>-8.6207367948825109E-3</v>
      </c>
      <c r="Q8" s="13">
        <f t="shared" si="1"/>
        <v>-3.9999713180671748E-3</v>
      </c>
      <c r="R8" s="13">
        <f t="shared" si="1"/>
        <v>-4.0160353442566521E-3</v>
      </c>
      <c r="S8" s="13">
        <f t="shared" si="1"/>
        <v>-4.0322289181079496E-3</v>
      </c>
      <c r="T8" s="13">
        <f t="shared" si="1"/>
        <v>-4.0485536130628885E-3</v>
      </c>
      <c r="U8" s="13">
        <f t="shared" si="1"/>
        <v>-4.0650110281481577E-3</v>
      </c>
      <c r="V8" s="13">
        <f t="shared" si="1"/>
        <v>-4.0816027884957862E-3</v>
      </c>
      <c r="W8" s="13">
        <f t="shared" si="1"/>
        <v>-4.0983305458801578E-3</v>
      </c>
      <c r="X8" s="13">
        <f t="shared" si="1"/>
        <v>-4.1151959792643522E-3</v>
      </c>
      <c r="Y8" s="13">
        <f t="shared" si="1"/>
        <v>-4.1322007953626949E-3</v>
      </c>
      <c r="Z8" s="13">
        <f t="shared" si="1"/>
        <v>-4.1493467292174069E-3</v>
      </c>
      <c r="AA8" s="13">
        <f t="shared" si="1"/>
        <v>-4.1666355447870229E-3</v>
      </c>
      <c r="AB8" s="13">
        <f t="shared" si="1"/>
        <v>-4.1840690355525734E-3</v>
      </c>
      <c r="AC8" s="13">
        <f t="shared" si="1"/>
        <v>-4.2016490251368666E-3</v>
      </c>
      <c r="AD8" s="13">
        <f t="shared" si="1"/>
        <v>-4.2193773679414237E-3</v>
      </c>
      <c r="AE8" s="13">
        <f t="shared" si="1"/>
        <v>-4.2372559497984019E-3</v>
      </c>
      <c r="AF8" s="13">
        <f t="shared" si="1"/>
        <v>-4.2552866886377272E-3</v>
      </c>
      <c r="AG8" s="13">
        <f t="shared" ref="AG8:AH8" si="2">AG3/AF3-1</f>
        <v>-4.2734715351757657E-3</v>
      </c>
      <c r="AH8" s="13">
        <f t="shared" si="2"/>
        <v>-4.2918124736158747E-3</v>
      </c>
      <c r="AI8" s="13"/>
      <c r="AJ8" s="13"/>
      <c r="AM8" s="205" t="s">
        <v>74</v>
      </c>
      <c r="AN8" s="202">
        <v>28</v>
      </c>
      <c r="AO8" s="208">
        <f t="shared" si="0"/>
        <v>3.5714285714285712E-2</v>
      </c>
      <c r="AP8" s="209"/>
      <c r="AQ8" s="202">
        <v>2835.7185897201221</v>
      </c>
      <c r="AS8" s="186" t="s">
        <v>60</v>
      </c>
      <c r="AT8" s="7">
        <v>507.79999995231628</v>
      </c>
      <c r="AU8" s="7">
        <v>507.79999995231628</v>
      </c>
      <c r="AV8" s="7">
        <v>633.60000038146973</v>
      </c>
      <c r="AW8" s="7">
        <v>639.2343955039978</v>
      </c>
      <c r="AX8" s="7">
        <v>433.73341751098633</v>
      </c>
      <c r="AY8" s="7">
        <v>441.20047426223755</v>
      </c>
      <c r="AZ8" s="7">
        <v>192.73341751098633</v>
      </c>
      <c r="BA8" s="7">
        <v>232.96564441919327</v>
      </c>
      <c r="BB8" s="7">
        <v>59.961302619427443</v>
      </c>
      <c r="BC8" s="7">
        <v>752.85913568735123</v>
      </c>
    </row>
    <row r="9" spans="1:55" ht="14.25" customHeight="1">
      <c r="A9" s="196" t="s">
        <v>155</v>
      </c>
      <c r="B9" s="12"/>
      <c r="C9" s="13">
        <f t="shared" ref="C9:AF9" si="3">C4/B4-1</f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13">
        <f t="shared" si="3"/>
        <v>-1.0101010101010277E-2</v>
      </c>
      <c r="I9" s="13">
        <f t="shared" si="3"/>
        <v>0</v>
      </c>
      <c r="J9" s="13">
        <f t="shared" si="3"/>
        <v>0</v>
      </c>
      <c r="K9" s="13">
        <f t="shared" si="3"/>
        <v>-1.0204081632652962E-2</v>
      </c>
      <c r="L9" s="13">
        <f t="shared" si="3"/>
        <v>0</v>
      </c>
      <c r="M9" s="13">
        <f t="shared" si="3"/>
        <v>-1.0309278350515649E-2</v>
      </c>
      <c r="N9" s="13">
        <f t="shared" si="3"/>
        <v>0</v>
      </c>
      <c r="O9" s="13">
        <f t="shared" si="3"/>
        <v>-1.041666666666663E-2</v>
      </c>
      <c r="P9" s="13">
        <f t="shared" si="3"/>
        <v>-5.5401662049862077E-3</v>
      </c>
      <c r="Q9" s="13">
        <f t="shared" si="3"/>
        <v>-5.5710306406685506E-3</v>
      </c>
      <c r="R9" s="13">
        <f t="shared" si="3"/>
        <v>-5.6022408963585235E-3</v>
      </c>
      <c r="S9" s="13">
        <f t="shared" si="3"/>
        <v>-5.6338028169011789E-3</v>
      </c>
      <c r="T9" s="13">
        <f t="shared" si="3"/>
        <v>-5.6657223796033884E-3</v>
      </c>
      <c r="U9" s="13">
        <f t="shared" si="3"/>
        <v>-5.6980056980057148E-3</v>
      </c>
      <c r="V9" s="13">
        <f t="shared" si="3"/>
        <v>-5.7306590257879542E-3</v>
      </c>
      <c r="W9" s="13">
        <f t="shared" si="3"/>
        <v>-5.7636887608069065E-3</v>
      </c>
      <c r="X9" s="13">
        <f t="shared" si="3"/>
        <v>-5.7971014492753659E-3</v>
      </c>
      <c r="Y9" s="13">
        <f t="shared" si="3"/>
        <v>-5.8309037900873273E-3</v>
      </c>
      <c r="Z9" s="13">
        <f t="shared" si="3"/>
        <v>-5.8651026392961825E-3</v>
      </c>
      <c r="AA9" s="13">
        <f t="shared" si="3"/>
        <v>-5.8997050147493457E-3</v>
      </c>
      <c r="AB9" s="13">
        <f t="shared" si="3"/>
        <v>-5.9347181008900796E-3</v>
      </c>
      <c r="AC9" s="13">
        <f t="shared" si="3"/>
        <v>-5.9701492537314049E-3</v>
      </c>
      <c r="AD9" s="13">
        <f t="shared" si="3"/>
        <v>-6.0060060060060927E-3</v>
      </c>
      <c r="AE9" s="13">
        <f t="shared" si="3"/>
        <v>-6.0422960725076136E-3</v>
      </c>
      <c r="AF9" s="13">
        <f t="shared" si="3"/>
        <v>-6.0790273556230456E-3</v>
      </c>
      <c r="AG9" s="13">
        <f t="shared" ref="AG9:AH9" si="4">AG4/AF4-1</f>
        <v>-6.1162079510703737E-3</v>
      </c>
      <c r="AH9" s="13">
        <f t="shared" si="4"/>
        <v>-6.1538461538461764E-3</v>
      </c>
      <c r="AI9" s="13"/>
      <c r="AJ9" s="13"/>
      <c r="AM9" s="206" t="s">
        <v>162</v>
      </c>
      <c r="AN9" s="203">
        <v>28</v>
      </c>
      <c r="AO9" s="208">
        <f t="shared" si="0"/>
        <v>3.5714285714285712E-2</v>
      </c>
      <c r="AP9" s="209"/>
      <c r="AQ9" s="202">
        <v>2835.7185897201221</v>
      </c>
      <c r="AS9" s="186" t="s">
        <v>143</v>
      </c>
      <c r="AT9" s="7">
        <v>430</v>
      </c>
      <c r="AU9" s="7">
        <v>430</v>
      </c>
      <c r="AV9" s="7">
        <v>325.40000152587891</v>
      </c>
      <c r="AW9" s="7">
        <v>325.40000152587891</v>
      </c>
      <c r="AX9" s="7">
        <v>325.40000152587891</v>
      </c>
      <c r="AY9" s="7">
        <v>325.40000152587891</v>
      </c>
      <c r="AZ9" s="7">
        <v>155.40000152587891</v>
      </c>
      <c r="BA9" s="7">
        <v>155.40000152587891</v>
      </c>
      <c r="BB9" s="7">
        <v>115.40000152587891</v>
      </c>
      <c r="BC9" s="7">
        <v>115.40000152587891</v>
      </c>
    </row>
    <row r="10" spans="1:55" ht="14.25" customHeight="1">
      <c r="A10" s="196" t="s">
        <v>156</v>
      </c>
      <c r="B10" s="12"/>
      <c r="C10" s="13">
        <f t="shared" ref="C10:AF10" si="5">C5/B5-1</f>
        <v>-2.5510204081632626E-2</v>
      </c>
      <c r="D10" s="13">
        <f t="shared" si="5"/>
        <v>-2.617801047120405E-2</v>
      </c>
      <c r="E10" s="13">
        <f t="shared" si="5"/>
        <v>-2.6881720430107503E-2</v>
      </c>
      <c r="F10" s="13">
        <f t="shared" si="5"/>
        <v>-2.7624309392265345E-2</v>
      </c>
      <c r="G10" s="13">
        <f t="shared" si="5"/>
        <v>-2.8409090909090939E-2</v>
      </c>
      <c r="H10" s="13">
        <f t="shared" si="5"/>
        <v>-2.9239766081871399E-2</v>
      </c>
      <c r="I10" s="13">
        <f t="shared" si="5"/>
        <v>-3.0120481927710885E-2</v>
      </c>
      <c r="J10" s="13">
        <f t="shared" si="5"/>
        <v>-3.1055900621118071E-2</v>
      </c>
      <c r="K10" s="13">
        <f t="shared" si="5"/>
        <v>-3.2051282051282048E-2</v>
      </c>
      <c r="L10" s="13">
        <f t="shared" si="5"/>
        <v>-3.3112582781456901E-2</v>
      </c>
      <c r="M10" s="13">
        <f t="shared" si="5"/>
        <v>-3.424657534246589E-2</v>
      </c>
      <c r="N10" s="13">
        <f t="shared" si="5"/>
        <v>-3.5460992907801137E-2</v>
      </c>
      <c r="O10" s="13">
        <f t="shared" si="5"/>
        <v>-7.0957152501839205E-2</v>
      </c>
      <c r="P10" s="13">
        <f t="shared" si="5"/>
        <v>-2.111324376199597E-2</v>
      </c>
      <c r="Q10" s="13">
        <f t="shared" si="5"/>
        <v>-9.8039215686275272E-3</v>
      </c>
      <c r="R10" s="13">
        <f t="shared" si="5"/>
        <v>-9.9009900990099098E-3</v>
      </c>
      <c r="S10" s="13">
        <f t="shared" si="5"/>
        <v>-1.0000000000000009E-2</v>
      </c>
      <c r="T10" s="13">
        <f t="shared" si="5"/>
        <v>-1.0101010101010166E-2</v>
      </c>
      <c r="U10" s="13">
        <f t="shared" si="5"/>
        <v>-1.0204081632653295E-2</v>
      </c>
      <c r="V10" s="13">
        <f t="shared" si="5"/>
        <v>-1.0309278350515538E-2</v>
      </c>
      <c r="W10" s="13">
        <f t="shared" si="5"/>
        <v>-1.0416666666666741E-2</v>
      </c>
      <c r="X10" s="13">
        <f t="shared" si="5"/>
        <v>-1.0526315789473717E-2</v>
      </c>
      <c r="Y10" s="13">
        <f t="shared" si="5"/>
        <v>-1.0638297872340274E-2</v>
      </c>
      <c r="Z10" s="13">
        <f t="shared" si="5"/>
        <v>-1.0752688172043112E-2</v>
      </c>
      <c r="AA10" s="13">
        <f t="shared" si="5"/>
        <v>-1.0869565217391353E-2</v>
      </c>
      <c r="AB10" s="13">
        <f t="shared" si="5"/>
        <v>-1.0989010989011061E-2</v>
      </c>
      <c r="AC10" s="13">
        <f t="shared" si="5"/>
        <v>-1.1111111111111183E-2</v>
      </c>
      <c r="AD10" s="13">
        <f t="shared" si="5"/>
        <v>-1.1235955056180025E-2</v>
      </c>
      <c r="AE10" s="13">
        <f t="shared" si="5"/>
        <v>-1.1363636363636465E-2</v>
      </c>
      <c r="AF10" s="13">
        <f t="shared" si="5"/>
        <v>-1.1494252873563315E-2</v>
      </c>
      <c r="AG10" s="13">
        <f t="shared" ref="AG10:AH10" si="6">AG5/AF5-1</f>
        <v>-1.1627906976744207E-2</v>
      </c>
      <c r="AH10" s="13">
        <f t="shared" si="6"/>
        <v>-1.176470588235301E-2</v>
      </c>
      <c r="AI10" s="13"/>
      <c r="AJ10" s="13"/>
      <c r="AM10" s="204" t="s">
        <v>76</v>
      </c>
      <c r="AN10" s="202">
        <v>60</v>
      </c>
      <c r="AO10" s="208">
        <f t="shared" si="0"/>
        <v>1.6666666666666666E-2</v>
      </c>
      <c r="AP10" s="209"/>
      <c r="AQ10" s="202">
        <v>5986.6266752927895</v>
      </c>
      <c r="AS10" s="186" t="s">
        <v>144</v>
      </c>
      <c r="AT10" s="7">
        <v>1608</v>
      </c>
      <c r="AU10" s="7">
        <v>1608</v>
      </c>
      <c r="AV10" s="7">
        <v>1608</v>
      </c>
      <c r="AW10" s="7">
        <v>1608</v>
      </c>
      <c r="AX10" s="7">
        <v>1608</v>
      </c>
      <c r="AY10" s="7">
        <v>1608</v>
      </c>
      <c r="AZ10" s="7">
        <v>1608</v>
      </c>
      <c r="BA10" s="7">
        <v>1608</v>
      </c>
      <c r="BB10" s="7">
        <v>1608</v>
      </c>
      <c r="BC10" s="7">
        <v>12152.596435546875</v>
      </c>
    </row>
    <row r="11" spans="1:55" ht="14.25" customHeight="1">
      <c r="AM11" s="204" t="s">
        <v>77</v>
      </c>
      <c r="AN11" s="202">
        <v>40</v>
      </c>
      <c r="AO11" s="208">
        <f t="shared" si="0"/>
        <v>2.5000000000000001E-2</v>
      </c>
      <c r="AP11" s="209"/>
      <c r="AQ11" s="202">
        <v>1702.1799263379337</v>
      </c>
      <c r="AS11" s="186" t="s">
        <v>145</v>
      </c>
      <c r="AT11" s="7">
        <v>6151.7299957275391</v>
      </c>
      <c r="AU11" s="7">
        <v>6151.7299957275391</v>
      </c>
      <c r="AV11" s="7">
        <v>6151.7299957275391</v>
      </c>
      <c r="AW11" s="7">
        <v>6151.7299957275391</v>
      </c>
      <c r="AX11" s="7">
        <v>4751.7299957275391</v>
      </c>
      <c r="AY11" s="7">
        <v>4751.7299957275391</v>
      </c>
      <c r="AZ11" s="7">
        <v>3486.7299957275391</v>
      </c>
      <c r="BA11" s="7">
        <v>1272.5987591552735</v>
      </c>
      <c r="BB11" s="7">
        <v>128.72999572753906</v>
      </c>
      <c r="BC11" s="7">
        <v>4.272460955689894E-6</v>
      </c>
    </row>
    <row r="12" spans="1:55" ht="14.25" customHeight="1">
      <c r="A12" s="199" t="s">
        <v>169</v>
      </c>
      <c r="B12" s="123">
        <v>2018</v>
      </c>
      <c r="C12" s="123">
        <v>2019</v>
      </c>
      <c r="D12" s="123">
        <v>2020</v>
      </c>
      <c r="E12" s="123">
        <v>2021</v>
      </c>
      <c r="F12" s="123">
        <v>2022</v>
      </c>
      <c r="G12" s="123">
        <v>2023</v>
      </c>
      <c r="H12" s="123">
        <v>2024</v>
      </c>
      <c r="I12" s="123">
        <v>2025</v>
      </c>
      <c r="J12" s="123">
        <v>2026</v>
      </c>
      <c r="K12" s="123">
        <v>2027</v>
      </c>
      <c r="L12" s="123">
        <v>2028</v>
      </c>
      <c r="M12" s="123">
        <v>2029</v>
      </c>
      <c r="N12" s="123">
        <v>2030</v>
      </c>
      <c r="O12" s="123">
        <v>2031</v>
      </c>
      <c r="P12" s="123">
        <v>2032</v>
      </c>
      <c r="Q12" s="123">
        <v>2033</v>
      </c>
      <c r="R12" s="123">
        <v>2034</v>
      </c>
      <c r="S12" s="123">
        <v>2035</v>
      </c>
      <c r="T12" s="123">
        <v>2036</v>
      </c>
      <c r="U12" s="123">
        <v>2037</v>
      </c>
      <c r="V12" s="123">
        <v>2038</v>
      </c>
      <c r="W12" s="123">
        <v>2039</v>
      </c>
      <c r="X12" s="123">
        <v>2040</v>
      </c>
      <c r="Y12" s="123">
        <v>2041</v>
      </c>
      <c r="Z12" s="123">
        <v>2042</v>
      </c>
      <c r="AA12" s="123">
        <v>2043</v>
      </c>
      <c r="AB12" s="123">
        <v>2044</v>
      </c>
      <c r="AC12" s="123">
        <v>2045</v>
      </c>
      <c r="AD12" s="123">
        <v>2046</v>
      </c>
      <c r="AE12" s="123">
        <v>2047</v>
      </c>
      <c r="AF12" s="123">
        <v>2048</v>
      </c>
      <c r="AG12" s="123">
        <v>2049</v>
      </c>
      <c r="AH12" s="123">
        <v>2050</v>
      </c>
      <c r="AI12" s="123"/>
      <c r="AJ12" s="123"/>
      <c r="AM12" s="204" t="s">
        <v>78</v>
      </c>
      <c r="AN12" s="202">
        <v>30</v>
      </c>
      <c r="AO12" s="208">
        <f t="shared" si="0"/>
        <v>3.3333333333333333E-2</v>
      </c>
      <c r="AP12" s="209"/>
      <c r="AQ12" s="202">
        <v>950.86566024173555</v>
      </c>
      <c r="AS12" s="186" t="s">
        <v>146</v>
      </c>
      <c r="AT12" s="7">
        <v>44145.269960403442</v>
      </c>
      <c r="AU12" s="7">
        <v>44145.269960403442</v>
      </c>
      <c r="AV12" s="7">
        <v>40259.315294265747</v>
      </c>
      <c r="AW12" s="7">
        <v>40259.315294265747</v>
      </c>
      <c r="AX12" s="7">
        <v>56572.489496231079</v>
      </c>
      <c r="AY12" s="7">
        <v>50127.594927787781</v>
      </c>
      <c r="AZ12" s="7">
        <v>50307.019642591476</v>
      </c>
      <c r="BA12" s="7">
        <v>40012.02690410614</v>
      </c>
      <c r="BB12" s="7">
        <v>62753.818284273148</v>
      </c>
      <c r="BC12" s="7">
        <v>34793.254542350769</v>
      </c>
    </row>
    <row r="13" spans="1:55" ht="14.25" customHeight="1">
      <c r="A13" s="196" t="s">
        <v>56</v>
      </c>
      <c r="B13" s="7">
        <f>AQ4</f>
        <v>1568.8575000000012</v>
      </c>
      <c r="C13" s="7">
        <f>B13</f>
        <v>1568.8575000000012</v>
      </c>
      <c r="D13" s="7">
        <f t="shared" ref="D13:E13" si="7">C13</f>
        <v>1568.8575000000012</v>
      </c>
      <c r="E13" s="7">
        <f t="shared" si="7"/>
        <v>1568.8575000000012</v>
      </c>
      <c r="F13" s="7">
        <f>E13*(1+F8)</f>
        <v>1542.42957886677</v>
      </c>
      <c r="G13" s="7">
        <f t="shared" ref="G13:AH14" si="8">F13*(1+G8)</f>
        <v>1516.0016577335387</v>
      </c>
      <c r="H13" s="7">
        <f t="shared" si="8"/>
        <v>1489.5737366003077</v>
      </c>
      <c r="I13" s="7">
        <f t="shared" si="8"/>
        <v>1463.1458154670765</v>
      </c>
      <c r="J13" s="7">
        <f t="shared" si="8"/>
        <v>1436.7178943338454</v>
      </c>
      <c r="K13" s="7">
        <f t="shared" si="8"/>
        <v>1410.2899732006142</v>
      </c>
      <c r="L13" s="7">
        <f t="shared" si="8"/>
        <v>1383.8620520673833</v>
      </c>
      <c r="M13" s="7">
        <f t="shared" si="8"/>
        <v>1357.4341309341517</v>
      </c>
      <c r="N13" s="7">
        <f t="shared" si="8"/>
        <v>1331.0062098009205</v>
      </c>
      <c r="O13" s="7">
        <f t="shared" si="8"/>
        <v>1310.3746832724044</v>
      </c>
      <c r="P13" s="7">
        <f t="shared" si="8"/>
        <v>1299.0782880252355</v>
      </c>
      <c r="Q13" s="7">
        <f t="shared" si="8"/>
        <v>1293.8820121332108</v>
      </c>
      <c r="R13" s="7">
        <f t="shared" si="8"/>
        <v>1288.6857362411859</v>
      </c>
      <c r="S13" s="7">
        <f t="shared" si="8"/>
        <v>1283.4894603491609</v>
      </c>
      <c r="T13" s="7">
        <f t="shared" si="8"/>
        <v>1278.2931844571362</v>
      </c>
      <c r="U13" s="7">
        <f t="shared" si="8"/>
        <v>1273.0969085651113</v>
      </c>
      <c r="V13" s="7">
        <f t="shared" si="8"/>
        <v>1267.9006326730866</v>
      </c>
      <c r="W13" s="7">
        <f t="shared" si="8"/>
        <v>1262.7043567810617</v>
      </c>
      <c r="X13" s="7">
        <f t="shared" si="8"/>
        <v>1257.5080808890368</v>
      </c>
      <c r="Y13" s="7">
        <f t="shared" si="8"/>
        <v>1252.3118049970121</v>
      </c>
      <c r="Z13" s="7">
        <f t="shared" si="8"/>
        <v>1247.1155291049874</v>
      </c>
      <c r="AA13" s="7">
        <f t="shared" si="8"/>
        <v>1241.9192532129628</v>
      </c>
      <c r="AB13" s="7">
        <f t="shared" si="8"/>
        <v>1236.7229773209378</v>
      </c>
      <c r="AC13" s="7">
        <f t="shared" si="8"/>
        <v>1231.5267014289129</v>
      </c>
      <c r="AD13" s="7">
        <f t="shared" si="8"/>
        <v>1226.3304255368882</v>
      </c>
      <c r="AE13" s="7">
        <f t="shared" si="8"/>
        <v>1221.1341496448633</v>
      </c>
      <c r="AF13" s="7">
        <f t="shared" si="8"/>
        <v>1215.9378737528386</v>
      </c>
      <c r="AG13" s="7">
        <f t="shared" si="8"/>
        <v>1210.7415978608137</v>
      </c>
      <c r="AH13" s="7">
        <f t="shared" si="8"/>
        <v>1205.545321968789</v>
      </c>
      <c r="AI13" s="125"/>
      <c r="AJ13" s="125"/>
      <c r="AM13" s="204" t="s">
        <v>79</v>
      </c>
      <c r="AN13" s="202">
        <v>25</v>
      </c>
      <c r="AO13" s="208">
        <f t="shared" si="0"/>
        <v>0.04</v>
      </c>
      <c r="AP13" s="209"/>
      <c r="AQ13" s="202">
        <v>3211.5229939489195</v>
      </c>
      <c r="AS13" s="186" t="s">
        <v>65</v>
      </c>
      <c r="AT13" s="7">
        <v>5120</v>
      </c>
      <c r="AU13" s="7">
        <v>5120</v>
      </c>
      <c r="AV13" s="7">
        <v>1857</v>
      </c>
      <c r="AW13" s="7">
        <v>1857</v>
      </c>
      <c r="AX13" s="7">
        <v>78.787721633911133</v>
      </c>
      <c r="AY13" s="7">
        <v>78.787721633911133</v>
      </c>
      <c r="AZ13" s="7">
        <v>127.34492492675781</v>
      </c>
      <c r="BA13" s="7">
        <v>127.34492492675781</v>
      </c>
      <c r="BB13" s="7">
        <v>144.43421936035156</v>
      </c>
      <c r="BC13" s="7">
        <v>142.89393615722656</v>
      </c>
    </row>
    <row r="14" spans="1:55" ht="14.25" customHeight="1">
      <c r="A14" s="196" t="s">
        <v>155</v>
      </c>
      <c r="B14" s="7">
        <f>AQ5</f>
        <v>2117.766172650508</v>
      </c>
      <c r="C14" s="7">
        <f>B14</f>
        <v>2117.766172650508</v>
      </c>
      <c r="D14" s="7">
        <f t="shared" ref="D14:E14" si="9">C14</f>
        <v>2117.766172650508</v>
      </c>
      <c r="E14" s="7">
        <f t="shared" si="9"/>
        <v>2117.766172650508</v>
      </c>
      <c r="F14" s="7">
        <f t="shared" ref="F14:U14" si="10">E14*(1+F9)</f>
        <v>2117.766172650508</v>
      </c>
      <c r="G14" s="7">
        <f t="shared" si="10"/>
        <v>2117.766172650508</v>
      </c>
      <c r="H14" s="7">
        <f t="shared" si="10"/>
        <v>2096.3745951489873</v>
      </c>
      <c r="I14" s="7">
        <f t="shared" si="10"/>
        <v>2096.3745951489873</v>
      </c>
      <c r="J14" s="7">
        <f t="shared" si="10"/>
        <v>2096.3745951489873</v>
      </c>
      <c r="K14" s="7">
        <f t="shared" si="10"/>
        <v>2074.983017647467</v>
      </c>
      <c r="L14" s="7">
        <f t="shared" si="10"/>
        <v>2074.983017647467</v>
      </c>
      <c r="M14" s="7">
        <f t="shared" si="10"/>
        <v>2053.5914401459463</v>
      </c>
      <c r="N14" s="7">
        <f t="shared" si="10"/>
        <v>2053.5914401459463</v>
      </c>
      <c r="O14" s="7">
        <f t="shared" si="10"/>
        <v>2032.199862644426</v>
      </c>
      <c r="P14" s="7">
        <f t="shared" si="10"/>
        <v>2020.9411376436258</v>
      </c>
      <c r="Q14" s="7">
        <f t="shared" si="10"/>
        <v>2009.6824126428255</v>
      </c>
      <c r="R14" s="7">
        <f t="shared" si="10"/>
        <v>1998.4236876420255</v>
      </c>
      <c r="S14" s="7">
        <f t="shared" si="10"/>
        <v>1987.1649626412259</v>
      </c>
      <c r="T14" s="7">
        <f t="shared" si="10"/>
        <v>1975.9062376404258</v>
      </c>
      <c r="U14" s="7">
        <f t="shared" si="10"/>
        <v>1964.6475126396256</v>
      </c>
      <c r="V14" s="7">
        <f t="shared" si="8"/>
        <v>1953.3887876388255</v>
      </c>
      <c r="W14" s="7">
        <f t="shared" si="8"/>
        <v>1942.1300626380255</v>
      </c>
      <c r="X14" s="7">
        <f t="shared" si="8"/>
        <v>1930.8713376372252</v>
      </c>
      <c r="Y14" s="7">
        <f t="shared" si="8"/>
        <v>1919.6126126364254</v>
      </c>
      <c r="Z14" s="7">
        <f t="shared" si="8"/>
        <v>1908.3538876356254</v>
      </c>
      <c r="AA14" s="7">
        <f t="shared" si="8"/>
        <v>1897.0951626348251</v>
      </c>
      <c r="AB14" s="7">
        <f t="shared" si="8"/>
        <v>1885.8364376340253</v>
      </c>
      <c r="AC14" s="7">
        <f t="shared" si="8"/>
        <v>1874.577712633225</v>
      </c>
      <c r="AD14" s="7">
        <f t="shared" si="8"/>
        <v>1863.3189876324248</v>
      </c>
      <c r="AE14" s="7">
        <f t="shared" si="8"/>
        <v>1852.0602626316245</v>
      </c>
      <c r="AF14" s="7">
        <f t="shared" si="8"/>
        <v>1840.8015376308244</v>
      </c>
      <c r="AG14" s="7">
        <f t="shared" si="8"/>
        <v>1829.5428126300242</v>
      </c>
      <c r="AH14" s="7">
        <f t="shared" si="8"/>
        <v>1818.2840876292239</v>
      </c>
      <c r="AI14" s="125"/>
      <c r="AJ14" s="125"/>
      <c r="AM14" s="204" t="s">
        <v>80</v>
      </c>
      <c r="AN14" s="202">
        <v>30</v>
      </c>
      <c r="AO14" s="208">
        <f t="shared" si="0"/>
        <v>3.3333333333333333E-2</v>
      </c>
      <c r="AP14" s="209"/>
      <c r="AQ14" s="202">
        <v>1911.3333333333333</v>
      </c>
      <c r="AS14" s="186" t="s">
        <v>147</v>
      </c>
      <c r="AT14" s="7">
        <v>164.51999998092651</v>
      </c>
      <c r="AU14" s="7">
        <v>164.51999998092651</v>
      </c>
      <c r="AV14" s="7">
        <v>132.51999998092651</v>
      </c>
      <c r="AW14" s="7">
        <v>132.51999998092651</v>
      </c>
      <c r="AX14" s="7">
        <v>99.519999980926514</v>
      </c>
      <c r="AY14" s="7">
        <v>99.519999980926514</v>
      </c>
      <c r="AZ14" s="7">
        <v>26.519999980926514</v>
      </c>
      <c r="BA14" s="7">
        <v>23.519999980926514</v>
      </c>
      <c r="BB14" s="7">
        <v>0</v>
      </c>
      <c r="BC14" s="7">
        <v>0</v>
      </c>
    </row>
    <row r="15" spans="1:55" ht="14.25" customHeight="1">
      <c r="A15" s="196" t="s">
        <v>156</v>
      </c>
      <c r="B15" s="7">
        <f>AQ6</f>
        <v>1135.575000000001</v>
      </c>
      <c r="C15" s="7">
        <f>B15*(1+C10)</f>
        <v>1106.606250000001</v>
      </c>
      <c r="D15" s="7">
        <f t="shared" ref="D15:E15" si="11">C15*(1+D10)</f>
        <v>1077.6375000000012</v>
      </c>
      <c r="E15" s="7">
        <f t="shared" si="11"/>
        <v>1048.6687500000012</v>
      </c>
      <c r="F15" s="7">
        <f>E15*(1+F10)</f>
        <v>1019.700000000001</v>
      </c>
      <c r="G15" s="7">
        <f t="shared" ref="G15:AH15" si="12">F15*(1+G10)</f>
        <v>990.73125000000084</v>
      </c>
      <c r="H15" s="7">
        <f t="shared" si="12"/>
        <v>961.76250000000073</v>
      </c>
      <c r="I15" s="7">
        <f t="shared" si="12"/>
        <v>932.79375000000061</v>
      </c>
      <c r="J15" s="7">
        <f t="shared" si="12"/>
        <v>903.8250000000005</v>
      </c>
      <c r="K15" s="7">
        <f t="shared" si="12"/>
        <v>874.8562500000005</v>
      </c>
      <c r="L15" s="7">
        <f t="shared" si="12"/>
        <v>845.8875000000005</v>
      </c>
      <c r="M15" s="7">
        <f t="shared" si="12"/>
        <v>816.91875000000039</v>
      </c>
      <c r="N15" s="7">
        <f t="shared" si="12"/>
        <v>787.95000000000061</v>
      </c>
      <c r="O15" s="7">
        <f t="shared" si="12"/>
        <v>732.03931168617635</v>
      </c>
      <c r="P15" s="7">
        <f t="shared" si="12"/>
        <v>716.58358725518235</v>
      </c>
      <c r="Q15" s="7">
        <f t="shared" si="12"/>
        <v>709.55825796836677</v>
      </c>
      <c r="R15" s="7">
        <f t="shared" si="12"/>
        <v>702.53292868155131</v>
      </c>
      <c r="S15" s="7">
        <f t="shared" si="12"/>
        <v>695.50759939473585</v>
      </c>
      <c r="T15" s="7">
        <f t="shared" si="12"/>
        <v>688.48227010792027</v>
      </c>
      <c r="U15" s="7">
        <f t="shared" si="12"/>
        <v>681.45694082110458</v>
      </c>
      <c r="V15" s="7">
        <f t="shared" si="12"/>
        <v>674.431611534289</v>
      </c>
      <c r="W15" s="7">
        <f t="shared" si="12"/>
        <v>667.40628224747343</v>
      </c>
      <c r="X15" s="7">
        <f t="shared" si="12"/>
        <v>660.38095296065785</v>
      </c>
      <c r="Y15" s="7">
        <f t="shared" si="12"/>
        <v>653.35562367384239</v>
      </c>
      <c r="Z15" s="7">
        <f t="shared" si="12"/>
        <v>646.33029438702681</v>
      </c>
      <c r="AA15" s="7">
        <f t="shared" si="12"/>
        <v>639.30496510021123</v>
      </c>
      <c r="AB15" s="7">
        <f t="shared" si="12"/>
        <v>632.27963581339566</v>
      </c>
      <c r="AC15" s="7">
        <f t="shared" si="12"/>
        <v>625.25430652658008</v>
      </c>
      <c r="AD15" s="7">
        <f t="shared" si="12"/>
        <v>618.22897723976439</v>
      </c>
      <c r="AE15" s="7">
        <f t="shared" si="12"/>
        <v>611.20364795294881</v>
      </c>
      <c r="AF15" s="7">
        <f t="shared" si="12"/>
        <v>604.17831866613324</v>
      </c>
      <c r="AG15" s="7">
        <f t="shared" si="12"/>
        <v>597.15298937931777</v>
      </c>
      <c r="AH15" s="7">
        <f t="shared" si="12"/>
        <v>590.1276600925022</v>
      </c>
      <c r="AI15" s="125"/>
      <c r="AJ15" s="125"/>
      <c r="AP15" s="209">
        <v>2.9116560000000069E-2</v>
      </c>
      <c r="AS15" s="186" t="s">
        <v>104</v>
      </c>
      <c r="AT15" s="7">
        <f t="shared" ref="AT15:BC15" si="13">SUM(AT3:AT14)</f>
        <v>87703.713758707047</v>
      </c>
      <c r="AU15" s="7">
        <f t="shared" si="13"/>
        <v>87707.139526605606</v>
      </c>
      <c r="AV15" s="7">
        <f t="shared" si="13"/>
        <v>94452.731765985489</v>
      </c>
      <c r="AW15" s="7">
        <f t="shared" si="13"/>
        <v>107726.10894107819</v>
      </c>
      <c r="AX15" s="7">
        <f t="shared" si="13"/>
        <v>119037.29020929337</v>
      </c>
      <c r="AY15" s="7">
        <f t="shared" si="13"/>
        <v>155267.7774939537</v>
      </c>
      <c r="AZ15" s="7">
        <f t="shared" si="13"/>
        <v>167154.31938290596</v>
      </c>
      <c r="BA15" s="7">
        <f t="shared" si="13"/>
        <v>209689.08902363063</v>
      </c>
      <c r="BB15" s="7">
        <f t="shared" si="13"/>
        <v>195309.26909170672</v>
      </c>
      <c r="BC15" s="7">
        <f t="shared" si="13"/>
        <v>249449.31961457015</v>
      </c>
    </row>
    <row r="16" spans="1:55" s="12" customFormat="1">
      <c r="A16" s="196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</row>
    <row r="17" spans="1:46">
      <c r="A17" s="199" t="s">
        <v>165</v>
      </c>
    </row>
    <row r="18" spans="1:46">
      <c r="A18" s="196" t="s">
        <v>70</v>
      </c>
      <c r="B18" s="124">
        <f>AQ3</f>
        <v>3645.5947155910644</v>
      </c>
      <c r="C18" s="124">
        <f>B18</f>
        <v>3645.5947155910644</v>
      </c>
      <c r="D18" s="124">
        <f t="shared" ref="D18:AH18" si="14">C18</f>
        <v>3645.5947155910644</v>
      </c>
      <c r="E18" s="124">
        <f t="shared" si="14"/>
        <v>3645.5947155910644</v>
      </c>
      <c r="F18" s="124">
        <f t="shared" si="14"/>
        <v>3645.5947155910644</v>
      </c>
      <c r="G18" s="124">
        <f t="shared" si="14"/>
        <v>3645.5947155910644</v>
      </c>
      <c r="H18" s="124">
        <f t="shared" si="14"/>
        <v>3645.5947155910644</v>
      </c>
      <c r="I18" s="124">
        <f t="shared" si="14"/>
        <v>3645.5947155910644</v>
      </c>
      <c r="J18" s="124">
        <f t="shared" si="14"/>
        <v>3645.5947155910644</v>
      </c>
      <c r="K18" s="124">
        <f t="shared" si="14"/>
        <v>3645.5947155910644</v>
      </c>
      <c r="L18" s="124">
        <f t="shared" si="14"/>
        <v>3645.5947155910644</v>
      </c>
      <c r="M18" s="124">
        <f t="shared" si="14"/>
        <v>3645.5947155910644</v>
      </c>
      <c r="N18" s="124">
        <f t="shared" si="14"/>
        <v>3645.5947155910644</v>
      </c>
      <c r="O18" s="124">
        <f t="shared" si="14"/>
        <v>3645.5947155910644</v>
      </c>
      <c r="P18" s="124">
        <f t="shared" si="14"/>
        <v>3645.5947155910644</v>
      </c>
      <c r="Q18" s="124">
        <f t="shared" si="14"/>
        <v>3645.5947155910644</v>
      </c>
      <c r="R18" s="124">
        <f t="shared" si="14"/>
        <v>3645.5947155910644</v>
      </c>
      <c r="S18" s="124">
        <f t="shared" si="14"/>
        <v>3645.5947155910644</v>
      </c>
      <c r="T18" s="124">
        <f t="shared" si="14"/>
        <v>3645.5947155910644</v>
      </c>
      <c r="U18" s="124">
        <f t="shared" si="14"/>
        <v>3645.5947155910644</v>
      </c>
      <c r="V18" s="124">
        <f t="shared" si="14"/>
        <v>3645.5947155910644</v>
      </c>
      <c r="W18" s="124">
        <f t="shared" si="14"/>
        <v>3645.5947155910644</v>
      </c>
      <c r="X18" s="124">
        <f t="shared" si="14"/>
        <v>3645.5947155910644</v>
      </c>
      <c r="Y18" s="124">
        <f t="shared" si="14"/>
        <v>3645.5947155910644</v>
      </c>
      <c r="Z18" s="124">
        <f t="shared" si="14"/>
        <v>3645.5947155910644</v>
      </c>
      <c r="AA18" s="124">
        <f t="shared" si="14"/>
        <v>3645.5947155910644</v>
      </c>
      <c r="AB18" s="124">
        <f t="shared" si="14"/>
        <v>3645.5947155910644</v>
      </c>
      <c r="AC18" s="124">
        <f t="shared" si="14"/>
        <v>3645.5947155910644</v>
      </c>
      <c r="AD18" s="124">
        <f t="shared" si="14"/>
        <v>3645.5947155910644</v>
      </c>
      <c r="AE18" s="124">
        <f t="shared" si="14"/>
        <v>3645.5947155910644</v>
      </c>
      <c r="AF18" s="124">
        <f t="shared" si="14"/>
        <v>3645.5947155910644</v>
      </c>
      <c r="AG18" s="124">
        <f t="shared" si="14"/>
        <v>3645.5947155910644</v>
      </c>
      <c r="AH18" s="124">
        <f t="shared" si="14"/>
        <v>3645.5947155910644</v>
      </c>
      <c r="AI18" s="124"/>
      <c r="AJ18" s="124"/>
      <c r="AT18" s="7"/>
    </row>
    <row r="19" spans="1:46">
      <c r="A19" s="196" t="s">
        <v>71</v>
      </c>
      <c r="B19" s="124">
        <f>B13</f>
        <v>1568.8575000000012</v>
      </c>
      <c r="C19" s="124">
        <f>C13</f>
        <v>1568.8575000000012</v>
      </c>
      <c r="D19" s="124">
        <f t="shared" ref="D19:AH19" si="15">D13</f>
        <v>1568.8575000000012</v>
      </c>
      <c r="E19" s="124">
        <f t="shared" si="15"/>
        <v>1568.8575000000012</v>
      </c>
      <c r="F19" s="124">
        <f t="shared" si="15"/>
        <v>1542.42957886677</v>
      </c>
      <c r="G19" s="124">
        <f t="shared" si="15"/>
        <v>1516.0016577335387</v>
      </c>
      <c r="H19" s="124">
        <f t="shared" si="15"/>
        <v>1489.5737366003077</v>
      </c>
      <c r="I19" s="124">
        <f t="shared" si="15"/>
        <v>1463.1458154670765</v>
      </c>
      <c r="J19" s="124">
        <f t="shared" si="15"/>
        <v>1436.7178943338454</v>
      </c>
      <c r="K19" s="124">
        <f t="shared" si="15"/>
        <v>1410.2899732006142</v>
      </c>
      <c r="L19" s="124">
        <f t="shared" si="15"/>
        <v>1383.8620520673833</v>
      </c>
      <c r="M19" s="124">
        <f t="shared" si="15"/>
        <v>1357.4341309341517</v>
      </c>
      <c r="N19" s="124">
        <f t="shared" si="15"/>
        <v>1331.0062098009205</v>
      </c>
      <c r="O19" s="124">
        <f t="shared" si="15"/>
        <v>1310.3746832724044</v>
      </c>
      <c r="P19" s="124">
        <f t="shared" si="15"/>
        <v>1299.0782880252355</v>
      </c>
      <c r="Q19" s="124">
        <f t="shared" si="15"/>
        <v>1293.8820121332108</v>
      </c>
      <c r="R19" s="124">
        <f t="shared" si="15"/>
        <v>1288.6857362411859</v>
      </c>
      <c r="S19" s="124">
        <f t="shared" si="15"/>
        <v>1283.4894603491609</v>
      </c>
      <c r="T19" s="124">
        <f t="shared" si="15"/>
        <v>1278.2931844571362</v>
      </c>
      <c r="U19" s="124">
        <f t="shared" si="15"/>
        <v>1273.0969085651113</v>
      </c>
      <c r="V19" s="124">
        <f t="shared" si="15"/>
        <v>1267.9006326730866</v>
      </c>
      <c r="W19" s="124">
        <f t="shared" si="15"/>
        <v>1262.7043567810617</v>
      </c>
      <c r="X19" s="124">
        <f t="shared" si="15"/>
        <v>1257.5080808890368</v>
      </c>
      <c r="Y19" s="124">
        <f t="shared" si="15"/>
        <v>1252.3118049970121</v>
      </c>
      <c r="Z19" s="124">
        <f t="shared" si="15"/>
        <v>1247.1155291049874</v>
      </c>
      <c r="AA19" s="124">
        <f t="shared" si="15"/>
        <v>1241.9192532129628</v>
      </c>
      <c r="AB19" s="124">
        <f t="shared" si="15"/>
        <v>1236.7229773209378</v>
      </c>
      <c r="AC19" s="124">
        <f t="shared" si="15"/>
        <v>1231.5267014289129</v>
      </c>
      <c r="AD19" s="124">
        <f t="shared" si="15"/>
        <v>1226.3304255368882</v>
      </c>
      <c r="AE19" s="124">
        <f t="shared" si="15"/>
        <v>1221.1341496448633</v>
      </c>
      <c r="AF19" s="124">
        <f t="shared" si="15"/>
        <v>1215.9378737528386</v>
      </c>
      <c r="AG19" s="124">
        <f t="shared" si="15"/>
        <v>1210.7415978608137</v>
      </c>
      <c r="AH19" s="124">
        <f t="shared" si="15"/>
        <v>1205.545321968789</v>
      </c>
      <c r="AI19" s="124"/>
      <c r="AJ19" s="124"/>
      <c r="AT19" s="7"/>
    </row>
    <row r="20" spans="1:46">
      <c r="A20" s="196" t="s">
        <v>72</v>
      </c>
      <c r="B20" s="124">
        <f t="shared" ref="B20:C21" si="16">B14</f>
        <v>2117.766172650508</v>
      </c>
      <c r="C20" s="124">
        <f t="shared" si="16"/>
        <v>2117.766172650508</v>
      </c>
      <c r="D20" s="124">
        <f t="shared" ref="D20:AH20" si="17">D14</f>
        <v>2117.766172650508</v>
      </c>
      <c r="E20" s="124">
        <f t="shared" si="17"/>
        <v>2117.766172650508</v>
      </c>
      <c r="F20" s="124">
        <f t="shared" si="17"/>
        <v>2117.766172650508</v>
      </c>
      <c r="G20" s="124">
        <f t="shared" si="17"/>
        <v>2117.766172650508</v>
      </c>
      <c r="H20" s="124">
        <f t="shared" si="17"/>
        <v>2096.3745951489873</v>
      </c>
      <c r="I20" s="124">
        <f t="shared" si="17"/>
        <v>2096.3745951489873</v>
      </c>
      <c r="J20" s="124">
        <f t="shared" si="17"/>
        <v>2096.3745951489873</v>
      </c>
      <c r="K20" s="124">
        <f t="shared" si="17"/>
        <v>2074.983017647467</v>
      </c>
      <c r="L20" s="124">
        <f t="shared" si="17"/>
        <v>2074.983017647467</v>
      </c>
      <c r="M20" s="124">
        <f t="shared" si="17"/>
        <v>2053.5914401459463</v>
      </c>
      <c r="N20" s="124">
        <f t="shared" si="17"/>
        <v>2053.5914401459463</v>
      </c>
      <c r="O20" s="124">
        <f t="shared" si="17"/>
        <v>2032.199862644426</v>
      </c>
      <c r="P20" s="124">
        <f t="shared" si="17"/>
        <v>2020.9411376436258</v>
      </c>
      <c r="Q20" s="124">
        <f t="shared" si="17"/>
        <v>2009.6824126428255</v>
      </c>
      <c r="R20" s="124">
        <f t="shared" si="17"/>
        <v>1998.4236876420255</v>
      </c>
      <c r="S20" s="124">
        <f t="shared" si="17"/>
        <v>1987.1649626412259</v>
      </c>
      <c r="T20" s="124">
        <f t="shared" si="17"/>
        <v>1975.9062376404258</v>
      </c>
      <c r="U20" s="124">
        <f t="shared" si="17"/>
        <v>1964.6475126396256</v>
      </c>
      <c r="V20" s="124">
        <f t="shared" si="17"/>
        <v>1953.3887876388255</v>
      </c>
      <c r="W20" s="124">
        <f t="shared" si="17"/>
        <v>1942.1300626380255</v>
      </c>
      <c r="X20" s="124">
        <f t="shared" si="17"/>
        <v>1930.8713376372252</v>
      </c>
      <c r="Y20" s="124">
        <f t="shared" si="17"/>
        <v>1919.6126126364254</v>
      </c>
      <c r="Z20" s="124">
        <f t="shared" si="17"/>
        <v>1908.3538876356254</v>
      </c>
      <c r="AA20" s="124">
        <f t="shared" si="17"/>
        <v>1897.0951626348251</v>
      </c>
      <c r="AB20" s="124">
        <f t="shared" si="17"/>
        <v>1885.8364376340253</v>
      </c>
      <c r="AC20" s="124">
        <f t="shared" si="17"/>
        <v>1874.577712633225</v>
      </c>
      <c r="AD20" s="124">
        <f t="shared" si="17"/>
        <v>1863.3189876324248</v>
      </c>
      <c r="AE20" s="124">
        <f t="shared" si="17"/>
        <v>1852.0602626316245</v>
      </c>
      <c r="AF20" s="124">
        <f t="shared" si="17"/>
        <v>1840.8015376308244</v>
      </c>
      <c r="AG20" s="124">
        <f t="shared" si="17"/>
        <v>1829.5428126300242</v>
      </c>
      <c r="AH20" s="124">
        <f t="shared" si="17"/>
        <v>1818.2840876292239</v>
      </c>
      <c r="AI20" s="124"/>
      <c r="AJ20" s="124"/>
      <c r="AT20" s="7"/>
    </row>
    <row r="21" spans="1:46">
      <c r="A21" s="196" t="s">
        <v>58</v>
      </c>
      <c r="B21" s="124">
        <f t="shared" si="16"/>
        <v>1135.575000000001</v>
      </c>
      <c r="C21" s="124">
        <f t="shared" si="16"/>
        <v>1106.606250000001</v>
      </c>
      <c r="D21" s="124">
        <f t="shared" ref="D21:AH21" si="18">D15</f>
        <v>1077.6375000000012</v>
      </c>
      <c r="E21" s="124">
        <f t="shared" si="18"/>
        <v>1048.6687500000012</v>
      </c>
      <c r="F21" s="124">
        <f t="shared" si="18"/>
        <v>1019.700000000001</v>
      </c>
      <c r="G21" s="124">
        <f t="shared" si="18"/>
        <v>990.73125000000084</v>
      </c>
      <c r="H21" s="124">
        <f t="shared" si="18"/>
        <v>961.76250000000073</v>
      </c>
      <c r="I21" s="124">
        <f t="shared" si="18"/>
        <v>932.79375000000061</v>
      </c>
      <c r="J21" s="124">
        <f t="shared" si="18"/>
        <v>903.8250000000005</v>
      </c>
      <c r="K21" s="124">
        <f t="shared" si="18"/>
        <v>874.8562500000005</v>
      </c>
      <c r="L21" s="124">
        <f t="shared" si="18"/>
        <v>845.8875000000005</v>
      </c>
      <c r="M21" s="124">
        <f t="shared" si="18"/>
        <v>816.91875000000039</v>
      </c>
      <c r="N21" s="124">
        <f t="shared" si="18"/>
        <v>787.95000000000061</v>
      </c>
      <c r="O21" s="124">
        <f t="shared" si="18"/>
        <v>732.03931168617635</v>
      </c>
      <c r="P21" s="124">
        <f t="shared" si="18"/>
        <v>716.58358725518235</v>
      </c>
      <c r="Q21" s="124">
        <f t="shared" si="18"/>
        <v>709.55825796836677</v>
      </c>
      <c r="R21" s="124">
        <f t="shared" si="18"/>
        <v>702.53292868155131</v>
      </c>
      <c r="S21" s="124">
        <f t="shared" si="18"/>
        <v>695.50759939473585</v>
      </c>
      <c r="T21" s="124">
        <f t="shared" si="18"/>
        <v>688.48227010792027</v>
      </c>
      <c r="U21" s="124">
        <f t="shared" si="18"/>
        <v>681.45694082110458</v>
      </c>
      <c r="V21" s="124">
        <f t="shared" si="18"/>
        <v>674.431611534289</v>
      </c>
      <c r="W21" s="124">
        <f t="shared" si="18"/>
        <v>667.40628224747343</v>
      </c>
      <c r="X21" s="124">
        <f t="shared" si="18"/>
        <v>660.38095296065785</v>
      </c>
      <c r="Y21" s="124">
        <f t="shared" si="18"/>
        <v>653.35562367384239</v>
      </c>
      <c r="Z21" s="124">
        <f t="shared" si="18"/>
        <v>646.33029438702681</v>
      </c>
      <c r="AA21" s="124">
        <f t="shared" si="18"/>
        <v>639.30496510021123</v>
      </c>
      <c r="AB21" s="124">
        <f t="shared" si="18"/>
        <v>632.27963581339566</v>
      </c>
      <c r="AC21" s="124">
        <f t="shared" si="18"/>
        <v>625.25430652658008</v>
      </c>
      <c r="AD21" s="124">
        <f t="shared" si="18"/>
        <v>618.22897723976439</v>
      </c>
      <c r="AE21" s="124">
        <f t="shared" si="18"/>
        <v>611.20364795294881</v>
      </c>
      <c r="AF21" s="124">
        <f t="shared" si="18"/>
        <v>604.17831866613324</v>
      </c>
      <c r="AG21" s="124">
        <f t="shared" si="18"/>
        <v>597.15298937931777</v>
      </c>
      <c r="AH21" s="124">
        <f t="shared" si="18"/>
        <v>590.1276600925022</v>
      </c>
      <c r="AI21" s="124"/>
      <c r="AJ21" s="124"/>
      <c r="AT21" s="7"/>
    </row>
    <row r="22" spans="1:46">
      <c r="A22" s="196" t="s">
        <v>73</v>
      </c>
      <c r="B22" s="124">
        <f>AQ7</f>
        <v>2934.0975149362375</v>
      </c>
      <c r="C22" s="124">
        <f>B22</f>
        <v>2934.0975149362375</v>
      </c>
      <c r="D22" s="124">
        <f t="shared" ref="D22:AH29" si="19">C22</f>
        <v>2934.0975149362375</v>
      </c>
      <c r="E22" s="124">
        <f t="shared" si="19"/>
        <v>2934.0975149362375</v>
      </c>
      <c r="F22" s="124">
        <f t="shared" si="19"/>
        <v>2934.0975149362375</v>
      </c>
      <c r="G22" s="124">
        <f t="shared" si="19"/>
        <v>2934.0975149362375</v>
      </c>
      <c r="H22" s="124">
        <f t="shared" si="19"/>
        <v>2934.0975149362375</v>
      </c>
      <c r="I22" s="124">
        <f t="shared" si="19"/>
        <v>2934.0975149362375</v>
      </c>
      <c r="J22" s="124">
        <f t="shared" si="19"/>
        <v>2934.0975149362375</v>
      </c>
      <c r="K22" s="124">
        <f t="shared" si="19"/>
        <v>2934.0975149362375</v>
      </c>
      <c r="L22" s="124">
        <f t="shared" si="19"/>
        <v>2934.0975149362375</v>
      </c>
      <c r="M22" s="124">
        <f t="shared" si="19"/>
        <v>2934.0975149362375</v>
      </c>
      <c r="N22" s="124">
        <f t="shared" si="19"/>
        <v>2934.0975149362375</v>
      </c>
      <c r="O22" s="124">
        <f t="shared" si="19"/>
        <v>2934.0975149362375</v>
      </c>
      <c r="P22" s="124">
        <f t="shared" si="19"/>
        <v>2934.0975149362375</v>
      </c>
      <c r="Q22" s="124">
        <f t="shared" si="19"/>
        <v>2934.0975149362375</v>
      </c>
      <c r="R22" s="124">
        <f t="shared" si="19"/>
        <v>2934.0975149362375</v>
      </c>
      <c r="S22" s="124">
        <f t="shared" si="19"/>
        <v>2934.0975149362375</v>
      </c>
      <c r="T22" s="124">
        <f t="shared" si="19"/>
        <v>2934.0975149362375</v>
      </c>
      <c r="U22" s="124">
        <f t="shared" si="19"/>
        <v>2934.0975149362375</v>
      </c>
      <c r="V22" s="124">
        <f t="shared" si="19"/>
        <v>2934.0975149362375</v>
      </c>
      <c r="W22" s="124">
        <f t="shared" si="19"/>
        <v>2934.0975149362375</v>
      </c>
      <c r="X22" s="124">
        <f t="shared" si="19"/>
        <v>2934.0975149362375</v>
      </c>
      <c r="Y22" s="124">
        <f t="shared" si="19"/>
        <v>2934.0975149362375</v>
      </c>
      <c r="Z22" s="124">
        <f t="shared" si="19"/>
        <v>2934.0975149362375</v>
      </c>
      <c r="AA22" s="124">
        <f t="shared" si="19"/>
        <v>2934.0975149362375</v>
      </c>
      <c r="AB22" s="124">
        <f t="shared" si="19"/>
        <v>2934.0975149362375</v>
      </c>
      <c r="AC22" s="124">
        <f t="shared" si="19"/>
        <v>2934.0975149362375</v>
      </c>
      <c r="AD22" s="124">
        <f t="shared" si="19"/>
        <v>2934.0975149362375</v>
      </c>
      <c r="AE22" s="124">
        <f t="shared" si="19"/>
        <v>2934.0975149362375</v>
      </c>
      <c r="AF22" s="124">
        <f t="shared" si="19"/>
        <v>2934.0975149362375</v>
      </c>
      <c r="AG22" s="124">
        <f t="shared" si="19"/>
        <v>2934.0975149362375</v>
      </c>
      <c r="AH22" s="124">
        <f t="shared" si="19"/>
        <v>2934.0975149362375</v>
      </c>
      <c r="AI22" s="124"/>
      <c r="AJ22" s="124"/>
      <c r="AT22" s="7"/>
    </row>
    <row r="23" spans="1:46">
      <c r="A23" s="196" t="s">
        <v>74</v>
      </c>
      <c r="B23" s="124">
        <f t="shared" ref="B23:B29" si="20">AQ8</f>
        <v>2835.7185897201221</v>
      </c>
      <c r="C23" s="124">
        <f t="shared" ref="C23:R29" si="21">B23</f>
        <v>2835.7185897201221</v>
      </c>
      <c r="D23" s="124">
        <f t="shared" si="21"/>
        <v>2835.7185897201221</v>
      </c>
      <c r="E23" s="124">
        <f t="shared" si="21"/>
        <v>2835.7185897201221</v>
      </c>
      <c r="F23" s="124">
        <f t="shared" si="21"/>
        <v>2835.7185897201221</v>
      </c>
      <c r="G23" s="124">
        <f t="shared" si="21"/>
        <v>2835.7185897201221</v>
      </c>
      <c r="H23" s="124">
        <f t="shared" si="21"/>
        <v>2835.7185897201221</v>
      </c>
      <c r="I23" s="124">
        <f t="shared" si="21"/>
        <v>2835.7185897201221</v>
      </c>
      <c r="J23" s="124">
        <f t="shared" si="21"/>
        <v>2835.7185897201221</v>
      </c>
      <c r="K23" s="124">
        <f t="shared" si="21"/>
        <v>2835.7185897201221</v>
      </c>
      <c r="L23" s="124">
        <f t="shared" si="21"/>
        <v>2835.7185897201221</v>
      </c>
      <c r="M23" s="124">
        <f t="shared" si="21"/>
        <v>2835.7185897201221</v>
      </c>
      <c r="N23" s="124">
        <f t="shared" si="21"/>
        <v>2835.7185897201221</v>
      </c>
      <c r="O23" s="124">
        <f t="shared" si="21"/>
        <v>2835.7185897201221</v>
      </c>
      <c r="P23" s="124">
        <f t="shared" si="21"/>
        <v>2835.7185897201221</v>
      </c>
      <c r="Q23" s="124">
        <f t="shared" si="21"/>
        <v>2835.7185897201221</v>
      </c>
      <c r="R23" s="124">
        <f t="shared" si="21"/>
        <v>2835.7185897201221</v>
      </c>
      <c r="S23" s="124">
        <f t="shared" si="19"/>
        <v>2835.7185897201221</v>
      </c>
      <c r="T23" s="124">
        <f t="shared" si="19"/>
        <v>2835.7185897201221</v>
      </c>
      <c r="U23" s="124">
        <f t="shared" si="19"/>
        <v>2835.7185897201221</v>
      </c>
      <c r="V23" s="124">
        <f t="shared" si="19"/>
        <v>2835.7185897201221</v>
      </c>
      <c r="W23" s="124">
        <f t="shared" si="19"/>
        <v>2835.7185897201221</v>
      </c>
      <c r="X23" s="124">
        <f t="shared" si="19"/>
        <v>2835.7185897201221</v>
      </c>
      <c r="Y23" s="124">
        <f t="shared" si="19"/>
        <v>2835.7185897201221</v>
      </c>
      <c r="Z23" s="124">
        <f t="shared" si="19"/>
        <v>2835.7185897201221</v>
      </c>
      <c r="AA23" s="124">
        <f t="shared" si="19"/>
        <v>2835.7185897201221</v>
      </c>
      <c r="AB23" s="124">
        <f t="shared" si="19"/>
        <v>2835.7185897201221</v>
      </c>
      <c r="AC23" s="124">
        <f t="shared" si="19"/>
        <v>2835.7185897201221</v>
      </c>
      <c r="AD23" s="124">
        <f t="shared" si="19"/>
        <v>2835.7185897201221</v>
      </c>
      <c r="AE23" s="124">
        <f t="shared" si="19"/>
        <v>2835.7185897201221</v>
      </c>
      <c r="AF23" s="124">
        <f t="shared" si="19"/>
        <v>2835.7185897201221</v>
      </c>
      <c r="AG23" s="124">
        <f t="shared" si="19"/>
        <v>2835.7185897201221</v>
      </c>
      <c r="AH23" s="124">
        <f t="shared" si="19"/>
        <v>2835.7185897201221</v>
      </c>
      <c r="AI23" s="124"/>
      <c r="AJ23" s="124"/>
      <c r="AM23" s="123" t="s">
        <v>172</v>
      </c>
      <c r="AN23" s="123"/>
      <c r="AO23" s="123"/>
      <c r="AT23" s="7"/>
    </row>
    <row r="24" spans="1:46" ht="15" customHeight="1">
      <c r="A24" s="196" t="s">
        <v>159</v>
      </c>
      <c r="B24" s="124">
        <f t="shared" si="20"/>
        <v>2835.7185897201221</v>
      </c>
      <c r="C24" s="124">
        <f t="shared" si="21"/>
        <v>2835.7185897201221</v>
      </c>
      <c r="D24" s="124">
        <f t="shared" si="19"/>
        <v>2835.7185897201221</v>
      </c>
      <c r="E24" s="124">
        <f t="shared" si="19"/>
        <v>2835.7185897201221</v>
      </c>
      <c r="F24" s="124">
        <f t="shared" si="19"/>
        <v>2835.7185897201221</v>
      </c>
      <c r="G24" s="124">
        <f t="shared" si="19"/>
        <v>2835.7185897201221</v>
      </c>
      <c r="H24" s="124">
        <f t="shared" si="19"/>
        <v>2835.7185897201221</v>
      </c>
      <c r="I24" s="124">
        <f t="shared" si="19"/>
        <v>2835.7185897201221</v>
      </c>
      <c r="J24" s="124">
        <f t="shared" si="19"/>
        <v>2835.7185897201221</v>
      </c>
      <c r="K24" s="124">
        <f t="shared" si="19"/>
        <v>2835.7185897201221</v>
      </c>
      <c r="L24" s="124">
        <f t="shared" si="19"/>
        <v>2835.7185897201221</v>
      </c>
      <c r="M24" s="124">
        <f t="shared" si="19"/>
        <v>2835.7185897201221</v>
      </c>
      <c r="N24" s="124">
        <f t="shared" si="19"/>
        <v>2835.7185897201221</v>
      </c>
      <c r="O24" s="124">
        <f t="shared" si="19"/>
        <v>2835.7185897201221</v>
      </c>
      <c r="P24" s="124">
        <f t="shared" si="19"/>
        <v>2835.7185897201221</v>
      </c>
      <c r="Q24" s="124">
        <f t="shared" si="19"/>
        <v>2835.7185897201221</v>
      </c>
      <c r="R24" s="124">
        <f t="shared" si="19"/>
        <v>2835.7185897201221</v>
      </c>
      <c r="S24" s="124">
        <f t="shared" si="19"/>
        <v>2835.7185897201221</v>
      </c>
      <c r="T24" s="124">
        <f t="shared" si="19"/>
        <v>2835.7185897201221</v>
      </c>
      <c r="U24" s="124">
        <f t="shared" si="19"/>
        <v>2835.7185897201221</v>
      </c>
      <c r="V24" s="124">
        <f t="shared" si="19"/>
        <v>2835.7185897201221</v>
      </c>
      <c r="W24" s="124">
        <f t="shared" si="19"/>
        <v>2835.7185897201221</v>
      </c>
      <c r="X24" s="124">
        <f t="shared" si="19"/>
        <v>2835.7185897201221</v>
      </c>
      <c r="Y24" s="124">
        <f t="shared" si="19"/>
        <v>2835.7185897201221</v>
      </c>
      <c r="Z24" s="124">
        <f t="shared" si="19"/>
        <v>2835.7185897201221</v>
      </c>
      <c r="AA24" s="124">
        <f t="shared" si="19"/>
        <v>2835.7185897201221</v>
      </c>
      <c r="AB24" s="124">
        <f t="shared" si="19"/>
        <v>2835.7185897201221</v>
      </c>
      <c r="AC24" s="124">
        <f t="shared" si="19"/>
        <v>2835.7185897201221</v>
      </c>
      <c r="AD24" s="124">
        <f t="shared" si="19"/>
        <v>2835.7185897201221</v>
      </c>
      <c r="AE24" s="124">
        <f t="shared" si="19"/>
        <v>2835.7185897201221</v>
      </c>
      <c r="AF24" s="124">
        <f t="shared" si="19"/>
        <v>2835.7185897201221</v>
      </c>
      <c r="AG24" s="124">
        <f t="shared" si="19"/>
        <v>2835.7185897201221</v>
      </c>
      <c r="AH24" s="124">
        <f t="shared" si="19"/>
        <v>2835.7185897201221</v>
      </c>
      <c r="AI24" s="124"/>
      <c r="AJ24" s="124"/>
      <c r="AM24" s="12"/>
      <c r="AN24" s="123" t="s">
        <v>136</v>
      </c>
      <c r="AO24" s="123" t="s">
        <v>170</v>
      </c>
      <c r="AT24" s="7"/>
    </row>
    <row r="25" spans="1:46">
      <c r="A25" s="196" t="s">
        <v>76</v>
      </c>
      <c r="B25" s="124">
        <f t="shared" si="20"/>
        <v>5986.6266752927895</v>
      </c>
      <c r="C25" s="124">
        <f t="shared" si="21"/>
        <v>5986.6266752927895</v>
      </c>
      <c r="D25" s="124">
        <f t="shared" si="19"/>
        <v>5986.6266752927895</v>
      </c>
      <c r="E25" s="124">
        <f t="shared" si="19"/>
        <v>5986.6266752927895</v>
      </c>
      <c r="F25" s="124">
        <f t="shared" si="19"/>
        <v>5986.6266752927895</v>
      </c>
      <c r="G25" s="124">
        <f t="shared" si="19"/>
        <v>5986.6266752927895</v>
      </c>
      <c r="H25" s="124">
        <f t="shared" si="19"/>
        <v>5986.6266752927895</v>
      </c>
      <c r="I25" s="124">
        <f t="shared" si="19"/>
        <v>5986.6266752927895</v>
      </c>
      <c r="J25" s="124">
        <f t="shared" si="19"/>
        <v>5986.6266752927895</v>
      </c>
      <c r="K25" s="124">
        <f t="shared" si="19"/>
        <v>5986.6266752927895</v>
      </c>
      <c r="L25" s="124">
        <f t="shared" si="19"/>
        <v>5986.6266752927895</v>
      </c>
      <c r="M25" s="124">
        <f t="shared" si="19"/>
        <v>5986.6266752927895</v>
      </c>
      <c r="N25" s="124">
        <f t="shared" si="19"/>
        <v>5986.6266752927895</v>
      </c>
      <c r="O25" s="124">
        <f t="shared" si="19"/>
        <v>5986.6266752927895</v>
      </c>
      <c r="P25" s="124">
        <f t="shared" si="19"/>
        <v>5986.6266752927895</v>
      </c>
      <c r="Q25" s="124">
        <f t="shared" si="19"/>
        <v>5986.6266752927895</v>
      </c>
      <c r="R25" s="124">
        <f t="shared" si="19"/>
        <v>5986.6266752927895</v>
      </c>
      <c r="S25" s="124">
        <f t="shared" si="19"/>
        <v>5986.6266752927895</v>
      </c>
      <c r="T25" s="124">
        <f t="shared" si="19"/>
        <v>5986.6266752927895</v>
      </c>
      <c r="U25" s="124">
        <f t="shared" si="19"/>
        <v>5986.6266752927895</v>
      </c>
      <c r="V25" s="124">
        <f t="shared" si="19"/>
        <v>5986.6266752927895</v>
      </c>
      <c r="W25" s="124">
        <f t="shared" si="19"/>
        <v>5986.6266752927895</v>
      </c>
      <c r="X25" s="124">
        <f t="shared" si="19"/>
        <v>5986.6266752927895</v>
      </c>
      <c r="Y25" s="124">
        <f t="shared" si="19"/>
        <v>5986.6266752927895</v>
      </c>
      <c r="Z25" s="124">
        <f t="shared" si="19"/>
        <v>5986.6266752927895</v>
      </c>
      <c r="AA25" s="124">
        <f t="shared" si="19"/>
        <v>5986.6266752927895</v>
      </c>
      <c r="AB25" s="124">
        <f t="shared" si="19"/>
        <v>5986.6266752927895</v>
      </c>
      <c r="AC25" s="124">
        <f t="shared" si="19"/>
        <v>5986.6266752927895</v>
      </c>
      <c r="AD25" s="124">
        <f t="shared" si="19"/>
        <v>5986.6266752927895</v>
      </c>
      <c r="AE25" s="124">
        <f t="shared" si="19"/>
        <v>5986.6266752927895</v>
      </c>
      <c r="AF25" s="124">
        <f t="shared" si="19"/>
        <v>5986.6266752927895</v>
      </c>
      <c r="AG25" s="124">
        <f t="shared" si="19"/>
        <v>5986.6266752927895</v>
      </c>
      <c r="AH25" s="124">
        <f t="shared" si="19"/>
        <v>5986.6266752927895</v>
      </c>
      <c r="AI25" s="124"/>
      <c r="AJ25" s="124"/>
      <c r="AM25" s="12">
        <v>2020</v>
      </c>
      <c r="AN25" s="7">
        <v>2350.6019369363785</v>
      </c>
      <c r="AO25" s="7">
        <v>2351.0147775411606</v>
      </c>
      <c r="AT25" s="7"/>
    </row>
    <row r="26" spans="1:46">
      <c r="A26" s="196" t="s">
        <v>77</v>
      </c>
      <c r="B26" s="124">
        <f t="shared" si="20"/>
        <v>1702.1799263379337</v>
      </c>
      <c r="C26" s="124">
        <f t="shared" si="21"/>
        <v>1702.1799263379337</v>
      </c>
      <c r="D26" s="124">
        <f t="shared" si="19"/>
        <v>1702.1799263379337</v>
      </c>
      <c r="E26" s="124">
        <f t="shared" si="19"/>
        <v>1702.1799263379337</v>
      </c>
      <c r="F26" s="124">
        <f t="shared" si="19"/>
        <v>1702.1799263379337</v>
      </c>
      <c r="G26" s="124">
        <f t="shared" si="19"/>
        <v>1702.1799263379337</v>
      </c>
      <c r="H26" s="124">
        <f t="shared" si="19"/>
        <v>1702.1799263379337</v>
      </c>
      <c r="I26" s="124">
        <f t="shared" si="19"/>
        <v>1702.1799263379337</v>
      </c>
      <c r="J26" s="124">
        <f t="shared" si="19"/>
        <v>1702.1799263379337</v>
      </c>
      <c r="K26" s="124">
        <f t="shared" si="19"/>
        <v>1702.1799263379337</v>
      </c>
      <c r="L26" s="124">
        <f t="shared" si="19"/>
        <v>1702.1799263379337</v>
      </c>
      <c r="M26" s="124">
        <f t="shared" si="19"/>
        <v>1702.1799263379337</v>
      </c>
      <c r="N26" s="124">
        <f t="shared" si="19"/>
        <v>1702.1799263379337</v>
      </c>
      <c r="O26" s="124">
        <f t="shared" si="19"/>
        <v>1702.1799263379337</v>
      </c>
      <c r="P26" s="124">
        <f t="shared" si="19"/>
        <v>1702.1799263379337</v>
      </c>
      <c r="Q26" s="124">
        <f t="shared" si="19"/>
        <v>1702.1799263379337</v>
      </c>
      <c r="R26" s="124">
        <f t="shared" si="19"/>
        <v>1702.1799263379337</v>
      </c>
      <c r="S26" s="124">
        <f t="shared" si="19"/>
        <v>1702.1799263379337</v>
      </c>
      <c r="T26" s="124">
        <f t="shared" si="19"/>
        <v>1702.1799263379337</v>
      </c>
      <c r="U26" s="124">
        <f t="shared" si="19"/>
        <v>1702.1799263379337</v>
      </c>
      <c r="V26" s="124">
        <f t="shared" si="19"/>
        <v>1702.1799263379337</v>
      </c>
      <c r="W26" s="124">
        <f t="shared" si="19"/>
        <v>1702.1799263379337</v>
      </c>
      <c r="X26" s="124">
        <f t="shared" si="19"/>
        <v>1702.1799263379337</v>
      </c>
      <c r="Y26" s="124">
        <f t="shared" si="19"/>
        <v>1702.1799263379337</v>
      </c>
      <c r="Z26" s="124">
        <f t="shared" si="19"/>
        <v>1702.1799263379337</v>
      </c>
      <c r="AA26" s="124">
        <f t="shared" si="19"/>
        <v>1702.1799263379337</v>
      </c>
      <c r="AB26" s="124">
        <f t="shared" si="19"/>
        <v>1702.1799263379337</v>
      </c>
      <c r="AC26" s="124">
        <f t="shared" si="19"/>
        <v>1702.1799263379337</v>
      </c>
      <c r="AD26" s="124">
        <f t="shared" si="19"/>
        <v>1702.1799263379337</v>
      </c>
      <c r="AE26" s="124">
        <f t="shared" si="19"/>
        <v>1702.1799263379337</v>
      </c>
      <c r="AF26" s="124">
        <f t="shared" si="19"/>
        <v>1702.1799263379337</v>
      </c>
      <c r="AG26" s="124">
        <f t="shared" si="19"/>
        <v>1702.1799263379337</v>
      </c>
      <c r="AH26" s="124">
        <f t="shared" si="19"/>
        <v>1702.1799263379337</v>
      </c>
      <c r="AI26" s="124"/>
      <c r="AJ26" s="124"/>
      <c r="AM26" s="12">
        <v>2025</v>
      </c>
      <c r="AN26" s="7">
        <v>4770.6934315115213</v>
      </c>
      <c r="AO26" s="7">
        <v>6357.6342924237251</v>
      </c>
      <c r="AT26" s="7"/>
    </row>
    <row r="27" spans="1:46">
      <c r="A27" s="196" t="s">
        <v>78</v>
      </c>
      <c r="B27" s="124">
        <f t="shared" si="20"/>
        <v>950.86566024173555</v>
      </c>
      <c r="C27" s="124">
        <f t="shared" si="21"/>
        <v>950.86566024173555</v>
      </c>
      <c r="D27" s="124">
        <f t="shared" si="19"/>
        <v>950.86566024173555</v>
      </c>
      <c r="E27" s="124">
        <f t="shared" si="19"/>
        <v>950.86566024173555</v>
      </c>
      <c r="F27" s="124">
        <f t="shared" si="19"/>
        <v>950.86566024173555</v>
      </c>
      <c r="G27" s="124">
        <f t="shared" si="19"/>
        <v>950.86566024173555</v>
      </c>
      <c r="H27" s="124">
        <f t="shared" si="19"/>
        <v>950.86566024173555</v>
      </c>
      <c r="I27" s="124">
        <f t="shared" si="19"/>
        <v>950.86566024173555</v>
      </c>
      <c r="J27" s="124">
        <f t="shared" si="19"/>
        <v>950.86566024173555</v>
      </c>
      <c r="K27" s="124">
        <f t="shared" si="19"/>
        <v>950.86566024173555</v>
      </c>
      <c r="L27" s="124">
        <f t="shared" si="19"/>
        <v>950.86566024173555</v>
      </c>
      <c r="M27" s="124">
        <f t="shared" si="19"/>
        <v>950.86566024173555</v>
      </c>
      <c r="N27" s="124">
        <f t="shared" si="19"/>
        <v>950.86566024173555</v>
      </c>
      <c r="O27" s="124">
        <f t="shared" si="19"/>
        <v>950.86566024173555</v>
      </c>
      <c r="P27" s="124">
        <f t="shared" si="19"/>
        <v>950.86566024173555</v>
      </c>
      <c r="Q27" s="124">
        <f t="shared" si="19"/>
        <v>950.86566024173555</v>
      </c>
      <c r="R27" s="124">
        <f t="shared" si="19"/>
        <v>950.86566024173555</v>
      </c>
      <c r="S27" s="124">
        <f t="shared" si="19"/>
        <v>950.86566024173555</v>
      </c>
      <c r="T27" s="124">
        <f t="shared" si="19"/>
        <v>950.86566024173555</v>
      </c>
      <c r="U27" s="124">
        <f t="shared" si="19"/>
        <v>950.86566024173555</v>
      </c>
      <c r="V27" s="124">
        <f t="shared" si="19"/>
        <v>950.86566024173555</v>
      </c>
      <c r="W27" s="124">
        <f t="shared" si="19"/>
        <v>950.86566024173555</v>
      </c>
      <c r="X27" s="124">
        <f t="shared" si="19"/>
        <v>950.86566024173555</v>
      </c>
      <c r="Y27" s="124">
        <f t="shared" si="19"/>
        <v>950.86566024173555</v>
      </c>
      <c r="Z27" s="124">
        <f t="shared" si="19"/>
        <v>950.86566024173555</v>
      </c>
      <c r="AA27" s="124">
        <f t="shared" si="19"/>
        <v>950.86566024173555</v>
      </c>
      <c r="AB27" s="124">
        <f t="shared" si="19"/>
        <v>950.86566024173555</v>
      </c>
      <c r="AC27" s="124">
        <f t="shared" si="19"/>
        <v>950.86566024173555</v>
      </c>
      <c r="AD27" s="124">
        <f t="shared" si="19"/>
        <v>950.86566024173555</v>
      </c>
      <c r="AE27" s="124">
        <f t="shared" si="19"/>
        <v>950.86566024173555</v>
      </c>
      <c r="AF27" s="124">
        <f t="shared" si="19"/>
        <v>950.86566024173555</v>
      </c>
      <c r="AG27" s="124">
        <f t="shared" si="19"/>
        <v>950.86566024173555</v>
      </c>
      <c r="AH27" s="124">
        <f t="shared" si="19"/>
        <v>950.86566024173555</v>
      </c>
      <c r="AI27" s="124"/>
      <c r="AJ27" s="124"/>
      <c r="AM27" s="12">
        <v>2030</v>
      </c>
      <c r="AN27" s="7">
        <v>8917.1189188361168</v>
      </c>
      <c r="AO27" s="7">
        <v>13465.50769919157</v>
      </c>
      <c r="AT27" s="7"/>
    </row>
    <row r="28" spans="1:46">
      <c r="A28" s="196" t="s">
        <v>79</v>
      </c>
      <c r="B28" s="124">
        <f t="shared" si="20"/>
        <v>3211.5229939489195</v>
      </c>
      <c r="C28" s="124">
        <f t="shared" si="21"/>
        <v>3211.5229939489195</v>
      </c>
      <c r="D28" s="124">
        <f t="shared" si="19"/>
        <v>3211.5229939489195</v>
      </c>
      <c r="E28" s="124">
        <f t="shared" si="19"/>
        <v>3211.5229939489195</v>
      </c>
      <c r="F28" s="124">
        <f t="shared" si="19"/>
        <v>3211.5229939489195</v>
      </c>
      <c r="G28" s="124">
        <f t="shared" si="19"/>
        <v>3211.5229939489195</v>
      </c>
      <c r="H28" s="124">
        <f t="shared" si="19"/>
        <v>3211.5229939489195</v>
      </c>
      <c r="I28" s="124">
        <f t="shared" si="19"/>
        <v>3211.5229939489195</v>
      </c>
      <c r="J28" s="124">
        <f t="shared" si="19"/>
        <v>3211.5229939489195</v>
      </c>
      <c r="K28" s="124">
        <f t="shared" si="19"/>
        <v>3211.5229939489195</v>
      </c>
      <c r="L28" s="124">
        <f t="shared" si="19"/>
        <v>3211.5229939489195</v>
      </c>
      <c r="M28" s="124">
        <f t="shared" si="19"/>
        <v>3211.5229939489195</v>
      </c>
      <c r="N28" s="124">
        <f t="shared" si="19"/>
        <v>3211.5229939489195</v>
      </c>
      <c r="O28" s="124">
        <f t="shared" si="19"/>
        <v>3211.5229939489195</v>
      </c>
      <c r="P28" s="124">
        <f t="shared" si="19"/>
        <v>3211.5229939489195</v>
      </c>
      <c r="Q28" s="124">
        <f t="shared" si="19"/>
        <v>3211.5229939489195</v>
      </c>
      <c r="R28" s="124">
        <f t="shared" si="19"/>
        <v>3211.5229939489195</v>
      </c>
      <c r="S28" s="124">
        <f t="shared" si="19"/>
        <v>3211.5229939489195</v>
      </c>
      <c r="T28" s="124">
        <f t="shared" si="19"/>
        <v>3211.5229939489195</v>
      </c>
      <c r="U28" s="124">
        <f t="shared" si="19"/>
        <v>3211.5229939489195</v>
      </c>
      <c r="V28" s="124">
        <f t="shared" si="19"/>
        <v>3211.5229939489195</v>
      </c>
      <c r="W28" s="124">
        <f t="shared" si="19"/>
        <v>3211.5229939489195</v>
      </c>
      <c r="X28" s="124">
        <f t="shared" si="19"/>
        <v>3211.5229939489195</v>
      </c>
      <c r="Y28" s="124">
        <f t="shared" si="19"/>
        <v>3211.5229939489195</v>
      </c>
      <c r="Z28" s="124">
        <f t="shared" si="19"/>
        <v>3211.5229939489195</v>
      </c>
      <c r="AA28" s="124">
        <f t="shared" si="19"/>
        <v>3211.5229939489195</v>
      </c>
      <c r="AB28" s="124">
        <f t="shared" si="19"/>
        <v>3211.5229939489195</v>
      </c>
      <c r="AC28" s="124">
        <f t="shared" si="19"/>
        <v>3211.5229939489195</v>
      </c>
      <c r="AD28" s="124">
        <f t="shared" si="19"/>
        <v>3211.5229939489195</v>
      </c>
      <c r="AE28" s="124">
        <f t="shared" si="19"/>
        <v>3211.5229939489195</v>
      </c>
      <c r="AF28" s="124">
        <f t="shared" si="19"/>
        <v>3211.5229939489195</v>
      </c>
      <c r="AG28" s="124">
        <f t="shared" si="19"/>
        <v>3211.5229939489195</v>
      </c>
      <c r="AH28" s="124">
        <f t="shared" si="19"/>
        <v>3211.5229939489195</v>
      </c>
      <c r="AI28" s="124"/>
      <c r="AJ28" s="124"/>
      <c r="AM28" s="12">
        <v>2040</v>
      </c>
      <c r="AN28" s="7">
        <v>14841.970515608788</v>
      </c>
      <c r="AO28" s="7">
        <v>21661.303845517337</v>
      </c>
    </row>
    <row r="29" spans="1:46">
      <c r="A29" s="196" t="s">
        <v>80</v>
      </c>
      <c r="B29" s="124">
        <f t="shared" si="20"/>
        <v>1911.3333333333333</v>
      </c>
      <c r="C29" s="124">
        <f t="shared" si="21"/>
        <v>1911.3333333333333</v>
      </c>
      <c r="D29" s="124">
        <f t="shared" si="19"/>
        <v>1911.3333333333333</v>
      </c>
      <c r="E29" s="124">
        <f t="shared" si="19"/>
        <v>1911.3333333333333</v>
      </c>
      <c r="F29" s="124">
        <f t="shared" si="19"/>
        <v>1911.3333333333333</v>
      </c>
      <c r="G29" s="124">
        <f t="shared" si="19"/>
        <v>1911.3333333333333</v>
      </c>
      <c r="H29" s="124">
        <f t="shared" si="19"/>
        <v>1911.3333333333333</v>
      </c>
      <c r="I29" s="124">
        <f t="shared" si="19"/>
        <v>1911.3333333333333</v>
      </c>
      <c r="J29" s="124">
        <f t="shared" si="19"/>
        <v>1911.3333333333333</v>
      </c>
      <c r="K29" s="124">
        <f t="shared" si="19"/>
        <v>1911.3333333333333</v>
      </c>
      <c r="L29" s="124">
        <f t="shared" si="19"/>
        <v>1911.3333333333333</v>
      </c>
      <c r="M29" s="124">
        <f t="shared" si="19"/>
        <v>1911.3333333333333</v>
      </c>
      <c r="N29" s="124">
        <f t="shared" si="19"/>
        <v>1911.3333333333333</v>
      </c>
      <c r="O29" s="124">
        <f t="shared" si="19"/>
        <v>1911.3333333333333</v>
      </c>
      <c r="P29" s="124">
        <f t="shared" si="19"/>
        <v>1911.3333333333333</v>
      </c>
      <c r="Q29" s="124">
        <f t="shared" si="19"/>
        <v>1911.3333333333333</v>
      </c>
      <c r="R29" s="124">
        <f t="shared" si="19"/>
        <v>1911.3333333333333</v>
      </c>
      <c r="S29" s="124">
        <f t="shared" si="19"/>
        <v>1911.3333333333333</v>
      </c>
      <c r="T29" s="124">
        <f t="shared" si="19"/>
        <v>1911.3333333333333</v>
      </c>
      <c r="U29" s="124">
        <f t="shared" si="19"/>
        <v>1911.3333333333333</v>
      </c>
      <c r="V29" s="124">
        <f t="shared" si="19"/>
        <v>1911.3333333333333</v>
      </c>
      <c r="W29" s="124">
        <f t="shared" si="19"/>
        <v>1911.3333333333333</v>
      </c>
      <c r="X29" s="124">
        <f t="shared" si="19"/>
        <v>1911.3333333333333</v>
      </c>
      <c r="Y29" s="124">
        <f t="shared" si="19"/>
        <v>1911.3333333333333</v>
      </c>
      <c r="Z29" s="124">
        <f t="shared" si="19"/>
        <v>1911.3333333333333</v>
      </c>
      <c r="AA29" s="124">
        <f t="shared" si="19"/>
        <v>1911.3333333333333</v>
      </c>
      <c r="AB29" s="124">
        <f t="shared" si="19"/>
        <v>1911.3333333333333</v>
      </c>
      <c r="AC29" s="124">
        <f t="shared" si="19"/>
        <v>1911.3333333333333</v>
      </c>
      <c r="AD29" s="124">
        <f t="shared" si="19"/>
        <v>1911.3333333333333</v>
      </c>
      <c r="AE29" s="124">
        <f t="shared" si="19"/>
        <v>1911.3333333333333</v>
      </c>
      <c r="AF29" s="124">
        <f t="shared" si="19"/>
        <v>1911.3333333333333</v>
      </c>
      <c r="AG29" s="124">
        <f t="shared" si="19"/>
        <v>1911.3333333333333</v>
      </c>
      <c r="AH29" s="124">
        <f t="shared" si="19"/>
        <v>1911.3333333333333</v>
      </c>
      <c r="AI29" s="124"/>
      <c r="AJ29" s="124"/>
      <c r="AM29" s="12">
        <v>2050</v>
      </c>
      <c r="AN29" s="7">
        <v>18278.00153208524</v>
      </c>
      <c r="AO29" s="7">
        <v>33383.207308873534</v>
      </c>
    </row>
    <row r="30" spans="1:46">
      <c r="A30" s="197"/>
    </row>
    <row r="31" spans="1:46" s="12" customFormat="1">
      <c r="A31" s="198"/>
      <c r="B31" s="123">
        <v>2020</v>
      </c>
      <c r="C31" s="123"/>
      <c r="D31" s="123">
        <v>2025</v>
      </c>
      <c r="E31" s="123"/>
      <c r="F31" s="123">
        <v>2030</v>
      </c>
      <c r="G31" s="123"/>
      <c r="H31" s="123">
        <v>2040</v>
      </c>
      <c r="I31" s="123"/>
      <c r="J31" s="123">
        <v>2050</v>
      </c>
      <c r="K31" s="123"/>
      <c r="M31" s="198"/>
      <c r="N31" s="123">
        <v>2020</v>
      </c>
      <c r="O31" s="123"/>
      <c r="P31" s="123">
        <v>2025</v>
      </c>
      <c r="Q31" s="123"/>
      <c r="R31" s="123">
        <v>2030</v>
      </c>
      <c r="S31" s="123"/>
      <c r="T31" s="123">
        <v>2040</v>
      </c>
      <c r="U31" s="123"/>
      <c r="V31" s="123">
        <v>2050</v>
      </c>
      <c r="W31" s="123"/>
    </row>
    <row r="32" spans="1:46">
      <c r="A32" s="199" t="s">
        <v>167</v>
      </c>
      <c r="B32" s="211" t="s">
        <v>136</v>
      </c>
      <c r="C32" s="211" t="s">
        <v>168</v>
      </c>
      <c r="D32" s="211" t="s">
        <v>136</v>
      </c>
      <c r="E32" s="211" t="s">
        <v>168</v>
      </c>
      <c r="F32" s="211" t="s">
        <v>136</v>
      </c>
      <c r="G32" s="211" t="s">
        <v>168</v>
      </c>
      <c r="H32" s="211" t="s">
        <v>136</v>
      </c>
      <c r="I32" s="211" t="s">
        <v>168</v>
      </c>
      <c r="J32" s="211" t="s">
        <v>136</v>
      </c>
      <c r="K32" s="211" t="s">
        <v>168</v>
      </c>
      <c r="L32" s="123"/>
      <c r="M32" s="199"/>
      <c r="N32" s="211" t="s">
        <v>136</v>
      </c>
      <c r="O32" s="211" t="s">
        <v>168</v>
      </c>
      <c r="P32" s="211" t="s">
        <v>136</v>
      </c>
      <c r="Q32" s="211" t="s">
        <v>168</v>
      </c>
      <c r="R32" s="211" t="s">
        <v>136</v>
      </c>
      <c r="S32" s="211" t="s">
        <v>168</v>
      </c>
      <c r="T32" s="211" t="s">
        <v>136</v>
      </c>
      <c r="U32" s="211" t="s">
        <v>168</v>
      </c>
      <c r="V32" s="211" t="s">
        <v>136</v>
      </c>
      <c r="W32" s="211" t="s">
        <v>168</v>
      </c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</row>
    <row r="33" spans="1:36">
      <c r="A33" s="196" t="s">
        <v>70</v>
      </c>
      <c r="B33" s="7">
        <f>$D18*AT3*$AO3/1000</f>
        <v>769.14028192451406</v>
      </c>
      <c r="C33" s="7">
        <f>$D18*AU3*$AO3/1000</f>
        <v>769.14028192451406</v>
      </c>
      <c r="D33" s="7">
        <f>$I18*AV3*$AO3/1000</f>
        <v>788.36006978944192</v>
      </c>
      <c r="E33" s="7">
        <f>$I18*AW3*$AO3/1000</f>
        <v>788.36006978944192</v>
      </c>
      <c r="F33" s="7">
        <f>$N18*AX3*$AO3/1000</f>
        <v>824.52971775341905</v>
      </c>
      <c r="G33" s="7">
        <f>$N18*AY3*$AO3/1000</f>
        <v>872.84164882046593</v>
      </c>
      <c r="H33" s="7">
        <f>$X18*AZ3*$AO3/1000</f>
        <v>824.52971775341905</v>
      </c>
      <c r="I33" s="7">
        <f>$X18*BA3*$AO3/1000</f>
        <v>931.28947329410119</v>
      </c>
      <c r="J33" s="7">
        <f>$AH18*BB3*$AO3/1000</f>
        <v>824.52971775341905</v>
      </c>
      <c r="K33" s="7">
        <f>$AH18*BC3*$AO3/1000</f>
        <v>982.62339847190822</v>
      </c>
      <c r="L33" s="7"/>
      <c r="M33" s="196"/>
      <c r="N33" s="193">
        <f>B33/B$45</f>
        <v>0.17765036934041095</v>
      </c>
      <c r="O33" s="193">
        <f t="shared" ref="O33:W44" si="22">C33/C$45</f>
        <v>0.17764532012725601</v>
      </c>
      <c r="P33" s="193">
        <f t="shared" si="22"/>
        <v>0.18349715132261862</v>
      </c>
      <c r="Q33" s="193">
        <f t="shared" si="22"/>
        <v>0.1638595148449335</v>
      </c>
      <c r="R33" s="193">
        <f t="shared" si="22"/>
        <v>0.16853868657821333</v>
      </c>
      <c r="S33" s="193">
        <f t="shared" si="22"/>
        <v>0.13750762040980496</v>
      </c>
      <c r="T33" s="193">
        <f t="shared" si="22"/>
        <v>0.13597164637765949</v>
      </c>
      <c r="U33" s="193">
        <f t="shared" si="22"/>
        <v>0.11143502925052087</v>
      </c>
      <c r="V33" s="193">
        <f t="shared" si="22"/>
        <v>0.12790372628713892</v>
      </c>
      <c r="W33" s="193">
        <f t="shared" si="22"/>
        <v>9.4265494627457161E-2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>
      <c r="A34" s="196" t="s">
        <v>71</v>
      </c>
      <c r="B34" s="7">
        <f t="shared" ref="B34:C34" si="23">$D19*AT4*$AO4/1000</f>
        <v>499.28576146848945</v>
      </c>
      <c r="C34" s="7">
        <f t="shared" si="23"/>
        <v>499.28576146848945</v>
      </c>
      <c r="D34" s="7">
        <f t="shared" ref="D34:E34" si="24">$I19*AV4*$AO4/1000</f>
        <v>654.04666346589636</v>
      </c>
      <c r="E34" s="7">
        <f t="shared" si="24"/>
        <v>871.19143558729752</v>
      </c>
      <c r="F34" s="7">
        <f t="shared" ref="F34:G34" si="25">$N19*AX4*$AO4/1000</f>
        <v>992.51114824328931</v>
      </c>
      <c r="G34" s="7">
        <f t="shared" si="25"/>
        <v>1892.3662647488588</v>
      </c>
      <c r="H34" s="7">
        <f t="shared" ref="H34:I34" si="26">$X19*AZ4*$AO4/1000</f>
        <v>1605.249255778017</v>
      </c>
      <c r="I34" s="7">
        <f t="shared" si="26"/>
        <v>4006.779195957884</v>
      </c>
      <c r="J34" s="7">
        <f t="shared" ref="J34:K34" si="27">$AH19*BB4*$AO4/1000</f>
        <v>1768.3580575576214</v>
      </c>
      <c r="K34" s="7">
        <f t="shared" si="27"/>
        <v>5230.0624311781512</v>
      </c>
      <c r="L34" s="7"/>
      <c r="M34" s="196"/>
      <c r="N34" s="193">
        <f t="shared" ref="N34:N44" si="28">B34/B$45</f>
        <v>0.11532135556513554</v>
      </c>
      <c r="O34" s="193">
        <f t="shared" si="22"/>
        <v>0.11531807787926454</v>
      </c>
      <c r="P34" s="193">
        <f t="shared" si="22"/>
        <v>0.15223462498564855</v>
      </c>
      <c r="Q34" s="193">
        <f t="shared" si="22"/>
        <v>0.18107589595516005</v>
      </c>
      <c r="R34" s="193">
        <f t="shared" si="22"/>
        <v>0.20287507137393865</v>
      </c>
      <c r="S34" s="193">
        <f t="shared" si="22"/>
        <v>0.29812370017064799</v>
      </c>
      <c r="T34" s="193">
        <f t="shared" si="22"/>
        <v>0.26471863834012127</v>
      </c>
      <c r="U34" s="193">
        <f t="shared" si="22"/>
        <v>0.47943799399195186</v>
      </c>
      <c r="V34" s="193">
        <f t="shared" si="22"/>
        <v>0.27431344207674407</v>
      </c>
      <c r="W34" s="193">
        <f t="shared" si="22"/>
        <v>0.50173283352928844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>
      <c r="A35" s="196" t="s">
        <v>72</v>
      </c>
      <c r="B35" s="7">
        <f t="shared" ref="B35:C35" si="29">$D20*AT5*$AO5/1000</f>
        <v>66.144896792450865</v>
      </c>
      <c r="C35" s="7">
        <f t="shared" si="29"/>
        <v>66.144896792450865</v>
      </c>
      <c r="D35" s="7">
        <f t="shared" ref="D35:E35" si="30">$I20*AV5*$AO5/1000</f>
        <v>142.72564195733943</v>
      </c>
      <c r="E35" s="7">
        <f t="shared" si="30"/>
        <v>142.72564195733943</v>
      </c>
      <c r="F35" s="7">
        <f t="shared" ref="F35:G35" si="31">$N20*AX5*$AO5/1000</f>
        <v>139.81287375412839</v>
      </c>
      <c r="G35" s="7">
        <f t="shared" si="31"/>
        <v>139.81287375412839</v>
      </c>
      <c r="H35" s="7">
        <f t="shared" ref="H35:I35" si="32">$X20*AZ5*$AO5/1000</f>
        <v>131.45782713651016</v>
      </c>
      <c r="I35" s="7">
        <f t="shared" si="32"/>
        <v>131.45782713651016</v>
      </c>
      <c r="J35" s="7">
        <f t="shared" ref="J35:K35" si="33">$AH20*BB5*$AO5/1000</f>
        <v>123.79264771164077</v>
      </c>
      <c r="K35" s="7">
        <f t="shared" si="33"/>
        <v>123.79264771164077</v>
      </c>
      <c r="L35" s="7"/>
      <c r="M35" s="196"/>
      <c r="N35" s="193">
        <f t="shared" si="28"/>
        <v>1.527766211354863E-2</v>
      </c>
      <c r="O35" s="193">
        <f t="shared" si="22"/>
        <v>1.5277227888881341E-2</v>
      </c>
      <c r="P35" s="193">
        <f t="shared" si="22"/>
        <v>3.3220541886220409E-2</v>
      </c>
      <c r="Q35" s="193">
        <f t="shared" si="22"/>
        <v>2.9665320889866474E-2</v>
      </c>
      <c r="R35" s="193">
        <f t="shared" si="22"/>
        <v>2.8578567396515944E-2</v>
      </c>
      <c r="S35" s="193">
        <f t="shared" si="22"/>
        <v>2.2026143686620887E-2</v>
      </c>
      <c r="T35" s="193">
        <f t="shared" si="22"/>
        <v>2.1678463250158493E-2</v>
      </c>
      <c r="U35" s="193">
        <f t="shared" si="22"/>
        <v>1.572981036750189E-2</v>
      </c>
      <c r="V35" s="193">
        <f t="shared" si="22"/>
        <v>1.9203117350835183E-2</v>
      </c>
      <c r="W35" s="193">
        <f t="shared" si="22"/>
        <v>1.1875735084191546E-2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>
      <c r="A36" s="196" t="s">
        <v>58</v>
      </c>
      <c r="B36" s="7">
        <f t="shared" ref="B36:C36" si="34">$D21*AT6*$AO6/1000</f>
        <v>221.04550033163332</v>
      </c>
      <c r="C36" s="7">
        <f t="shared" si="34"/>
        <v>221.16855819675945</v>
      </c>
      <c r="D36" s="7">
        <f t="shared" ref="D36:E36" si="35">$I21*AV6*$AO6/1000</f>
        <v>479.50104677935019</v>
      </c>
      <c r="E36" s="7">
        <f t="shared" si="35"/>
        <v>776.67373548832711</v>
      </c>
      <c r="F36" s="7">
        <f t="shared" ref="F36:G36" si="36">$N21*AX6*$AO6/1000</f>
        <v>501.23403793656382</v>
      </c>
      <c r="G36" s="7">
        <f t="shared" si="36"/>
        <v>1137.867195889407</v>
      </c>
      <c r="H36" s="7">
        <f t="shared" ref="H36:I36" si="37">$X21*AZ6*$AO6/1000</f>
        <v>1362.8829573260114</v>
      </c>
      <c r="I36" s="7">
        <f t="shared" si="37"/>
        <v>1461.7185631056939</v>
      </c>
      <c r="J36" s="7">
        <f t="shared" ref="J36:K36" si="38">$AH21*BB6*$AO6/1000</f>
        <v>1538.5579983294772</v>
      </c>
      <c r="K36" s="7">
        <f t="shared" si="38"/>
        <v>1424.9104612942781</v>
      </c>
      <c r="L36" s="7"/>
      <c r="M36" s="196"/>
      <c r="N36" s="193">
        <f t="shared" si="28"/>
        <v>5.1055465040387216E-2</v>
      </c>
      <c r="O36" s="193">
        <f t="shared" si="22"/>
        <v>5.108243612548561E-2</v>
      </c>
      <c r="P36" s="193">
        <f t="shared" si="22"/>
        <v>0.11160772787962786</v>
      </c>
      <c r="Q36" s="193">
        <f t="shared" si="22"/>
        <v>0.16143052694679219</v>
      </c>
      <c r="R36" s="193">
        <f t="shared" si="22"/>
        <v>0.10245516274694944</v>
      </c>
      <c r="S36" s="193">
        <f t="shared" si="22"/>
        <v>0.17925978974602416</v>
      </c>
      <c r="T36" s="193">
        <f t="shared" si="22"/>
        <v>0.22475046749387195</v>
      </c>
      <c r="U36" s="193">
        <f t="shared" si="22"/>
        <v>0.174904426074483</v>
      </c>
      <c r="V36" s="193">
        <f t="shared" si="22"/>
        <v>0.23866611094552728</v>
      </c>
      <c r="W36" s="193">
        <f t="shared" si="22"/>
        <v>0.13669518723310076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>
      <c r="A37" s="196" t="s">
        <v>73</v>
      </c>
      <c r="B37" s="7">
        <f t="shared" ref="B37:C37" si="39">$D22*AT7*$AO7/1000</f>
        <v>189.28975882747778</v>
      </c>
      <c r="C37" s="7">
        <f t="shared" si="39"/>
        <v>189.28975882747778</v>
      </c>
      <c r="D37" s="7">
        <f t="shared" ref="D37:E37" si="40">$I22*AV7*$AO7/1000</f>
        <v>189.28975882747778</v>
      </c>
      <c r="E37" s="7">
        <f t="shared" si="40"/>
        <v>189.28975882747778</v>
      </c>
      <c r="F37" s="7">
        <f t="shared" ref="F37:G37" si="41">$N22*AX7*$AO7/1000</f>
        <v>185.05335694623577</v>
      </c>
      <c r="G37" s="7">
        <f t="shared" si="41"/>
        <v>259.13047665671115</v>
      </c>
      <c r="H37" s="7">
        <f t="shared" ref="H37:I37" si="42">$X22*AZ7*$AO7/1000</f>
        <v>183.23219297144774</v>
      </c>
      <c r="I37" s="7">
        <f t="shared" si="42"/>
        <v>286.0088445863102</v>
      </c>
      <c r="J37" s="7">
        <f t="shared" ref="J37:K37" si="43">$AH22*BB7*$AO7/1000</f>
        <v>0</v>
      </c>
      <c r="K37" s="7">
        <f t="shared" si="43"/>
        <v>240.97867571521252</v>
      </c>
      <c r="L37" s="7"/>
      <c r="M37" s="196"/>
      <c r="N37" s="193">
        <f t="shared" si="28"/>
        <v>4.3720757264094308E-2</v>
      </c>
      <c r="O37" s="193">
        <f t="shared" si="22"/>
        <v>4.3719514624275764E-2</v>
      </c>
      <c r="P37" s="193">
        <f t="shared" si="22"/>
        <v>4.4058714856860512E-2</v>
      </c>
      <c r="Q37" s="193">
        <f t="shared" si="22"/>
        <v>3.9343606094698697E-2</v>
      </c>
      <c r="R37" s="193">
        <f t="shared" si="22"/>
        <v>3.7825986201670221E-2</v>
      </c>
      <c r="S37" s="193">
        <f t="shared" si="22"/>
        <v>4.0823458950286717E-2</v>
      </c>
      <c r="T37" s="193">
        <f t="shared" si="22"/>
        <v>3.0216476630582242E-2</v>
      </c>
      <c r="U37" s="193">
        <f t="shared" si="22"/>
        <v>3.4222875782810622E-2</v>
      </c>
      <c r="V37" s="193">
        <f t="shared" si="22"/>
        <v>0</v>
      </c>
      <c r="W37" s="193">
        <f t="shared" si="22"/>
        <v>2.3117680788275592E-2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>
      <c r="A38" s="196" t="s">
        <v>74</v>
      </c>
      <c r="B38" s="7">
        <f t="shared" ref="B38:C38" si="44">$D23*AT8*$AO8/1000</f>
        <v>51.427782133023584</v>
      </c>
      <c r="C38" s="7">
        <f t="shared" si="44"/>
        <v>51.427782133023584</v>
      </c>
      <c r="D38" s="7">
        <f t="shared" ref="D38:E38" si="45">$I23*AV8*$AO8/1000</f>
        <v>64.168260697443216</v>
      </c>
      <c r="E38" s="7">
        <f t="shared" si="45"/>
        <v>64.738887804256834</v>
      </c>
      <c r="F38" s="7">
        <f t="shared" ref="F38:G38" si="46">$N23*AX8*$AO8/1000</f>
        <v>43.926639822097968</v>
      </c>
      <c r="G38" s="7">
        <f t="shared" si="46"/>
        <v>44.682870952098611</v>
      </c>
      <c r="H38" s="7">
        <f t="shared" ref="H38:I38" si="47">$X23*AZ8*$AO8/1000</f>
        <v>19.519204817721199</v>
      </c>
      <c r="I38" s="7">
        <f t="shared" si="47"/>
        <v>23.593750308772648</v>
      </c>
      <c r="J38" s="7">
        <f t="shared" ref="J38:K38" si="48">$AH23*BB8*$AO8/1000</f>
        <v>6.0726207322051513</v>
      </c>
      <c r="K38" s="7">
        <f t="shared" si="48"/>
        <v>76.246308803901613</v>
      </c>
      <c r="L38" s="7"/>
      <c r="M38" s="196"/>
      <c r="N38" s="193">
        <f t="shared" si="28"/>
        <v>1.1878411136431E-2</v>
      </c>
      <c r="O38" s="193">
        <f t="shared" si="22"/>
        <v>1.1878073525932399E-2</v>
      </c>
      <c r="P38" s="193">
        <f t="shared" si="22"/>
        <v>1.4935679132573022E-2</v>
      </c>
      <c r="Q38" s="193">
        <f t="shared" si="22"/>
        <v>1.3455885392621866E-2</v>
      </c>
      <c r="R38" s="193">
        <f t="shared" si="22"/>
        <v>8.9788615522341311E-3</v>
      </c>
      <c r="S38" s="193">
        <f t="shared" si="22"/>
        <v>7.039347017875037E-3</v>
      </c>
      <c r="T38" s="193">
        <f t="shared" si="22"/>
        <v>3.2188753878753559E-3</v>
      </c>
      <c r="U38" s="193">
        <f t="shared" si="22"/>
        <v>2.8231504072389253E-3</v>
      </c>
      <c r="V38" s="193">
        <f t="shared" si="22"/>
        <v>9.4200464004361487E-4</v>
      </c>
      <c r="W38" s="193">
        <f t="shared" si="22"/>
        <v>7.3144971146574056E-3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>
      <c r="A39" s="196" t="s">
        <v>159</v>
      </c>
      <c r="B39" s="7">
        <f t="shared" ref="B39:C39" si="49">$D24*AT9*$AO9/1000</f>
        <v>43.548535484987582</v>
      </c>
      <c r="C39" s="7">
        <f t="shared" si="49"/>
        <v>43.548535484987582</v>
      </c>
      <c r="D39" s="7">
        <f t="shared" ref="D39:E39" si="50">$I24*AV9*$AO9/1000</f>
        <v>32.955101193638953</v>
      </c>
      <c r="E39" s="7">
        <f t="shared" si="50"/>
        <v>32.955101193638953</v>
      </c>
      <c r="F39" s="7">
        <f t="shared" ref="F39:G39" si="51">$N24*AX9*$AO9/1000</f>
        <v>32.955101193638953</v>
      </c>
      <c r="G39" s="7">
        <f t="shared" si="51"/>
        <v>32.955101193638953</v>
      </c>
      <c r="H39" s="7">
        <f t="shared" ref="H39:I39" si="52">$X24*AZ9*$AO9/1000</f>
        <v>15.738238327481076</v>
      </c>
      <c r="I39" s="7">
        <f t="shared" si="52"/>
        <v>15.738238327481076</v>
      </c>
      <c r="J39" s="7">
        <f t="shared" ref="J39:K39" si="53">$AH24*BB9*$AO9/1000</f>
        <v>11.687211770738044</v>
      </c>
      <c r="K39" s="7">
        <f t="shared" si="53"/>
        <v>11.687211770738044</v>
      </c>
      <c r="L39" s="7"/>
      <c r="M39" s="196"/>
      <c r="N39" s="193">
        <f t="shared" si="28"/>
        <v>1.0058520656055449E-2</v>
      </c>
      <c r="O39" s="193">
        <f t="shared" si="22"/>
        <v>1.0058234770836047E-2</v>
      </c>
      <c r="P39" s="193">
        <f t="shared" si="22"/>
        <v>7.6705650404091065E-3</v>
      </c>
      <c r="Q39" s="193">
        <f t="shared" si="22"/>
        <v>6.8496707281199831E-3</v>
      </c>
      <c r="R39" s="193">
        <f t="shared" si="22"/>
        <v>6.7362150224997011E-3</v>
      </c>
      <c r="S39" s="193">
        <f t="shared" si="22"/>
        <v>5.1917521942559282E-3</v>
      </c>
      <c r="T39" s="193">
        <f t="shared" si="22"/>
        <v>2.5953633087989576E-3</v>
      </c>
      <c r="U39" s="193">
        <f t="shared" si="22"/>
        <v>1.8831857318982873E-3</v>
      </c>
      <c r="V39" s="193">
        <f t="shared" si="22"/>
        <v>1.8129582272149807E-3</v>
      </c>
      <c r="W39" s="193">
        <f t="shared" si="22"/>
        <v>1.121183151243632E-3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>
      <c r="A40" s="196" t="s">
        <v>76</v>
      </c>
      <c r="B40" s="7">
        <f t="shared" ref="B40:C40" si="54">$D25*AT10*$AO10/1000</f>
        <v>160.44159489784676</v>
      </c>
      <c r="C40" s="7">
        <f t="shared" si="54"/>
        <v>160.44159489784676</v>
      </c>
      <c r="D40" s="7">
        <f t="shared" ref="D40:E40" si="55">$I25*AV10*$AO10/1000</f>
        <v>160.44159489784676</v>
      </c>
      <c r="E40" s="7">
        <f t="shared" si="55"/>
        <v>160.44159489784676</v>
      </c>
      <c r="F40" s="7">
        <f t="shared" ref="F40:G40" si="56">$N25*AX10*$AO10/1000</f>
        <v>160.44159489784676</v>
      </c>
      <c r="G40" s="7">
        <f t="shared" si="56"/>
        <v>160.44159489784676</v>
      </c>
      <c r="H40" s="7">
        <f t="shared" ref="H40:I40" si="57">$X25*AZ10*$AO10/1000</f>
        <v>160.44159489784676</v>
      </c>
      <c r="I40" s="7">
        <f t="shared" si="57"/>
        <v>160.44159489784676</v>
      </c>
      <c r="J40" s="7">
        <f t="shared" ref="J40:K40" si="58">$AH25*BB10*$AO10/1000</f>
        <v>160.44159489784676</v>
      </c>
      <c r="K40" s="7">
        <f t="shared" si="58"/>
        <v>1212.5509665852167</v>
      </c>
      <c r="L40" s="7"/>
      <c r="M40" s="196"/>
      <c r="N40" s="193">
        <f t="shared" si="28"/>
        <v>3.705762038603564E-2</v>
      </c>
      <c r="O40" s="193">
        <f t="shared" si="22"/>
        <v>3.705656712718209E-2</v>
      </c>
      <c r="P40" s="193">
        <f t="shared" si="22"/>
        <v>3.7344072519141618E-2</v>
      </c>
      <c r="Q40" s="193">
        <f t="shared" si="22"/>
        <v>3.3347556412807823E-2</v>
      </c>
      <c r="R40" s="193">
        <f t="shared" si="22"/>
        <v>3.279519839536401E-2</v>
      </c>
      <c r="S40" s="193">
        <f t="shared" si="22"/>
        <v>2.5275995891088279E-2</v>
      </c>
      <c r="T40" s="193">
        <f t="shared" si="22"/>
        <v>2.6458121928167769E-2</v>
      </c>
      <c r="U40" s="193">
        <f t="shared" si="22"/>
        <v>1.9197912499968359E-2</v>
      </c>
      <c r="V40" s="193">
        <f t="shared" si="22"/>
        <v>2.4888221002876184E-2</v>
      </c>
      <c r="W40" s="193">
        <f t="shared" si="22"/>
        <v>0.11632301531177557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>
      <c r="A41" s="196" t="s">
        <v>77</v>
      </c>
      <c r="B41" s="7">
        <f t="shared" ref="B41:C41" si="59">$D26*AT11*$AO11/1000</f>
        <v>261.78378277445904</v>
      </c>
      <c r="C41" s="7">
        <f t="shared" si="59"/>
        <v>261.78378277445904</v>
      </c>
      <c r="D41" s="7">
        <f t="shared" ref="D41:E41" si="60">$I26*AV11*$AO11/1000</f>
        <v>261.78378277445904</v>
      </c>
      <c r="E41" s="7">
        <f t="shared" si="60"/>
        <v>261.78378277445904</v>
      </c>
      <c r="F41" s="7">
        <f t="shared" ref="F41:G41" si="61">$N26*AX11*$AO11/1000</f>
        <v>202.20748535263129</v>
      </c>
      <c r="G41" s="7">
        <f t="shared" si="61"/>
        <v>202.20748535263129</v>
      </c>
      <c r="H41" s="7">
        <f t="shared" ref="H41:I41" si="62">$X26*AZ11*$AO11/1000</f>
        <v>148.37604518219419</v>
      </c>
      <c r="I41" s="7">
        <f t="shared" si="62"/>
        <v>54.15480155291673</v>
      </c>
      <c r="J41" s="7">
        <f t="shared" ref="J41:K41" si="63">$AH26*BB11*$AO11/1000</f>
        <v>5.478040366124624</v>
      </c>
      <c r="K41" s="7">
        <f t="shared" si="63"/>
        <v>1.8181243187094804E-7</v>
      </c>
      <c r="L41" s="7"/>
      <c r="M41" s="196"/>
      <c r="N41" s="193">
        <f t="shared" si="28"/>
        <v>6.0464894103383876E-2</v>
      </c>
      <c r="O41" s="193">
        <f t="shared" si="22"/>
        <v>6.0463175558469771E-2</v>
      </c>
      <c r="P41" s="193">
        <f t="shared" si="22"/>
        <v>6.0932282395279383E-2</v>
      </c>
      <c r="Q41" s="193">
        <f t="shared" si="22"/>
        <v>5.4411385461406073E-2</v>
      </c>
      <c r="R41" s="193">
        <f t="shared" si="22"/>
        <v>4.133239016596315E-2</v>
      </c>
      <c r="S41" s="193">
        <f t="shared" si="22"/>
        <v>3.1855801309969373E-2</v>
      </c>
      <c r="T41" s="193">
        <f t="shared" si="22"/>
        <v>2.4468414796981742E-2</v>
      </c>
      <c r="U41" s="193">
        <f t="shared" si="22"/>
        <v>6.4799850832198309E-3</v>
      </c>
      <c r="V41" s="193">
        <f t="shared" si="22"/>
        <v>8.4977140361633353E-4</v>
      </c>
      <c r="W41" s="193">
        <f t="shared" si="22"/>
        <v>1.7441716578689574E-11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>
      <c r="A42" s="196" t="s">
        <v>78</v>
      </c>
      <c r="B42" s="7">
        <f t="shared" ref="B42:C42" si="64">$D27*AT12*$AO12/1000</f>
        <v>1399.2073755816223</v>
      </c>
      <c r="C42" s="7">
        <f t="shared" si="64"/>
        <v>1399.2073755816223</v>
      </c>
      <c r="D42" s="7">
        <f t="shared" ref="D42:E42" si="65">$I27*AV12*$AO12/1000</f>
        <v>1276.0400139387402</v>
      </c>
      <c r="E42" s="7">
        <f t="shared" si="65"/>
        <v>1276.0400139387402</v>
      </c>
      <c r="F42" s="7">
        <f t="shared" ref="F42:G42" si="66">$N27*AX12*$AO12/1000</f>
        <v>1793.0945858784139</v>
      </c>
      <c r="G42" s="7">
        <f t="shared" si="66"/>
        <v>1588.8202882447065</v>
      </c>
      <c r="H42" s="7">
        <f t="shared" ref="H42:I42" si="67">$X27*AZ12*$AO12/1000</f>
        <v>1594.5072482415567</v>
      </c>
      <c r="I42" s="7">
        <f t="shared" si="67"/>
        <v>1268.2020793260992</v>
      </c>
      <c r="J42" s="7">
        <f t="shared" ref="J42:K42" si="68">$AH27*BB12*$AO12/1000</f>
        <v>1989.0150285188424</v>
      </c>
      <c r="K42" s="7">
        <f t="shared" si="68"/>
        <v>1102.7903650790377</v>
      </c>
      <c r="L42" s="7"/>
      <c r="M42" s="196"/>
      <c r="N42" s="193">
        <f t="shared" si="28"/>
        <v>0.32317863580612433</v>
      </c>
      <c r="O42" s="193">
        <f t="shared" si="22"/>
        <v>0.32316945036043476</v>
      </c>
      <c r="P42" s="193">
        <f t="shared" si="22"/>
        <v>0.29700858339257463</v>
      </c>
      <c r="Q42" s="193">
        <f t="shared" si="22"/>
        <v>0.26522309490201479</v>
      </c>
      <c r="R42" s="193">
        <f t="shared" si="22"/>
        <v>0.36651899853636305</v>
      </c>
      <c r="S42" s="193">
        <f t="shared" si="22"/>
        <v>0.25030301589136011</v>
      </c>
      <c r="T42" s="193">
        <f t="shared" si="22"/>
        <v>0.26294719406263251</v>
      </c>
      <c r="U42" s="193">
        <f t="shared" si="22"/>
        <v>0.15174888137133033</v>
      </c>
      <c r="V42" s="193">
        <f t="shared" si="22"/>
        <v>0.30854246767702381</v>
      </c>
      <c r="W42" s="193">
        <f t="shared" si="22"/>
        <v>0.10579340914966159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>
      <c r="A43" s="196" t="s">
        <v>79</v>
      </c>
      <c r="B43" s="7">
        <f t="shared" ref="B43:C43" si="69">$D28*AT13*$AO13/1000</f>
        <v>657.71990916073867</v>
      </c>
      <c r="C43" s="7">
        <f t="shared" si="69"/>
        <v>657.71990916073867</v>
      </c>
      <c r="D43" s="7">
        <f t="shared" ref="D43:E43" si="70">$I28*AV13*$AO13/1000</f>
        <v>238.55192799052574</v>
      </c>
      <c r="E43" s="7">
        <f t="shared" si="70"/>
        <v>238.55192799052574</v>
      </c>
      <c r="F43" s="7">
        <f t="shared" ref="F43:G43" si="71">$N28*AX13*$AO13/1000</f>
        <v>10.121143186726094</v>
      </c>
      <c r="G43" s="7">
        <f t="shared" si="71"/>
        <v>10.121143186726094</v>
      </c>
      <c r="H43" s="7">
        <f t="shared" ref="H43:I43" si="72">$X28*AZ13*$AO13/1000</f>
        <v>16.358846182599265</v>
      </c>
      <c r="I43" s="7">
        <f t="shared" si="72"/>
        <v>16.358846182599265</v>
      </c>
      <c r="J43" s="7">
        <f t="shared" ref="J43:K43" si="73">$AH28*BB13*$AO13/1000</f>
        <v>18.55415266355325</v>
      </c>
      <c r="K43" s="7">
        <f t="shared" si="73"/>
        <v>18.356286466592078</v>
      </c>
      <c r="L43" s="7"/>
      <c r="M43" s="196"/>
      <c r="N43" s="193">
        <f t="shared" si="28"/>
        <v>0.15191531054983054</v>
      </c>
      <c r="O43" s="193">
        <f t="shared" si="22"/>
        <v>0.15191099278349371</v>
      </c>
      <c r="P43" s="193">
        <f t="shared" si="22"/>
        <v>5.5524881213822937E-2</v>
      </c>
      <c r="Q43" s="193">
        <f t="shared" si="22"/>
        <v>4.9582677616195212E-2</v>
      </c>
      <c r="R43" s="193">
        <f t="shared" si="22"/>
        <v>2.068820738212592E-3</v>
      </c>
      <c r="S43" s="193">
        <f t="shared" si="22"/>
        <v>1.5944866028269468E-3</v>
      </c>
      <c r="T43" s="193">
        <f t="shared" si="22"/>
        <v>2.6977065839998205E-3</v>
      </c>
      <c r="U43" s="193">
        <f t="shared" si="22"/>
        <v>1.9574456225889647E-3</v>
      </c>
      <c r="V43" s="193">
        <f t="shared" si="22"/>
        <v>2.8781803889797565E-3</v>
      </c>
      <c r="W43" s="193">
        <f t="shared" si="22"/>
        <v>1.7609639929066564E-3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>
      <c r="A44" s="196" t="s">
        <v>80</v>
      </c>
      <c r="B44" s="7">
        <f t="shared" ref="B44:C44" si="74">$D29*AT14*$AO14/1000</f>
        <v>10.481751998784807</v>
      </c>
      <c r="C44" s="7">
        <f t="shared" si="74"/>
        <v>10.481751998784807</v>
      </c>
      <c r="D44" s="7">
        <f t="shared" ref="D44:E44" si="75">$I29*AV14*$AO14/1000</f>
        <v>8.4429964432292515</v>
      </c>
      <c r="E44" s="7">
        <f t="shared" si="75"/>
        <v>8.4429964432292515</v>
      </c>
      <c r="F44" s="7">
        <f t="shared" ref="F44:G44" si="76">$N29*AX14*$AO14/1000</f>
        <v>6.340529776562585</v>
      </c>
      <c r="G44" s="7">
        <f t="shared" si="76"/>
        <v>6.340529776562585</v>
      </c>
      <c r="H44" s="7">
        <f t="shared" ref="H44:I44" si="77">$X29*AZ14*$AO14/1000</f>
        <v>1.6896186654514733</v>
      </c>
      <c r="I44" s="7">
        <f t="shared" si="77"/>
        <v>1.4984853321181402</v>
      </c>
      <c r="J44" s="7">
        <f t="shared" ref="J44:K44" si="78">$AH29*BB14*$AO14/1000</f>
        <v>0</v>
      </c>
      <c r="K44" s="7">
        <f t="shared" si="78"/>
        <v>0</v>
      </c>
      <c r="L44" s="7"/>
      <c r="M44" s="196"/>
      <c r="N44" s="193">
        <f t="shared" si="28"/>
        <v>2.4209980385625713E-3</v>
      </c>
      <c r="O44" s="193">
        <f t="shared" si="22"/>
        <v>2.4209292284880987E-3</v>
      </c>
      <c r="P44" s="193">
        <f t="shared" si="22"/>
        <v>1.965175375223345E-3</v>
      </c>
      <c r="Q44" s="193">
        <f t="shared" si="22"/>
        <v>1.754864755383343E-3</v>
      </c>
      <c r="R44" s="193">
        <f t="shared" si="22"/>
        <v>1.2960412920756479E-3</v>
      </c>
      <c r="S44" s="193">
        <f t="shared" si="22"/>
        <v>9.9888812923954319E-4</v>
      </c>
      <c r="T44" s="193">
        <f t="shared" si="22"/>
        <v>2.7863183915047924E-4</v>
      </c>
      <c r="U44" s="193">
        <f t="shared" si="22"/>
        <v>1.7930381648728028E-4</v>
      </c>
      <c r="V44" s="193">
        <f t="shared" si="22"/>
        <v>0</v>
      </c>
      <c r="W44" s="193">
        <f t="shared" si="22"/>
        <v>0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>
      <c r="B45" s="210">
        <f t="shared" ref="B45:K45" si="79">SUM(B33:B44)</f>
        <v>4329.516931376028</v>
      </c>
      <c r="C45" s="210">
        <f t="shared" si="79"/>
        <v>4329.6399892411537</v>
      </c>
      <c r="D45" s="210">
        <f t="shared" si="79"/>
        <v>4296.3068587553889</v>
      </c>
      <c r="E45" s="210">
        <f t="shared" si="79"/>
        <v>4811.1949466925807</v>
      </c>
      <c r="F45" s="210">
        <f t="shared" si="79"/>
        <v>4892.2282147415544</v>
      </c>
      <c r="G45" s="210">
        <f t="shared" si="79"/>
        <v>6347.5874734737827</v>
      </c>
      <c r="H45" s="210">
        <f t="shared" si="79"/>
        <v>6063.9827472802554</v>
      </c>
      <c r="I45" s="210">
        <f t="shared" si="79"/>
        <v>8357.2417000083315</v>
      </c>
      <c r="J45" s="210">
        <f t="shared" si="79"/>
        <v>6446.4870703014676</v>
      </c>
      <c r="K45" s="210">
        <f t="shared" si="79"/>
        <v>10423.998753258489</v>
      </c>
      <c r="L45" s="210"/>
      <c r="M45" s="12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</row>
    <row r="46" spans="1:36" s="12" customFormat="1">
      <c r="B46" s="210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</row>
    <row r="47" spans="1:36" s="12" customFormat="1"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</row>
    <row r="48" spans="1:36">
      <c r="B48" s="123">
        <v>2020</v>
      </c>
      <c r="C48" s="123"/>
      <c r="D48" s="123">
        <v>2025</v>
      </c>
      <c r="E48" s="123"/>
      <c r="F48" s="123">
        <v>2030</v>
      </c>
      <c r="G48" s="123"/>
      <c r="H48" s="123">
        <v>2040</v>
      </c>
      <c r="I48" s="123"/>
      <c r="J48" s="123">
        <v>2050</v>
      </c>
      <c r="K48" s="123"/>
      <c r="R48" s="123"/>
      <c r="S48" s="168"/>
      <c r="T48" s="168"/>
      <c r="U48" s="168"/>
      <c r="V48" s="12"/>
      <c r="W48" s="13"/>
      <c r="X48" s="13"/>
      <c r="Y48" s="13"/>
    </row>
    <row r="49" spans="1:36">
      <c r="A49" s="199" t="s">
        <v>171</v>
      </c>
      <c r="B49" s="211" t="s">
        <v>136</v>
      </c>
      <c r="C49" s="211" t="s">
        <v>168</v>
      </c>
      <c r="D49" s="211" t="s">
        <v>136</v>
      </c>
      <c r="E49" s="211" t="s">
        <v>168</v>
      </c>
      <c r="F49" s="211" t="s">
        <v>136</v>
      </c>
      <c r="G49" s="211" t="s">
        <v>168</v>
      </c>
      <c r="H49" s="211" t="s">
        <v>136</v>
      </c>
      <c r="I49" s="211" t="s">
        <v>168</v>
      </c>
      <c r="J49" s="211" t="s">
        <v>136</v>
      </c>
      <c r="K49" s="211" t="s">
        <v>168</v>
      </c>
      <c r="R49" s="123"/>
      <c r="S49" s="168"/>
      <c r="T49" s="168"/>
      <c r="U49" s="168"/>
      <c r="V49" s="12"/>
      <c r="W49" s="13"/>
      <c r="X49" s="13"/>
      <c r="Y49" s="13"/>
    </row>
    <row r="50" spans="1:36">
      <c r="A50" s="196" t="s">
        <v>70</v>
      </c>
      <c r="B50" s="7">
        <f>AN$25*N33</f>
        <v>417.58530226903304</v>
      </c>
      <c r="C50" s="7">
        <f>AO$25*O33</f>
        <v>417.64677278020906</v>
      </c>
      <c r="D50" s="7">
        <f>AN$26*P33</f>
        <v>875.40865451589229</v>
      </c>
      <c r="E50" s="7">
        <f>AO$26*Q33</f>
        <v>1041.7588707180637</v>
      </c>
      <c r="F50" s="7">
        <f>AN$27*R33</f>
        <v>1502.8795106423768</v>
      </c>
      <c r="G50" s="7">
        <f>AO$27*S33</f>
        <v>1851.6099213257407</v>
      </c>
      <c r="H50" s="7">
        <f>AN$28*T33</f>
        <v>2018.0871664960066</v>
      </c>
      <c r="I50" s="7">
        <f>AO$28*U33</f>
        <v>2413.8280276296446</v>
      </c>
      <c r="J50" s="7">
        <f>AN$29*V33</f>
        <v>2337.8245050357364</v>
      </c>
      <c r="K50" s="7">
        <f>AO$29*W33</f>
        <v>3146.8845492219066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>
      <c r="A51" s="196" t="s">
        <v>71</v>
      </c>
      <c r="B51" s="7">
        <f t="shared" ref="B51:C51" si="80">AN$25*N34</f>
        <v>271.07460176153643</v>
      </c>
      <c r="C51" s="7">
        <f t="shared" si="80"/>
        <v>271.11450521179336</v>
      </c>
      <c r="D51" s="7">
        <f t="shared" ref="D51:E61" si="81">AN$26*P34</f>
        <v>726.26472546765331</v>
      </c>
      <c r="E51" s="7">
        <f t="shared" si="81"/>
        <v>1151.2143256558761</v>
      </c>
      <c r="F51" s="7">
        <f t="shared" ref="F51:G51" si="82">AN$27*R34</f>
        <v>1809.0611371087757</v>
      </c>
      <c r="G51" s="7">
        <f t="shared" si="82"/>
        <v>4014.3869799593399</v>
      </c>
      <c r="H51" s="7">
        <f t="shared" ref="H51:I51" si="83">AN$28*T34</f>
        <v>3928.9462251761856</v>
      </c>
      <c r="I51" s="7">
        <f t="shared" si="83"/>
        <v>10385.252062944985</v>
      </c>
      <c r="J51" s="7">
        <f t="shared" ref="J51:K51" si="84">AN$29*V34</f>
        <v>5013.9015145503035</v>
      </c>
      <c r="K51" s="7">
        <f t="shared" si="84"/>
        <v>16749.451195376769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>
      <c r="A52" s="196" t="s">
        <v>72</v>
      </c>
      <c r="B52" s="7">
        <f t="shared" ref="B52:C52" si="85">AN$25*N35</f>
        <v>35.911702155966935</v>
      </c>
      <c r="C52" s="7">
        <f t="shared" si="85"/>
        <v>35.916988526623982</v>
      </c>
      <c r="D52" s="7">
        <f t="shared" si="81"/>
        <v>158.48502096784506</v>
      </c>
      <c r="E52" s="7">
        <f t="shared" si="81"/>
        <v>188.60126138516898</v>
      </c>
      <c r="F52" s="7">
        <f t="shared" ref="F52:G52" si="86">AN$27*R35</f>
        <v>254.83848400470535</v>
      </c>
      <c r="G52" s="7">
        <f t="shared" si="86"/>
        <v>296.59320739569336</v>
      </c>
      <c r="H52" s="7">
        <f t="shared" ref="H52:I52" si="87">AN$28*T35</f>
        <v>321.75111238256102</v>
      </c>
      <c r="I52" s="7">
        <f t="shared" si="87"/>
        <v>340.72820180282719</v>
      </c>
      <c r="J52" s="7">
        <f t="shared" ref="J52:K52" si="88">AN$29*V35</f>
        <v>350.99460835937811</v>
      </c>
      <c r="K52" s="7">
        <f t="shared" si="88"/>
        <v>396.45012626082911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>
      <c r="A53" s="196" t="s">
        <v>58</v>
      </c>
      <c r="B53" s="7">
        <f t="shared" ref="B53:C53" si="89">AN$25*N36</f>
        <v>120.01107501512175</v>
      </c>
      <c r="C53" s="7">
        <f t="shared" si="89"/>
        <v>120.0955622038191</v>
      </c>
      <c r="D53" s="7">
        <f t="shared" si="81"/>
        <v>532.44625430126598</v>
      </c>
      <c r="E53" s="7">
        <f t="shared" si="81"/>
        <v>1026.3162539609582</v>
      </c>
      <c r="F53" s="7">
        <f t="shared" ref="F53:G53" si="90">AN$27*R36</f>
        <v>913.60487006325616</v>
      </c>
      <c r="G53" s="7">
        <f t="shared" si="90"/>
        <v>2413.8240789805504</v>
      </c>
      <c r="H53" s="7">
        <f t="shared" ref="H53:I53" si="91">AN$28*T36</f>
        <v>3335.7398119133386</v>
      </c>
      <c r="I53" s="7">
        <f t="shared" si="91"/>
        <v>3788.6579171252015</v>
      </c>
      <c r="J53" s="7">
        <f t="shared" ref="J53:K53" si="92">AN$29*V36</f>
        <v>4362.3395415191735</v>
      </c>
      <c r="K53" s="7">
        <f t="shared" si="92"/>
        <v>4563.3237735278854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>
      <c r="A54" s="196" t="s">
        <v>73</v>
      </c>
      <c r="B54" s="7">
        <f t="shared" ref="B54:C54" si="93">AN$25*N37</f>
        <v>102.77009670930532</v>
      </c>
      <c r="C54" s="7">
        <f t="shared" si="93"/>
        <v>102.78522494859921</v>
      </c>
      <c r="D54" s="7">
        <f t="shared" si="81"/>
        <v>210.19062156846351</v>
      </c>
      <c r="E54" s="7">
        <f t="shared" si="81"/>
        <v>250.13225929526752</v>
      </c>
      <c r="F54" s="7">
        <f t="shared" ref="F54:G54" si="94">AN$27*R37</f>
        <v>337.29881718254745</v>
      </c>
      <c r="G54" s="7">
        <f t="shared" si="94"/>
        <v>549.70860080271677</v>
      </c>
      <c r="H54" s="7">
        <f t="shared" ref="H54:I54" si="95">AN$28*T37</f>
        <v>448.47205523668362</v>
      </c>
      <c r="I54" s="7">
        <f t="shared" si="95"/>
        <v>741.31211079885793</v>
      </c>
      <c r="J54" s="7">
        <f t="shared" ref="J54:K54" si="96">AN$29*V37</f>
        <v>0</v>
      </c>
      <c r="K54" s="7">
        <f t="shared" si="96"/>
        <v>771.74233025536705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>
      <c r="A55" s="196" t="s">
        <v>74</v>
      </c>
      <c r="B55" s="7">
        <f t="shared" ref="B55:C55" si="97">AN$25*N38</f>
        <v>27.921416225021357</v>
      </c>
      <c r="C55" s="7">
        <f t="shared" si="97"/>
        <v>27.92552638818751</v>
      </c>
      <c r="D55" s="7">
        <f t="shared" si="81"/>
        <v>71.253546332929815</v>
      </c>
      <c r="E55" s="7">
        <f t="shared" si="81"/>
        <v>85.547598407056256</v>
      </c>
      <c r="F55" s="7">
        <f t="shared" ref="F55:G55" si="98">AN$27*R38</f>
        <v>80.06557621703719</v>
      </c>
      <c r="G55" s="7">
        <f t="shared" si="98"/>
        <v>94.788381466477531</v>
      </c>
      <c r="H55" s="7">
        <f t="shared" ref="H55:I55" si="99">AN$28*T38</f>
        <v>47.774453600264835</v>
      </c>
      <c r="I55" s="7">
        <f t="shared" si="99"/>
        <v>61.153118772798372</v>
      </c>
      <c r="J55" s="7">
        <f t="shared" ref="J55:K55" si="100">AN$29*V38</f>
        <v>17.217962253948599</v>
      </c>
      <c r="K55" s="7">
        <f t="shared" si="100"/>
        <v>244.18137353876548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>
      <c r="A56" s="196" t="s">
        <v>159</v>
      </c>
      <c r="B56" s="7">
        <f t="shared" ref="B56:C56" si="101">AN$25*N39</f>
        <v>23.64357813683851</v>
      </c>
      <c r="C56" s="7">
        <f t="shared" si="101"/>
        <v>23.647058582213877</v>
      </c>
      <c r="D56" s="7">
        <f t="shared" si="81"/>
        <v>36.593914254261634</v>
      </c>
      <c r="E56" s="7">
        <f t="shared" si="81"/>
        <v>43.547701512906592</v>
      </c>
      <c r="F56" s="7">
        <f t="shared" ref="F56:G56" si="102">AN$27*R39</f>
        <v>60.067630418480142</v>
      </c>
      <c r="G56" s="7">
        <f t="shared" si="102"/>
        <v>69.909579144047925</v>
      </c>
      <c r="H56" s="7">
        <f t="shared" ref="H56:I56" si="103">AN$28*T39</f>
        <v>38.520305706486994</v>
      </c>
      <c r="I56" s="7">
        <f t="shared" si="103"/>
        <v>40.79225833619175</v>
      </c>
      <c r="J56" s="7">
        <f t="shared" ref="J56:K56" si="104">AN$29*V39</f>
        <v>33.137253254641955</v>
      </c>
      <c r="K56" s="7">
        <f t="shared" si="104"/>
        <v>37.428689569182275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>
      <c r="A57" s="196" t="s">
        <v>76</v>
      </c>
      <c r="B57" s="7">
        <f t="shared" ref="B57:C57" si="105">AN$25*N40</f>
        <v>87.107714257668405</v>
      </c>
      <c r="C57" s="7">
        <f t="shared" si="105"/>
        <v>87.120536920951082</v>
      </c>
      <c r="D57" s="7">
        <f t="shared" si="81"/>
        <v>178.15712147295883</v>
      </c>
      <c r="E57" s="7">
        <f t="shared" si="81"/>
        <v>212.01156821860172</v>
      </c>
      <c r="F57" s="7">
        <f t="shared" ref="F57:G57" si="106">AN$27*R40</f>
        <v>292.43868405828425</v>
      </c>
      <c r="G57" s="7">
        <f t="shared" si="106"/>
        <v>340.35411727618373</v>
      </c>
      <c r="H57" s="7">
        <f t="shared" ref="H57:I57" si="107">AN$28*T40</f>
        <v>392.69066555624835</v>
      </c>
      <c r="I57" s="7">
        <f t="shared" si="107"/>
        <v>415.85181586146996</v>
      </c>
      <c r="J57" s="7">
        <f t="shared" ref="J57:K57" si="108">AN$29*V40</f>
        <v>454.90694162144695</v>
      </c>
      <c r="K57" s="7">
        <f t="shared" si="108"/>
        <v>3883.2353349462742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>
      <c r="A58" s="196" t="s">
        <v>77</v>
      </c>
      <c r="B58" s="7">
        <f t="shared" ref="B58:C58" si="109">AN$25*N41</f>
        <v>142.12889719606716</v>
      </c>
      <c r="C58" s="7">
        <f t="shared" si="109"/>
        <v>142.14981923502793</v>
      </c>
      <c r="D58" s="7">
        <f t="shared" si="81"/>
        <v>290.68923939016446</v>
      </c>
      <c r="E58" s="7">
        <f t="shared" si="81"/>
        <v>345.92769010772093</v>
      </c>
      <c r="F58" s="7">
        <f t="shared" ref="F58:G58" si="110">AN$27*R41</f>
        <v>368.56583830962586</v>
      </c>
      <c r="G58" s="7">
        <f t="shared" si="110"/>
        <v>428.95453780330951</v>
      </c>
      <c r="H58" s="7">
        <f t="shared" ref="H58:I58" si="111">AN$28*T41</f>
        <v>363.15949098048878</v>
      </c>
      <c r="I58" s="7">
        <f t="shared" si="111"/>
        <v>140.3649258020447</v>
      </c>
      <c r="J58" s="7">
        <f t="shared" ref="J58:K58" si="112">AN$29*V41</f>
        <v>15.532123017221569</v>
      </c>
      <c r="K58" s="7">
        <f t="shared" si="112"/>
        <v>5.8226044036901052E-7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>
      <c r="A59" s="196" t="s">
        <v>78</v>
      </c>
      <c r="B59" s="7">
        <f t="shared" ref="B59:C59" si="113">AN$25*N42</f>
        <v>759.66432730233225</v>
      </c>
      <c r="C59" s="7">
        <f t="shared" si="113"/>
        <v>759.77615344723665</v>
      </c>
      <c r="D59" s="7">
        <f t="shared" si="81"/>
        <v>1416.9368978934976</v>
      </c>
      <c r="E59" s="7">
        <f t="shared" si="81"/>
        <v>1686.1914432918013</v>
      </c>
      <c r="F59" s="7">
        <f t="shared" ref="F59:G59" si="114">AN$27*R42</f>
        <v>3268.2934959614699</v>
      </c>
      <c r="G59" s="7">
        <f t="shared" si="114"/>
        <v>3370.4571876159794</v>
      </c>
      <c r="H59" s="7">
        <f t="shared" ref="H59:I59" si="115">AN$28*T42</f>
        <v>3902.6545014396538</v>
      </c>
      <c r="I59" s="7">
        <f t="shared" si="115"/>
        <v>3287.078627601752</v>
      </c>
      <c r="J59" s="7">
        <f t="shared" ref="J59:K59" si="116">AN$29*V42</f>
        <v>5639.539696914002</v>
      </c>
      <c r="K59" s="7">
        <f t="shared" si="116"/>
        <v>3531.7233095556312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>
      <c r="A60" s="196" t="s">
        <v>79</v>
      </c>
      <c r="B60" s="7">
        <f t="shared" ref="B60:C60" si="117">AN$25*N43</f>
        <v>357.09242322872313</v>
      </c>
      <c r="C60" s="7">
        <f t="shared" si="117"/>
        <v>357.14498890494229</v>
      </c>
      <c r="D60" s="7">
        <f t="shared" si="81"/>
        <v>264.89218609224253</v>
      </c>
      <c r="E60" s="7">
        <f t="shared" si="81"/>
        <v>315.22853152291293</v>
      </c>
      <c r="F60" s="7">
        <f t="shared" ref="F60:G60" si="118">AN$27*R43</f>
        <v>18.447920544396005</v>
      </c>
      <c r="G60" s="7">
        <f t="shared" si="118"/>
        <v>21.470571626624064</v>
      </c>
      <c r="H60" s="7">
        <f t="shared" ref="H60:I60" si="119">AN$28*T43</f>
        <v>40.039281579489035</v>
      </c>
      <c r="I60" s="7">
        <f t="shared" si="119"/>
        <v>42.400824391977416</v>
      </c>
      <c r="J60" s="7">
        <f t="shared" ref="J60:K60" si="120">AN$29*V43</f>
        <v>52.607385559389684</v>
      </c>
      <c r="K60" s="7">
        <f t="shared" si="120"/>
        <v>58.786626038664615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>
      <c r="A61" s="196" t="s">
        <v>80</v>
      </c>
      <c r="B61" s="7">
        <f t="shared" ref="B61:C61" si="121">AN$25*N44</f>
        <v>5.6908026787643529</v>
      </c>
      <c r="C61" s="7">
        <f t="shared" si="121"/>
        <v>5.6916403915568408</v>
      </c>
      <c r="D61" s="7">
        <f t="shared" si="81"/>
        <v>9.3752492543462012</v>
      </c>
      <c r="E61" s="7">
        <f t="shared" si="81"/>
        <v>11.156788347390913</v>
      </c>
      <c r="F61" s="7">
        <f t="shared" ref="F61:G61" si="122">AN$27*R44</f>
        <v>11.556954325160564</v>
      </c>
      <c r="G61" s="7">
        <f t="shared" si="122"/>
        <v>13.450535794906132</v>
      </c>
      <c r="H61" s="7">
        <f t="shared" ref="H61:I61" si="123">AN$28*T44</f>
        <v>4.1354455413812632</v>
      </c>
      <c r="I61" s="7">
        <f t="shared" si="123"/>
        <v>3.8839544495918594</v>
      </c>
      <c r="J61" s="7">
        <f t="shared" ref="J61:K61" si="124">AN$29*V44</f>
        <v>0</v>
      </c>
      <c r="K61" s="7">
        <f t="shared" si="124"/>
        <v>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>
      <c r="B62" s="210">
        <f>SUM(B50:B61)</f>
        <v>2350.6019369363785</v>
      </c>
      <c r="C62" s="210">
        <f>SUM(C50:C61)</f>
        <v>2351.014777541161</v>
      </c>
      <c r="D62" s="210">
        <f t="shared" ref="D62:E62" si="125">SUM(D50:D61)</f>
        <v>4770.6934315115222</v>
      </c>
      <c r="E62" s="210">
        <f t="shared" si="125"/>
        <v>6357.6342924237251</v>
      </c>
      <c r="F62" s="210">
        <f t="shared" ref="F62" si="126">SUM(F50:F61)</f>
        <v>8917.118918836115</v>
      </c>
      <c r="G62" s="210">
        <f t="shared" ref="G62" si="127">SUM(G50:G61)</f>
        <v>13465.507699191568</v>
      </c>
      <c r="H62" s="210">
        <f t="shared" ref="H62" si="128">SUM(H50:H61)</f>
        <v>14841.970515608788</v>
      </c>
      <c r="I62" s="210">
        <f t="shared" ref="I62" si="129">SUM(I50:I61)</f>
        <v>21661.303845517348</v>
      </c>
      <c r="J62" s="210">
        <f t="shared" ref="J62" si="130">SUM(J50:J61)</f>
        <v>18278.00153208524</v>
      </c>
      <c r="K62" s="210">
        <f t="shared" ref="K62" si="131">SUM(K50:K61)</f>
        <v>33383.207308873541</v>
      </c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</row>
    <row r="63" spans="1:36">
      <c r="R63" s="123"/>
      <c r="S63" s="168"/>
      <c r="T63" s="168"/>
      <c r="U63" s="168"/>
      <c r="V63" s="12"/>
      <c r="W63" s="13"/>
      <c r="X63" s="13"/>
      <c r="Y63" s="13"/>
    </row>
    <row r="64" spans="1:36">
      <c r="R64" s="123"/>
      <c r="S64" s="168"/>
      <c r="T64" s="168"/>
      <c r="U64" s="168"/>
      <c r="V64" s="12"/>
      <c r="W64" s="13"/>
      <c r="X64" s="13"/>
      <c r="Y64" s="13"/>
    </row>
    <row r="65" spans="18:25">
      <c r="R65" s="123"/>
      <c r="S65" s="168"/>
      <c r="T65" s="168"/>
      <c r="U65" s="168"/>
      <c r="V65" s="12"/>
      <c r="W65" s="13"/>
      <c r="X65" s="13"/>
      <c r="Y65" s="13"/>
    </row>
    <row r="66" spans="18:25">
      <c r="R66" s="123"/>
      <c r="S66" s="168"/>
      <c r="T66" s="168"/>
      <c r="U66" s="168"/>
      <c r="V66" s="12"/>
      <c r="W66" s="13"/>
      <c r="X66" s="13"/>
      <c r="Y66" s="13"/>
    </row>
    <row r="67" spans="18:25">
      <c r="R67" s="123"/>
      <c r="S67" s="168"/>
      <c r="T67" s="168"/>
      <c r="U67" s="168"/>
      <c r="V67" s="12"/>
      <c r="W67" s="13"/>
      <c r="X67" s="13"/>
      <c r="Y67" s="13"/>
    </row>
    <row r="68" spans="18:25">
      <c r="R68" s="123"/>
      <c r="S68" s="168"/>
      <c r="T68" s="168"/>
      <c r="U68" s="168"/>
      <c r="V68" s="12"/>
      <c r="W68" s="13"/>
      <c r="X68" s="13"/>
      <c r="Y68" s="13"/>
    </row>
    <row r="69" spans="18:25">
      <c r="R69" s="123"/>
      <c r="S69" s="168"/>
      <c r="T69" s="168"/>
      <c r="U69" s="168"/>
      <c r="V69" s="12"/>
      <c r="W69" s="13"/>
      <c r="X69" s="13"/>
      <c r="Y69" s="13"/>
    </row>
    <row r="70" spans="18:25">
      <c r="R70" s="123"/>
      <c r="S70" s="168"/>
      <c r="T70" s="168"/>
      <c r="U70" s="168"/>
      <c r="V70" s="12"/>
      <c r="W70" s="13"/>
      <c r="X70" s="13"/>
      <c r="Y70" s="13"/>
    </row>
    <row r="71" spans="18:25">
      <c r="R71" s="123"/>
      <c r="S71" s="168"/>
      <c r="T71" s="168"/>
      <c r="U71" s="168"/>
      <c r="V71" s="12"/>
      <c r="W71" s="13"/>
      <c r="X71" s="13"/>
      <c r="Y71" s="13"/>
    </row>
    <row r="72" spans="18:25">
      <c r="R72" s="123"/>
      <c r="S72" s="168"/>
      <c r="T72" s="168"/>
      <c r="U72" s="168"/>
      <c r="V72" s="12"/>
      <c r="W72" s="13"/>
      <c r="X72" s="13"/>
      <c r="Y72" s="13"/>
    </row>
    <row r="73" spans="18:25">
      <c r="R73" s="123"/>
      <c r="S73" s="168"/>
      <c r="T73" s="168"/>
      <c r="U73" s="168"/>
      <c r="V73" s="12"/>
      <c r="W73" s="13"/>
      <c r="X73" s="13"/>
      <c r="Y73" s="13"/>
    </row>
    <row r="74" spans="18:25">
      <c r="R74" s="123"/>
      <c r="S74" s="168"/>
      <c r="T74" s="168"/>
      <c r="U74" s="168"/>
      <c r="V74" s="12"/>
      <c r="W74" s="13"/>
      <c r="X74" s="13"/>
      <c r="Y74" s="13"/>
    </row>
    <row r="75" spans="18:25">
      <c r="R75" s="123"/>
      <c r="S75" s="168"/>
      <c r="T75" s="168"/>
      <c r="U75" s="168"/>
      <c r="V75" s="12"/>
      <c r="W75" s="13"/>
      <c r="X75" s="13"/>
      <c r="Y75" s="13"/>
    </row>
    <row r="76" spans="18:25">
      <c r="R76" s="123"/>
      <c r="S76" s="168"/>
      <c r="T76" s="168"/>
      <c r="U76" s="168"/>
      <c r="V76" s="12"/>
      <c r="W76" s="13"/>
      <c r="X76" s="13"/>
      <c r="Y76" s="13"/>
    </row>
    <row r="77" spans="18:25">
      <c r="R77" s="123"/>
      <c r="S77" s="168"/>
      <c r="T77" s="168"/>
      <c r="U77" s="168"/>
      <c r="V77" s="12"/>
      <c r="W77" s="13"/>
      <c r="X77" s="13"/>
      <c r="Y77" s="13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9" sqref="K29"/>
    </sheetView>
  </sheetViews>
  <sheetFormatPr baseColWidth="10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AL12"/>
  <sheetViews>
    <sheetView workbookViewId="0">
      <selection activeCell="AE13" sqref="AE13"/>
    </sheetView>
  </sheetViews>
  <sheetFormatPr baseColWidth="10" defaultRowHeight="14" x14ac:dyDescent="0"/>
  <cols>
    <col min="1" max="38" width="11.6640625" bestFit="1" customWidth="1"/>
  </cols>
  <sheetData>
    <row r="1" spans="1:38">
      <c r="A1" s="152">
        <v>2013</v>
      </c>
      <c r="B1" s="153">
        <v>2014</v>
      </c>
      <c r="C1" s="153">
        <v>2015</v>
      </c>
      <c r="D1" s="152">
        <v>2016</v>
      </c>
      <c r="E1" s="153">
        <v>2017</v>
      </c>
      <c r="F1" s="153">
        <v>2018</v>
      </c>
      <c r="G1" s="152">
        <v>2019</v>
      </c>
      <c r="H1" s="153">
        <v>2020</v>
      </c>
      <c r="I1" s="153">
        <v>2021</v>
      </c>
      <c r="J1" s="152">
        <v>2022</v>
      </c>
      <c r="K1" s="153">
        <v>2023</v>
      </c>
      <c r="L1" s="153">
        <v>2024</v>
      </c>
      <c r="M1" s="152">
        <v>2025</v>
      </c>
      <c r="N1" s="153">
        <v>2026</v>
      </c>
      <c r="O1" s="153">
        <v>2027</v>
      </c>
      <c r="P1" s="152">
        <v>2028</v>
      </c>
      <c r="Q1" s="153">
        <v>2029</v>
      </c>
      <c r="R1" s="153">
        <v>2030</v>
      </c>
      <c r="S1" s="152">
        <v>2031</v>
      </c>
      <c r="T1" s="153">
        <v>2032</v>
      </c>
      <c r="U1" s="153">
        <v>2033</v>
      </c>
      <c r="V1" s="152">
        <v>2034</v>
      </c>
      <c r="W1" s="153">
        <v>2035</v>
      </c>
      <c r="X1" s="153">
        <v>2036</v>
      </c>
      <c r="Y1" s="152">
        <v>2037</v>
      </c>
      <c r="Z1" s="153">
        <v>2038</v>
      </c>
      <c r="AA1" s="153">
        <v>2039</v>
      </c>
      <c r="AB1" s="152">
        <v>2040</v>
      </c>
      <c r="AC1" s="153">
        <v>2041</v>
      </c>
      <c r="AD1" s="153">
        <v>2042</v>
      </c>
      <c r="AE1" s="152">
        <v>2043</v>
      </c>
      <c r="AF1" s="153">
        <v>2044</v>
      </c>
      <c r="AG1" s="153">
        <v>2045</v>
      </c>
      <c r="AH1" s="152">
        <v>2046</v>
      </c>
      <c r="AI1" s="153">
        <v>2047</v>
      </c>
      <c r="AJ1" s="153">
        <v>2048</v>
      </c>
      <c r="AK1" s="152">
        <v>2049</v>
      </c>
      <c r="AL1" s="153">
        <v>2050</v>
      </c>
    </row>
    <row r="2" spans="1:38">
      <c r="A2" s="154">
        <v>2.8179999999999802E-2</v>
      </c>
      <c r="B2" s="155">
        <v>2.8299999999999999E-2</v>
      </c>
      <c r="C2" s="155">
        <v>2.8389999999999999E-2</v>
      </c>
      <c r="D2" s="155">
        <v>2.8357621797897303E-2</v>
      </c>
      <c r="E2" s="155">
        <v>2.8259511599254706E-2</v>
      </c>
      <c r="F2" s="155">
        <v>2.8234251908273306E-2</v>
      </c>
      <c r="G2" s="155">
        <v>2.8261945011253505E-2</v>
      </c>
      <c r="H2" s="155">
        <v>2.8324890782786903E-2</v>
      </c>
      <c r="I2" s="155">
        <v>2.8407495311336305E-2</v>
      </c>
      <c r="J2" s="155">
        <v>2.8496179524815705E-2</v>
      </c>
      <c r="K2" s="155">
        <v>2.8579287816170303E-2</v>
      </c>
      <c r="L2" s="155">
        <v>2.8646996668956506E-2</v>
      </c>
      <c r="M2" s="155">
        <v>2.8691223282921903E-2</v>
      </c>
      <c r="N2" s="155">
        <v>2.8705534199585298E-2</v>
      </c>
      <c r="O2" s="155">
        <v>2.86850539278167E-2</v>
      </c>
      <c r="P2" s="155">
        <v>2.8626373569417302E-2</v>
      </c>
      <c r="Q2" s="155">
        <v>2.8527459444699501E-2</v>
      </c>
      <c r="R2" s="155">
        <v>2.8387561718066903E-2</v>
      </c>
      <c r="S2" s="155">
        <v>2.8207123023594304E-2</v>
      </c>
      <c r="T2" s="155">
        <v>2.798768709060771E-2</v>
      </c>
      <c r="U2" s="155">
        <v>2.7731807369264311E-2</v>
      </c>
      <c r="V2" s="155">
        <v>2.7442955656132504E-2</v>
      </c>
      <c r="W2" s="155">
        <v>2.7125430719771915E-2</v>
      </c>
      <c r="X2" s="155">
        <v>2.6784266926313298E-2</v>
      </c>
      <c r="Y2" s="155">
        <v>2.6425142865038716E-2</v>
      </c>
      <c r="Z2" s="155">
        <v>2.6054289973961312E-2</v>
      </c>
      <c r="AA2" s="155">
        <v>2.5678401165405491E-2</v>
      </c>
      <c r="AB2" s="155">
        <v>2.5304539451586901E-2</v>
      </c>
      <c r="AC2" s="155">
        <v>2.49400465701923E-2</v>
      </c>
      <c r="AD2" s="155">
        <v>2.4592451609959702E-2</v>
      </c>
      <c r="AE2" s="155">
        <v>2.426937963625829E-2</v>
      </c>
      <c r="AF2" s="155">
        <v>2.3978460316668504E-2</v>
      </c>
      <c r="AG2" s="155">
        <v>2.3727236546561892E-2</v>
      </c>
      <c r="AH2" s="155">
        <v>2.3523073074681301E-2</v>
      </c>
      <c r="AI2" s="155">
        <v>2.3373065128720706E-2</v>
      </c>
      <c r="AJ2" s="155">
        <v>2.3283947040905313E-2</v>
      </c>
      <c r="AK2" s="155">
        <v>2.3262000873571498E-2</v>
      </c>
      <c r="AL2" s="155">
        <v>2.3262000873571498E-2</v>
      </c>
    </row>
    <row r="3" spans="1:38">
      <c r="A3" s="176">
        <v>2.8179999999999802E-2</v>
      </c>
      <c r="B3" s="177">
        <v>2.8299999999999999E-2</v>
      </c>
      <c r="C3" s="173">
        <v>2.8389999999999999E-2</v>
      </c>
      <c r="D3" s="173">
        <v>2.8360664665506595E-2</v>
      </c>
      <c r="E3" s="173">
        <v>2.8507948873252822E-2</v>
      </c>
      <c r="F3" s="173">
        <v>2.8748869722089926E-2</v>
      </c>
      <c r="G3" s="173">
        <v>2.90524526038533E-2</v>
      </c>
      <c r="H3" s="173">
        <v>2.9390382105492066E-2</v>
      </c>
      <c r="I3" s="173">
        <v>2.9737002009069053E-2</v>
      </c>
      <c r="J3" s="173">
        <v>3.0069315291760809E-2</v>
      </c>
      <c r="K3" s="173">
        <v>3.0366984125857581E-2</v>
      </c>
      <c r="L3" s="173">
        <v>3.061232987876332E-2</v>
      </c>
      <c r="M3" s="173">
        <v>3.079033311299571E-2</v>
      </c>
      <c r="N3" s="173">
        <v>3.0888633586186133E-2</v>
      </c>
      <c r="O3" s="173">
        <v>3.0897530251079688E-2</v>
      </c>
      <c r="P3" s="173">
        <v>3.0809981255535173E-2</v>
      </c>
      <c r="Q3" s="173">
        <v>3.0621603942525104E-2</v>
      </c>
      <c r="R3" s="173">
        <v>3.0330674850135714E-2</v>
      </c>
      <c r="S3" s="173">
        <v>2.9938129711566935E-2</v>
      </c>
      <c r="T3" s="173">
        <v>2.9447563455132417E-2</v>
      </c>
      <c r="U3" s="173">
        <v>2.8865230204259528E-2</v>
      </c>
      <c r="V3" s="173">
        <v>2.8200043277489331E-2</v>
      </c>
      <c r="W3" s="173">
        <v>2.7463575188476606E-2</v>
      </c>
      <c r="X3" s="173">
        <v>2.6670057645989849E-2</v>
      </c>
      <c r="Y3" s="173">
        <v>2.5836381553911276E-2</v>
      </c>
      <c r="Z3" s="173">
        <v>2.4982097011236756E-2</v>
      </c>
      <c r="AA3" s="173">
        <v>2.4129413312075979E-2</v>
      </c>
      <c r="AB3" s="173">
        <v>2.3303198945652234E-2</v>
      </c>
      <c r="AC3" s="173">
        <v>2.253098159630261E-2</v>
      </c>
      <c r="AD3" s="173">
        <v>2.18429481434778E-2</v>
      </c>
      <c r="AE3" s="173">
        <v>2.1271944661742329E-2</v>
      </c>
      <c r="AF3" s="173">
        <v>2.0853476420774369E-2</v>
      </c>
      <c r="AG3" s="173">
        <v>2.0625707885365774E-2</v>
      </c>
      <c r="AH3" s="173">
        <v>2.0629462715422181E-2</v>
      </c>
      <c r="AI3" s="173">
        <v>2.0908223765962908E-2</v>
      </c>
      <c r="AJ3" s="173">
        <v>2.1508133087120962E-2</v>
      </c>
      <c r="AK3" s="173">
        <v>2.2477991924143043E-2</v>
      </c>
      <c r="AL3" s="173">
        <v>2.3869260717389679E-2</v>
      </c>
    </row>
    <row r="4" spans="1:38">
      <c r="A4" s="53"/>
    </row>
    <row r="5" spans="1:38">
      <c r="A5" s="53"/>
    </row>
    <row r="6" spans="1:38">
      <c r="A6" s="53"/>
    </row>
    <row r="7" spans="1:38">
      <c r="A7" s="53"/>
    </row>
    <row r="8" spans="1:38">
      <c r="A8" s="53"/>
    </row>
    <row r="9" spans="1:38">
      <c r="A9" s="53"/>
    </row>
    <row r="10" spans="1:38">
      <c r="A10" s="53"/>
    </row>
    <row r="11" spans="1:38">
      <c r="A11" s="53"/>
    </row>
    <row r="12" spans="1:38">
      <c r="A12" s="5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AM109"/>
  <sheetViews>
    <sheetView tabSelected="1" topLeftCell="A71" workbookViewId="0">
      <selection activeCell="A72" sqref="A72"/>
    </sheetView>
  </sheetViews>
  <sheetFormatPr baseColWidth="10" defaultRowHeight="14" x14ac:dyDescent="0"/>
  <cols>
    <col min="1" max="1" width="32" bestFit="1" customWidth="1"/>
  </cols>
  <sheetData>
    <row r="1" spans="1:7" s="12" customFormat="1" ht="20">
      <c r="A1" s="162" t="s">
        <v>173</v>
      </c>
    </row>
    <row r="2" spans="1:7" s="147" customFormat="1">
      <c r="A2" s="123"/>
    </row>
    <row r="3" spans="1:7" s="243" customFormat="1" ht="18">
      <c r="A3" s="242" t="s">
        <v>174</v>
      </c>
    </row>
    <row r="4" spans="1:7" s="12" customFormat="1"/>
    <row r="5" spans="1:7">
      <c r="A5" s="187" t="s">
        <v>138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>
      <c r="A6" s="186" t="s">
        <v>55</v>
      </c>
      <c r="B6" s="237">
        <v>11708.939999999997</v>
      </c>
      <c r="C6" s="7">
        <v>12658.680000305176</v>
      </c>
      <c r="D6" s="7">
        <v>12975.003498077393</v>
      </c>
      <c r="E6" s="7">
        <v>13570.291522979736</v>
      </c>
      <c r="F6" s="7">
        <v>13570.291522979736</v>
      </c>
      <c r="G6" s="7">
        <v>13570.291522979736</v>
      </c>
    </row>
    <row r="7" spans="1:7">
      <c r="A7" s="186" t="s">
        <v>140</v>
      </c>
      <c r="B7" s="237">
        <v>1611.35</v>
      </c>
      <c r="C7" s="7">
        <v>7956.1999969482422</v>
      </c>
      <c r="D7" s="7">
        <v>11175.349998474121</v>
      </c>
      <c r="E7" s="7">
        <v>18642.120918273926</v>
      </c>
      <c r="F7" s="7">
        <v>31913.299011230469</v>
      </c>
      <c r="G7" s="7">
        <v>36671.330918312073</v>
      </c>
    </row>
    <row r="8" spans="1:7">
      <c r="A8" s="186" t="s">
        <v>141</v>
      </c>
      <c r="B8" s="23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>
      <c r="A9" s="186" t="s">
        <v>142</v>
      </c>
      <c r="B9" s="237">
        <v>46.317999999999998</v>
      </c>
      <c r="C9" s="7">
        <v>6153.6138172149658</v>
      </c>
      <c r="D9" s="7">
        <v>15421.44917178154</v>
      </c>
      <c r="E9" s="7">
        <v>19083.725030899048</v>
      </c>
      <c r="F9" s="7">
        <v>61913.488777160645</v>
      </c>
      <c r="G9" s="7">
        <v>78214.839044570923</v>
      </c>
    </row>
    <row r="10" spans="1:7">
      <c r="A10" s="186" t="s">
        <v>59</v>
      </c>
      <c r="B10" s="237">
        <v>396.75399999999996</v>
      </c>
      <c r="C10" s="7">
        <v>1870.8999881744385</v>
      </c>
      <c r="D10" s="7">
        <v>1870.8999881744385</v>
      </c>
      <c r="E10" s="7">
        <v>1829.0282869338989</v>
      </c>
      <c r="F10" s="7">
        <v>1811.0282869338989</v>
      </c>
      <c r="G10" s="7">
        <v>0</v>
      </c>
    </row>
    <row r="11" spans="1:7">
      <c r="A11" s="186" t="s">
        <v>60</v>
      </c>
      <c r="B11" s="237">
        <v>641.62299999999993</v>
      </c>
      <c r="C11" s="7">
        <v>507.79999995231628</v>
      </c>
      <c r="D11" s="7">
        <v>633.60000038146973</v>
      </c>
      <c r="E11" s="7">
        <v>433.73341751098633</v>
      </c>
      <c r="F11" s="7">
        <v>192.73341751098633</v>
      </c>
      <c r="G11" s="7">
        <v>59.961302619427443</v>
      </c>
    </row>
    <row r="12" spans="1:7">
      <c r="A12" s="186" t="s">
        <v>143</v>
      </c>
      <c r="B12" s="23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>
      <c r="A13" s="186" t="s">
        <v>144</v>
      </c>
      <c r="B13" s="23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1608</v>
      </c>
    </row>
    <row r="14" spans="1:7">
      <c r="A14" s="186" t="s">
        <v>145</v>
      </c>
      <c r="B14" s="23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3486.7299957275391</v>
      </c>
      <c r="G14" s="7">
        <v>128.72999572753906</v>
      </c>
    </row>
    <row r="15" spans="1:7">
      <c r="A15" s="186" t="s">
        <v>146</v>
      </c>
      <c r="B15" s="237">
        <v>27613.996999999999</v>
      </c>
      <c r="C15" s="7">
        <v>44145.269960403442</v>
      </c>
      <c r="D15" s="7">
        <v>40259.315294265747</v>
      </c>
      <c r="E15" s="7">
        <v>56572.489496231079</v>
      </c>
      <c r="F15" s="7">
        <v>50307.019642591476</v>
      </c>
      <c r="G15" s="7">
        <v>62753.818284273148</v>
      </c>
    </row>
    <row r="16" spans="1:7">
      <c r="A16" s="186" t="s">
        <v>65</v>
      </c>
      <c r="B16" s="23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144.43421936035156</v>
      </c>
    </row>
    <row r="17" spans="1:39">
      <c r="A17" s="186" t="s">
        <v>147</v>
      </c>
      <c r="B17" s="23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26.519999980926514</v>
      </c>
      <c r="G17" s="7">
        <v>0</v>
      </c>
    </row>
    <row r="18" spans="1:39">
      <c r="A18" s="186" t="s">
        <v>104</v>
      </c>
      <c r="B18" s="238">
        <v>64396.796999999999</v>
      </c>
      <c r="C18" s="7">
        <f t="shared" ref="C18:G18" si="0">SUM(C6:C17)</f>
        <v>87703.713758707047</v>
      </c>
      <c r="D18" s="7">
        <f t="shared" si="0"/>
        <v>94452.731765985489</v>
      </c>
      <c r="E18" s="7">
        <f t="shared" si="0"/>
        <v>119037.29020929337</v>
      </c>
      <c r="F18" s="7">
        <f t="shared" si="0"/>
        <v>167154.31938290596</v>
      </c>
      <c r="G18" s="7">
        <f t="shared" si="0"/>
        <v>195309.26909170672</v>
      </c>
    </row>
    <row r="20" spans="1:39" s="243" customFormat="1" ht="18">
      <c r="A20" s="242" t="s">
        <v>175</v>
      </c>
    </row>
    <row r="21" spans="1:39" s="12" customFormat="1">
      <c r="A21" s="123"/>
    </row>
    <row r="22" spans="1:39" s="12" customFormat="1">
      <c r="A22" s="187" t="s">
        <v>138</v>
      </c>
      <c r="B22" s="245">
        <v>2013</v>
      </c>
      <c r="C22" s="246">
        <v>2014</v>
      </c>
      <c r="D22" s="245">
        <v>2015</v>
      </c>
      <c r="E22" s="246">
        <v>2016</v>
      </c>
      <c r="F22" s="245">
        <v>2017</v>
      </c>
      <c r="G22" s="246">
        <v>2018</v>
      </c>
      <c r="H22" s="245">
        <v>2019</v>
      </c>
      <c r="I22" s="246">
        <v>2020</v>
      </c>
      <c r="J22" s="245">
        <v>2021</v>
      </c>
      <c r="K22" s="246">
        <v>2022</v>
      </c>
      <c r="L22" s="245">
        <v>2023</v>
      </c>
      <c r="M22" s="246">
        <v>2024</v>
      </c>
      <c r="N22" s="245">
        <v>2025</v>
      </c>
      <c r="O22" s="246">
        <v>2026</v>
      </c>
      <c r="P22" s="245">
        <v>2027</v>
      </c>
      <c r="Q22" s="246">
        <v>2028</v>
      </c>
      <c r="R22" s="245">
        <v>2029</v>
      </c>
      <c r="S22" s="246">
        <v>2030</v>
      </c>
      <c r="T22" s="245">
        <v>2031</v>
      </c>
      <c r="U22" s="246">
        <v>2032</v>
      </c>
      <c r="V22" s="245">
        <v>2033</v>
      </c>
      <c r="W22" s="246">
        <v>2034</v>
      </c>
      <c r="X22" s="245">
        <v>2035</v>
      </c>
      <c r="Y22" s="246">
        <v>2036</v>
      </c>
      <c r="Z22" s="245">
        <v>2037</v>
      </c>
      <c r="AA22" s="246">
        <v>2038</v>
      </c>
      <c r="AB22" s="245">
        <v>2039</v>
      </c>
      <c r="AC22" s="246">
        <v>2040</v>
      </c>
      <c r="AD22" s="245">
        <v>2041</v>
      </c>
      <c r="AE22" s="246">
        <v>2042</v>
      </c>
      <c r="AF22" s="245">
        <v>2043</v>
      </c>
      <c r="AG22" s="246">
        <v>2044</v>
      </c>
      <c r="AH22" s="245">
        <v>2045</v>
      </c>
      <c r="AI22" s="246">
        <v>2046</v>
      </c>
      <c r="AJ22" s="245">
        <v>2047</v>
      </c>
      <c r="AK22" s="246">
        <v>2048</v>
      </c>
      <c r="AL22" s="245">
        <v>2049</v>
      </c>
      <c r="AM22" s="246">
        <v>2050</v>
      </c>
    </row>
    <row r="23" spans="1:39" s="12" customFormat="1">
      <c r="A23" s="186" t="s">
        <v>55</v>
      </c>
      <c r="B23" s="240">
        <f>B6</f>
        <v>11708.939999999997</v>
      </c>
      <c r="C23" s="7">
        <f>$B23+($N23-$B23)/($N$22-$B$22)*(C$22-$B$22)</f>
        <v>11814.445291506447</v>
      </c>
      <c r="D23" s="7">
        <f t="shared" ref="D23:M34" si="1">$B23+($N23-$B23)/($N$22-$B$22)*(D$22-$B$22)</f>
        <v>11919.950583012896</v>
      </c>
      <c r="E23" s="7">
        <f t="shared" si="1"/>
        <v>12025.455874519346</v>
      </c>
      <c r="F23" s="7">
        <f t="shared" si="1"/>
        <v>12130.961166025796</v>
      </c>
      <c r="G23" s="7">
        <f t="shared" si="1"/>
        <v>12236.466457532246</v>
      </c>
      <c r="H23" s="7">
        <f t="shared" si="1"/>
        <v>12341.971749038694</v>
      </c>
      <c r="I23" s="7">
        <f t="shared" si="1"/>
        <v>12447.477040545144</v>
      </c>
      <c r="J23" s="7">
        <f t="shared" si="1"/>
        <v>12552.982332051593</v>
      </c>
      <c r="K23" s="7">
        <f t="shared" si="1"/>
        <v>12658.487623558043</v>
      </c>
      <c r="L23" s="7">
        <f t="shared" si="1"/>
        <v>12763.992915064493</v>
      </c>
      <c r="M23" s="7">
        <f t="shared" si="1"/>
        <v>12869.498206570943</v>
      </c>
      <c r="N23" s="240">
        <f>D6</f>
        <v>12975.003498077393</v>
      </c>
      <c r="O23" s="7"/>
      <c r="P23" s="7"/>
      <c r="Q23" s="7"/>
      <c r="R23" s="7"/>
      <c r="S23" s="240">
        <f>E6</f>
        <v>13570.291522979736</v>
      </c>
    </row>
    <row r="24" spans="1:39" s="12" customFormat="1">
      <c r="A24" s="186" t="s">
        <v>140</v>
      </c>
      <c r="B24" s="240">
        <f t="shared" ref="B24:B34" si="2">B7</f>
        <v>1611.35</v>
      </c>
      <c r="C24" s="7">
        <f t="shared" ref="C24:C34" si="3">$B24+($N24-$B24)/($N$22-$B$22)*(C$22-$B$22)</f>
        <v>2408.3499998728435</v>
      </c>
      <c r="D24" s="7">
        <f t="shared" si="1"/>
        <v>3205.3499997456865</v>
      </c>
      <c r="E24" s="7">
        <f t="shared" si="1"/>
        <v>4002.3499996185301</v>
      </c>
      <c r="F24" s="7">
        <f t="shared" si="1"/>
        <v>4799.3499994913736</v>
      </c>
      <c r="G24" s="7">
        <f t="shared" si="1"/>
        <v>5596.3499993642172</v>
      </c>
      <c r="H24" s="7">
        <f t="shared" si="1"/>
        <v>6393.3499992370598</v>
      </c>
      <c r="I24" s="7">
        <f t="shared" si="1"/>
        <v>7190.3499991099034</v>
      </c>
      <c r="J24" s="7">
        <f t="shared" si="1"/>
        <v>7987.3499989827469</v>
      </c>
      <c r="K24" s="7">
        <f t="shared" si="1"/>
        <v>8784.3499988555905</v>
      </c>
      <c r="L24" s="7">
        <f t="shared" si="1"/>
        <v>9581.349998728434</v>
      </c>
      <c r="M24" s="7">
        <f t="shared" si="1"/>
        <v>10378.349998601278</v>
      </c>
      <c r="N24" s="240">
        <f t="shared" ref="N24:N34" si="4">D7</f>
        <v>11175.349998474121</v>
      </c>
      <c r="S24" s="240">
        <f t="shared" ref="S24:S34" si="5">E7</f>
        <v>18642.120918273926</v>
      </c>
    </row>
    <row r="25" spans="1:39" s="12" customFormat="1">
      <c r="A25" s="186" t="s">
        <v>141</v>
      </c>
      <c r="B25" s="240">
        <f t="shared" si="2"/>
        <v>823.4</v>
      </c>
      <c r="C25" s="7">
        <f t="shared" si="3"/>
        <v>924.98865146636956</v>
      </c>
      <c r="D25" s="7">
        <f t="shared" si="1"/>
        <v>1026.5773029327393</v>
      </c>
      <c r="E25" s="7">
        <f t="shared" si="1"/>
        <v>1128.1659543991088</v>
      </c>
      <c r="F25" s="7">
        <f t="shared" si="1"/>
        <v>1229.7546058654784</v>
      </c>
      <c r="G25" s="7">
        <f t="shared" si="1"/>
        <v>1331.3432573318482</v>
      </c>
      <c r="H25" s="7">
        <f t="shared" si="1"/>
        <v>1432.9319087982176</v>
      </c>
      <c r="I25" s="7">
        <f t="shared" si="1"/>
        <v>1534.5205602645874</v>
      </c>
      <c r="J25" s="7">
        <f t="shared" si="1"/>
        <v>1636.109211730957</v>
      </c>
      <c r="K25" s="7">
        <f t="shared" si="1"/>
        <v>1737.6978631973266</v>
      </c>
      <c r="L25" s="7">
        <f t="shared" si="1"/>
        <v>1839.2865146636964</v>
      </c>
      <c r="M25" s="7">
        <f t="shared" si="1"/>
        <v>1940.8751661300657</v>
      </c>
      <c r="N25" s="240">
        <f t="shared" si="4"/>
        <v>2042.4638175964355</v>
      </c>
      <c r="S25" s="240">
        <f t="shared" si="5"/>
        <v>2042.4638175964355</v>
      </c>
    </row>
    <row r="26" spans="1:39" s="12" customFormat="1">
      <c r="A26" s="186" t="s">
        <v>142</v>
      </c>
      <c r="B26" s="240">
        <f t="shared" si="2"/>
        <v>46.317999999999998</v>
      </c>
      <c r="C26" s="7">
        <f t="shared" si="3"/>
        <v>1327.5789309817951</v>
      </c>
      <c r="D26" s="7">
        <f t="shared" si="1"/>
        <v>2608.8398619635905</v>
      </c>
      <c r="E26" s="7">
        <f t="shared" si="1"/>
        <v>3890.1007929453854</v>
      </c>
      <c r="F26" s="7">
        <f t="shared" si="1"/>
        <v>5171.3617239271807</v>
      </c>
      <c r="G26" s="7">
        <f t="shared" si="1"/>
        <v>6452.6226549089761</v>
      </c>
      <c r="H26" s="7">
        <f t="shared" si="1"/>
        <v>7733.8835858907705</v>
      </c>
      <c r="I26" s="7">
        <f t="shared" si="1"/>
        <v>9015.1445168725659</v>
      </c>
      <c r="J26" s="7">
        <f t="shared" si="1"/>
        <v>10296.40544785436</v>
      </c>
      <c r="K26" s="7">
        <f t="shared" si="1"/>
        <v>11577.666378836155</v>
      </c>
      <c r="L26" s="7">
        <f t="shared" si="1"/>
        <v>12858.927309817951</v>
      </c>
      <c r="M26" s="7">
        <f t="shared" si="1"/>
        <v>14140.188240799745</v>
      </c>
      <c r="N26" s="240">
        <f t="shared" si="4"/>
        <v>15421.44917178154</v>
      </c>
      <c r="S26" s="240">
        <f t="shared" si="5"/>
        <v>19083.725030899048</v>
      </c>
    </row>
    <row r="27" spans="1:39" s="12" customFormat="1">
      <c r="A27" s="186" t="s">
        <v>59</v>
      </c>
      <c r="B27" s="240">
        <f t="shared" si="2"/>
        <v>396.75399999999996</v>
      </c>
      <c r="C27" s="7">
        <f t="shared" si="3"/>
        <v>519.59949901453649</v>
      </c>
      <c r="D27" s="7">
        <f t="shared" si="1"/>
        <v>642.44499802907308</v>
      </c>
      <c r="E27" s="7">
        <f t="shared" si="1"/>
        <v>765.29049704360955</v>
      </c>
      <c r="F27" s="7">
        <f t="shared" si="1"/>
        <v>888.13599605814613</v>
      </c>
      <c r="G27" s="7">
        <f t="shared" si="1"/>
        <v>1010.9814950726827</v>
      </c>
      <c r="H27" s="7">
        <f t="shared" si="1"/>
        <v>1133.8269940872192</v>
      </c>
      <c r="I27" s="7">
        <f t="shared" si="1"/>
        <v>1256.6724931017557</v>
      </c>
      <c r="J27" s="7">
        <f t="shared" si="1"/>
        <v>1379.5179921162924</v>
      </c>
      <c r="K27" s="7">
        <f t="shared" si="1"/>
        <v>1502.3634911308288</v>
      </c>
      <c r="L27" s="7">
        <f t="shared" si="1"/>
        <v>1625.2089901453653</v>
      </c>
      <c r="M27" s="7">
        <f t="shared" si="1"/>
        <v>1748.0544891599018</v>
      </c>
      <c r="N27" s="240">
        <f t="shared" si="4"/>
        <v>1870.8999881744385</v>
      </c>
      <c r="S27" s="240">
        <f t="shared" si="5"/>
        <v>1829.0282869338989</v>
      </c>
    </row>
    <row r="28" spans="1:39" s="12" customFormat="1">
      <c r="A28" s="186" t="s">
        <v>60</v>
      </c>
      <c r="B28" s="240">
        <f t="shared" si="2"/>
        <v>641.62299999999993</v>
      </c>
      <c r="C28" s="7">
        <f t="shared" si="3"/>
        <v>640.9544166984557</v>
      </c>
      <c r="D28" s="7">
        <f t="shared" si="1"/>
        <v>640.28583339691158</v>
      </c>
      <c r="E28" s="7">
        <f t="shared" si="1"/>
        <v>639.61725009536735</v>
      </c>
      <c r="F28" s="7">
        <f t="shared" si="1"/>
        <v>638.94866679382324</v>
      </c>
      <c r="G28" s="7">
        <f t="shared" si="1"/>
        <v>638.280083492279</v>
      </c>
      <c r="H28" s="7">
        <f t="shared" si="1"/>
        <v>637.61150019073489</v>
      </c>
      <c r="I28" s="7">
        <f t="shared" si="1"/>
        <v>636.94291688919066</v>
      </c>
      <c r="J28" s="7">
        <f t="shared" si="1"/>
        <v>636.27433358764642</v>
      </c>
      <c r="K28" s="7">
        <f t="shared" si="1"/>
        <v>635.60575028610231</v>
      </c>
      <c r="L28" s="7">
        <f t="shared" si="1"/>
        <v>634.93716698455808</v>
      </c>
      <c r="M28" s="7">
        <f t="shared" si="1"/>
        <v>634.26858368301396</v>
      </c>
      <c r="N28" s="240">
        <f t="shared" si="4"/>
        <v>633.60000038146973</v>
      </c>
      <c r="S28" s="240">
        <f t="shared" si="5"/>
        <v>433.73341751098633</v>
      </c>
    </row>
    <row r="29" spans="1:39" s="12" customFormat="1">
      <c r="A29" s="186" t="s">
        <v>143</v>
      </c>
      <c r="B29" s="240">
        <f t="shared" si="2"/>
        <v>6.9180000000000001</v>
      </c>
      <c r="C29" s="7">
        <f t="shared" si="3"/>
        <v>33.458166793823246</v>
      </c>
      <c r="D29" s="7">
        <f t="shared" si="1"/>
        <v>59.998333587646485</v>
      </c>
      <c r="E29" s="7">
        <f t="shared" si="1"/>
        <v>86.538500381469731</v>
      </c>
      <c r="F29" s="7">
        <f t="shared" si="1"/>
        <v>113.07866717529298</v>
      </c>
      <c r="G29" s="7">
        <f t="shared" si="1"/>
        <v>139.61883396911622</v>
      </c>
      <c r="H29" s="7">
        <f t="shared" si="1"/>
        <v>166.15900076293946</v>
      </c>
      <c r="I29" s="7">
        <f t="shared" si="1"/>
        <v>192.69916755676272</v>
      </c>
      <c r="J29" s="7">
        <f t="shared" si="1"/>
        <v>219.23933435058595</v>
      </c>
      <c r="K29" s="7">
        <f t="shared" si="1"/>
        <v>245.77950114440918</v>
      </c>
      <c r="L29" s="7">
        <f t="shared" si="1"/>
        <v>272.31966793823244</v>
      </c>
      <c r="M29" s="7">
        <f t="shared" si="1"/>
        <v>298.85983473205567</v>
      </c>
      <c r="N29" s="240">
        <f t="shared" si="4"/>
        <v>325.40000152587891</v>
      </c>
      <c r="S29" s="240">
        <f t="shared" si="5"/>
        <v>325.40000152587891</v>
      </c>
    </row>
    <row r="30" spans="1:39" s="12" customFormat="1">
      <c r="A30" s="186" t="s">
        <v>144</v>
      </c>
      <c r="B30" s="240">
        <f t="shared" si="2"/>
        <v>1400</v>
      </c>
      <c r="C30" s="7">
        <f t="shared" si="3"/>
        <v>1417.3333333333333</v>
      </c>
      <c r="D30" s="7">
        <f t="shared" si="1"/>
        <v>1434.6666666666667</v>
      </c>
      <c r="E30" s="7">
        <f t="shared" si="1"/>
        <v>1452</v>
      </c>
      <c r="F30" s="7">
        <f t="shared" si="1"/>
        <v>1469.3333333333333</v>
      </c>
      <c r="G30" s="7">
        <f t="shared" si="1"/>
        <v>1486.6666666666667</v>
      </c>
      <c r="H30" s="7">
        <f t="shared" si="1"/>
        <v>1504</v>
      </c>
      <c r="I30" s="7">
        <f t="shared" si="1"/>
        <v>1521.3333333333333</v>
      </c>
      <c r="J30" s="7">
        <f t="shared" si="1"/>
        <v>1538.6666666666667</v>
      </c>
      <c r="K30" s="7">
        <f t="shared" si="1"/>
        <v>1556</v>
      </c>
      <c r="L30" s="7">
        <f t="shared" si="1"/>
        <v>1573.3333333333333</v>
      </c>
      <c r="M30" s="7">
        <f t="shared" si="1"/>
        <v>1590.6666666666667</v>
      </c>
      <c r="N30" s="240">
        <f t="shared" si="4"/>
        <v>1608</v>
      </c>
      <c r="S30" s="240">
        <f t="shared" si="5"/>
        <v>1608</v>
      </c>
    </row>
    <row r="31" spans="1:39" s="12" customFormat="1">
      <c r="A31" s="186" t="s">
        <v>145</v>
      </c>
      <c r="B31" s="240">
        <f t="shared" si="2"/>
        <v>5958.3600000000006</v>
      </c>
      <c r="C31" s="7">
        <f t="shared" si="3"/>
        <v>5974.4741663106288</v>
      </c>
      <c r="D31" s="7">
        <f t="shared" si="1"/>
        <v>5990.588332621257</v>
      </c>
      <c r="E31" s="7">
        <f t="shared" si="1"/>
        <v>6006.7024989318852</v>
      </c>
      <c r="F31" s="7">
        <f t="shared" si="1"/>
        <v>6022.8166652425134</v>
      </c>
      <c r="G31" s="7">
        <f t="shared" si="1"/>
        <v>6038.9308315531416</v>
      </c>
      <c r="H31" s="7">
        <f t="shared" si="1"/>
        <v>6055.0449978637698</v>
      </c>
      <c r="I31" s="7">
        <f t="shared" si="1"/>
        <v>6071.159164174398</v>
      </c>
      <c r="J31" s="7">
        <f t="shared" si="1"/>
        <v>6087.2733304850262</v>
      </c>
      <c r="K31" s="7">
        <f t="shared" si="1"/>
        <v>6103.3874967956544</v>
      </c>
      <c r="L31" s="7">
        <f t="shared" si="1"/>
        <v>6119.5016631062826</v>
      </c>
      <c r="M31" s="7">
        <f t="shared" si="1"/>
        <v>6135.6158294169109</v>
      </c>
      <c r="N31" s="240">
        <f t="shared" si="4"/>
        <v>6151.7299957275391</v>
      </c>
      <c r="S31" s="240">
        <f t="shared" si="5"/>
        <v>4751.7299957275391</v>
      </c>
    </row>
    <row r="32" spans="1:39" s="12" customFormat="1">
      <c r="A32" s="186" t="s">
        <v>146</v>
      </c>
      <c r="B32" s="240">
        <f t="shared" si="2"/>
        <v>27613.996999999999</v>
      </c>
      <c r="C32" s="7">
        <f t="shared" si="3"/>
        <v>28667.773524522145</v>
      </c>
      <c r="D32" s="7">
        <f t="shared" si="1"/>
        <v>29721.55004904429</v>
      </c>
      <c r="E32" s="7">
        <f t="shared" si="1"/>
        <v>30775.326573566435</v>
      </c>
      <c r="F32" s="7">
        <f t="shared" si="1"/>
        <v>31829.103098088581</v>
      </c>
      <c r="G32" s="7">
        <f t="shared" si="1"/>
        <v>32882.87962261073</v>
      </c>
      <c r="H32" s="7">
        <f t="shared" si="1"/>
        <v>33936.656147132875</v>
      </c>
      <c r="I32" s="7">
        <f t="shared" si="1"/>
        <v>34990.43267165502</v>
      </c>
      <c r="J32" s="7">
        <f t="shared" si="1"/>
        <v>36044.209196177166</v>
      </c>
      <c r="K32" s="7">
        <f t="shared" si="1"/>
        <v>37097.985720699311</v>
      </c>
      <c r="L32" s="7">
        <f t="shared" si="1"/>
        <v>38151.762245221456</v>
      </c>
      <c r="M32" s="7">
        <f t="shared" si="1"/>
        <v>39205.538769743602</v>
      </c>
      <c r="N32" s="240">
        <f t="shared" si="4"/>
        <v>40259.315294265747</v>
      </c>
      <c r="S32" s="240">
        <f t="shared" si="5"/>
        <v>56572.489496231079</v>
      </c>
    </row>
    <row r="33" spans="1:39" s="12" customFormat="1">
      <c r="A33" s="186" t="s">
        <v>65</v>
      </c>
      <c r="B33" s="240">
        <f t="shared" si="2"/>
        <v>1120.2669999999996</v>
      </c>
      <c r="C33" s="7">
        <f t="shared" si="3"/>
        <v>1181.6614166666664</v>
      </c>
      <c r="D33" s="7">
        <f t="shared" si="1"/>
        <v>1243.0558333333329</v>
      </c>
      <c r="E33" s="7">
        <f t="shared" si="1"/>
        <v>1304.4502499999996</v>
      </c>
      <c r="F33" s="7">
        <f t="shared" si="1"/>
        <v>1365.8446666666664</v>
      </c>
      <c r="G33" s="7">
        <f t="shared" si="1"/>
        <v>1427.2390833333332</v>
      </c>
      <c r="H33" s="7">
        <f t="shared" si="1"/>
        <v>1488.6334999999999</v>
      </c>
      <c r="I33" s="7">
        <f t="shared" si="1"/>
        <v>1550.0279166666664</v>
      </c>
      <c r="J33" s="7">
        <f t="shared" si="1"/>
        <v>1611.4223333333332</v>
      </c>
      <c r="K33" s="7">
        <f t="shared" si="1"/>
        <v>1672.81675</v>
      </c>
      <c r="L33" s="7">
        <f t="shared" si="1"/>
        <v>1734.2111666666665</v>
      </c>
      <c r="M33" s="7">
        <f t="shared" si="1"/>
        <v>1795.6055833333332</v>
      </c>
      <c r="N33" s="240">
        <f t="shared" si="4"/>
        <v>1857</v>
      </c>
      <c r="S33" s="240">
        <f t="shared" si="5"/>
        <v>78.787721633911133</v>
      </c>
    </row>
    <row r="34" spans="1:39" s="12" customFormat="1">
      <c r="A34" s="186" t="s">
        <v>147</v>
      </c>
      <c r="B34" s="240">
        <f t="shared" si="2"/>
        <v>13068.87</v>
      </c>
      <c r="C34" s="7">
        <f t="shared" si="3"/>
        <v>11990.840833331744</v>
      </c>
      <c r="D34" s="7">
        <f t="shared" si="1"/>
        <v>10912.811666663489</v>
      </c>
      <c r="E34" s="7">
        <f t="shared" si="1"/>
        <v>9834.7824999952318</v>
      </c>
      <c r="F34" s="7">
        <f t="shared" si="1"/>
        <v>8756.7533333269748</v>
      </c>
      <c r="G34" s="7">
        <f t="shared" si="1"/>
        <v>7678.7241666587197</v>
      </c>
      <c r="H34" s="7">
        <f t="shared" si="1"/>
        <v>6600.6949999904627</v>
      </c>
      <c r="I34" s="7">
        <f t="shared" si="1"/>
        <v>5522.6658333222067</v>
      </c>
      <c r="J34" s="7">
        <f t="shared" si="1"/>
        <v>4444.6366666539507</v>
      </c>
      <c r="K34" s="7">
        <f t="shared" si="1"/>
        <v>3366.6074999856937</v>
      </c>
      <c r="L34" s="7">
        <f t="shared" si="1"/>
        <v>2288.5783333174386</v>
      </c>
      <c r="M34" s="7">
        <f t="shared" si="1"/>
        <v>1210.5491666491816</v>
      </c>
      <c r="N34" s="240">
        <f t="shared" si="4"/>
        <v>132.51999998092651</v>
      </c>
      <c r="S34" s="240">
        <f t="shared" si="5"/>
        <v>99.519999980926514</v>
      </c>
    </row>
    <row r="35" spans="1:39" s="12" customFormat="1">
      <c r="A35" s="186" t="s">
        <v>104</v>
      </c>
      <c r="B35" s="248">
        <f>SUM(B23:B34)</f>
        <v>64396.796999999999</v>
      </c>
      <c r="C35" s="247">
        <f t="shared" ref="C35" si="6">SUM(C23:C34)</f>
        <v>66901.4582304988</v>
      </c>
      <c r="D35" s="247">
        <f t="shared" ref="D35" si="7">SUM(D23:D34)</f>
        <v>69406.119460997579</v>
      </c>
      <c r="E35" s="247">
        <f t="shared" ref="E35" si="8">SUM(E23:E34)</f>
        <v>71910.780691496373</v>
      </c>
      <c r="F35" s="247">
        <f t="shared" ref="F35" si="9">SUM(F23:F34)</f>
        <v>74415.441921995167</v>
      </c>
      <c r="G35" s="247">
        <f t="shared" ref="G35" si="10">SUM(G23:G34)</f>
        <v>76920.103152493975</v>
      </c>
      <c r="H35" s="247">
        <f t="shared" ref="H35" si="11">SUM(H23:H34)</f>
        <v>79424.76438299274</v>
      </c>
      <c r="I35" s="247">
        <f t="shared" ref="I35" si="12">SUM(I23:I34)</f>
        <v>81929.425613491549</v>
      </c>
      <c r="J35" s="247">
        <f t="shared" ref="J35" si="13">SUM(J23:J34)</f>
        <v>84434.086843990313</v>
      </c>
      <c r="K35" s="247">
        <f t="shared" ref="K35" si="14">SUM(K23:K34)</f>
        <v>86938.748074489093</v>
      </c>
      <c r="L35" s="247">
        <f t="shared" ref="L35" si="15">SUM(L23:L34)</f>
        <v>89443.409304987901</v>
      </c>
      <c r="M35" s="247">
        <f t="shared" ref="M35" si="16">SUM(M23:M34)</f>
        <v>91948.07053548671</v>
      </c>
      <c r="N35" s="248">
        <f t="shared" ref="N35" si="17">SUM(N23:N34)</f>
        <v>94452.731765985489</v>
      </c>
      <c r="O35" s="247">
        <f t="shared" ref="O35" si="18">SUM(O23:O34)</f>
        <v>0</v>
      </c>
      <c r="P35" s="247">
        <f t="shared" ref="P35" si="19">SUM(P23:P34)</f>
        <v>0</v>
      </c>
      <c r="Q35" s="247">
        <f t="shared" ref="Q35" si="20">SUM(Q23:Q34)</f>
        <v>0</v>
      </c>
      <c r="R35" s="247">
        <f t="shared" ref="R35" si="21">SUM(R23:R34)</f>
        <v>0</v>
      </c>
      <c r="S35" s="248">
        <f t="shared" ref="S35" si="22">SUM(S23:S34)</f>
        <v>119037.29020929337</v>
      </c>
      <c r="T35" s="247">
        <f t="shared" ref="T35" si="23">SUM(T23:T34)</f>
        <v>0</v>
      </c>
      <c r="U35" s="247">
        <f t="shared" ref="U35" si="24">SUM(U23:U34)</f>
        <v>0</v>
      </c>
      <c r="V35" s="247">
        <f t="shared" ref="V35" si="25">SUM(V23:V34)</f>
        <v>0</v>
      </c>
      <c r="W35" s="247">
        <f t="shared" ref="W35" si="26">SUM(W23:W34)</f>
        <v>0</v>
      </c>
      <c r="X35" s="247">
        <f t="shared" ref="X35" si="27">SUM(X23:X34)</f>
        <v>0</v>
      </c>
      <c r="Y35" s="247">
        <f t="shared" ref="Y35" si="28">SUM(Y23:Y34)</f>
        <v>0</v>
      </c>
      <c r="Z35" s="247">
        <f t="shared" ref="Z35" si="29">SUM(Z23:Z34)</f>
        <v>0</v>
      </c>
      <c r="AA35" s="247">
        <f t="shared" ref="AA35" si="30">SUM(AA23:AA34)</f>
        <v>0</v>
      </c>
      <c r="AB35" s="247">
        <f t="shared" ref="AB35" si="31">SUM(AB23:AB34)</f>
        <v>0</v>
      </c>
      <c r="AC35" s="247">
        <f t="shared" ref="AC35" si="32">SUM(AC23:AC34)</f>
        <v>0</v>
      </c>
      <c r="AD35" s="247">
        <f t="shared" ref="AD35" si="33">SUM(AD23:AD34)</f>
        <v>0</v>
      </c>
      <c r="AE35" s="247">
        <f t="shared" ref="AE35" si="34">SUM(AE23:AE34)</f>
        <v>0</v>
      </c>
      <c r="AF35" s="247">
        <f t="shared" ref="AF35" si="35">SUM(AF23:AF34)</f>
        <v>0</v>
      </c>
      <c r="AG35" s="247">
        <f t="shared" ref="AG35" si="36">SUM(AG23:AG34)</f>
        <v>0</v>
      </c>
      <c r="AH35" s="247">
        <f t="shared" ref="AH35" si="37">SUM(AH23:AH34)</f>
        <v>0</v>
      </c>
      <c r="AI35" s="247">
        <f t="shared" ref="AI35" si="38">SUM(AI23:AI34)</f>
        <v>0</v>
      </c>
      <c r="AJ35" s="247">
        <f t="shared" ref="AJ35" si="39">SUM(AJ23:AJ34)</f>
        <v>0</v>
      </c>
      <c r="AK35" s="247">
        <f t="shared" ref="AK35" si="40">SUM(AK23:AK34)</f>
        <v>0</v>
      </c>
      <c r="AL35" s="247">
        <f t="shared" ref="AL35" si="41">SUM(AL23:AL34)</f>
        <v>0</v>
      </c>
      <c r="AM35" s="247">
        <f t="shared" ref="AM35" si="42">SUM(AM23:AM34)</f>
        <v>0</v>
      </c>
    </row>
    <row r="36" spans="1:39" s="12" customFormat="1"/>
    <row r="37" spans="1:39" s="12" customFormat="1" ht="18">
      <c r="A37" s="242" t="s">
        <v>176</v>
      </c>
    </row>
    <row r="38" spans="1:39" s="12" customFormat="1">
      <c r="A38" s="123"/>
    </row>
    <row r="39" spans="1:39" s="12" customFormat="1">
      <c r="A39" s="187" t="s">
        <v>138</v>
      </c>
      <c r="B39" s="245">
        <v>2013</v>
      </c>
      <c r="C39" s="246">
        <v>2014</v>
      </c>
      <c r="D39" s="245">
        <v>2015</v>
      </c>
      <c r="E39" s="246">
        <v>2016</v>
      </c>
      <c r="F39" s="245">
        <v>2017</v>
      </c>
      <c r="G39" s="246">
        <v>2018</v>
      </c>
      <c r="H39" s="245">
        <v>2019</v>
      </c>
      <c r="I39" s="246">
        <v>2020</v>
      </c>
      <c r="J39" s="245">
        <v>2021</v>
      </c>
      <c r="K39" s="246">
        <v>2022</v>
      </c>
      <c r="L39" s="245">
        <v>2023</v>
      </c>
      <c r="M39" s="246">
        <v>2024</v>
      </c>
      <c r="N39" s="245">
        <v>2025</v>
      </c>
      <c r="O39" s="246">
        <v>2026</v>
      </c>
      <c r="P39" s="245">
        <v>2027</v>
      </c>
      <c r="Q39" s="246">
        <v>2028</v>
      </c>
      <c r="R39" s="245">
        <v>2029</v>
      </c>
      <c r="S39" s="246">
        <v>2030</v>
      </c>
      <c r="T39" s="245">
        <v>2031</v>
      </c>
      <c r="U39" s="246">
        <v>2032</v>
      </c>
      <c r="V39" s="245">
        <v>2033</v>
      </c>
      <c r="W39" s="246">
        <v>2034</v>
      </c>
      <c r="X39" s="245">
        <v>2035</v>
      </c>
      <c r="Y39" s="246">
        <v>2036</v>
      </c>
      <c r="Z39" s="245">
        <v>2037</v>
      </c>
      <c r="AA39" s="246">
        <v>2038</v>
      </c>
      <c r="AB39" s="245">
        <v>2039</v>
      </c>
      <c r="AC39" s="246">
        <v>2040</v>
      </c>
      <c r="AD39" s="245">
        <v>2041</v>
      </c>
      <c r="AE39" s="246">
        <v>2042</v>
      </c>
      <c r="AF39" s="245">
        <v>2043</v>
      </c>
      <c r="AG39" s="246">
        <v>2044</v>
      </c>
      <c r="AH39" s="245">
        <v>2045</v>
      </c>
      <c r="AI39" s="246">
        <v>2046</v>
      </c>
      <c r="AJ39" s="245">
        <v>2047</v>
      </c>
      <c r="AK39" s="246">
        <v>2048</v>
      </c>
      <c r="AL39" s="245">
        <v>2049</v>
      </c>
      <c r="AM39" s="246">
        <v>2050</v>
      </c>
    </row>
    <row r="40" spans="1:39">
      <c r="A40" s="186" t="s">
        <v>55</v>
      </c>
      <c r="B40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-12758.753439776103</v>
      </c>
      <c r="P40" s="7">
        <f>P23-O23+(O23*'investment cost '!$AO3)</f>
        <v>0</v>
      </c>
      <c r="Q40" s="7">
        <f>Q23-P23+(P23*'investment cost '!$AO3)</f>
        <v>0</v>
      </c>
      <c r="R40" s="7">
        <f>R23-Q23+(Q23*'investment cost '!$AO3)</f>
        <v>0</v>
      </c>
      <c r="S40" s="7">
        <f>S23-R23+(R23*'investment cost '!$AO3)</f>
        <v>13570.291522979736</v>
      </c>
      <c r="T40" s="7">
        <f>T23-S23+(S23*'investment cost '!$AO3)</f>
        <v>-13344.119997596741</v>
      </c>
      <c r="U40" s="7">
        <f>U23-T23+(T23*'investment cost '!$AO3)</f>
        <v>0</v>
      </c>
      <c r="V40" s="7">
        <f>V23-U23+(U23*'investment cost '!$AO3)</f>
        <v>0</v>
      </c>
      <c r="W40" s="7">
        <f>W23-V23+(V23*'investment cost '!$AO3)</f>
        <v>0</v>
      </c>
      <c r="X40" s="7">
        <f>X23-W23+(W23*'investment cost '!$AO3)</f>
        <v>0</v>
      </c>
      <c r="Y40" s="7">
        <f>Y23-X23+(X23*'investment cost '!$AO3)</f>
        <v>0</v>
      </c>
      <c r="Z40" s="7">
        <f>Z23-Y23+(Y23*'investment cost '!$AO3)</f>
        <v>0</v>
      </c>
      <c r="AA40" s="7">
        <f>AA23-Z23+(Z23*'investment cost '!$AO3)</f>
        <v>0</v>
      </c>
      <c r="AB40" s="7">
        <f>AB23-AA23+(AA23*'investment cost '!$AO3)</f>
        <v>0</v>
      </c>
      <c r="AC40" s="7">
        <f>AC23-AB23+(AB23*'investment cost '!$AO3)</f>
        <v>0</v>
      </c>
      <c r="AD40" s="7">
        <f>AD23-AC23+(AC23*'investment cost '!$AO3)</f>
        <v>0</v>
      </c>
      <c r="AE40" s="7">
        <f>AE23-AD23+(AD23*'investment cost '!$AO3)</f>
        <v>0</v>
      </c>
      <c r="AF40" s="7">
        <f>AF23-AE23+(AE23*'investment cost '!$AO3)</f>
        <v>0</v>
      </c>
      <c r="AG40" s="7">
        <f>AG23-AF23+(AF23*'investment cost '!$AO3)</f>
        <v>0</v>
      </c>
      <c r="AH40" s="7">
        <f>AH23-AG23+(AG23*'investment cost '!$AO3)</f>
        <v>0</v>
      </c>
      <c r="AI40" s="7">
        <f>AI23-AH23+(AH23*'investment cost '!$AO3)</f>
        <v>0</v>
      </c>
      <c r="AJ40" s="7">
        <f>AJ23-AI23+(AI23*'investment cost '!$AO3)</f>
        <v>0</v>
      </c>
      <c r="AK40" s="7">
        <f>AK23-AJ23+(AJ23*'investment cost '!$AO3)</f>
        <v>0</v>
      </c>
      <c r="AL40" s="7">
        <f>AL23-AK23+(AK23*'investment cost '!$AO3)</f>
        <v>0</v>
      </c>
      <c r="AM40" s="7">
        <f>AM23-AL23+(AL23*'investment cost '!$AO3)</f>
        <v>0</v>
      </c>
    </row>
    <row r="41" spans="1:39">
      <c r="A41" s="186" t="s">
        <v>140</v>
      </c>
      <c r="B41" s="12">
        <v>0</v>
      </c>
      <c r="C41" s="7">
        <f>C24-B24+(B24*'investment cost '!$AO4)</f>
        <v>861.4539998728435</v>
      </c>
      <c r="D41" s="7">
        <f>D24-C24+(C24*'investment cost '!$AO4)</f>
        <v>893.3339998677568</v>
      </c>
      <c r="E41" s="7">
        <f>E24-D24+(D24*'investment cost '!$AO4)</f>
        <v>925.21399986267102</v>
      </c>
      <c r="F41" s="7">
        <f>F24-E24+(E24*'investment cost '!$AO4)</f>
        <v>957.09399985758478</v>
      </c>
      <c r="G41" s="7">
        <f>G24-F24+(F24*'investment cost '!$AO4)</f>
        <v>988.97399985249854</v>
      </c>
      <c r="H41" s="7">
        <f>H24-G24+(G24*'investment cost '!$AO4)</f>
        <v>1020.8539998474114</v>
      </c>
      <c r="I41" s="7">
        <f>I24-H24+(H24*'investment cost '!$AO4)</f>
        <v>1052.7339998423258</v>
      </c>
      <c r="J41" s="7">
        <f>J24-I24+(I24*'investment cost '!$AO4)</f>
        <v>1084.6139998372396</v>
      </c>
      <c r="K41" s="7">
        <f>K24-J24+(J24*'investment cost '!$AO4)</f>
        <v>1116.4939998321533</v>
      </c>
      <c r="L41" s="7">
        <f>L24-K24+(K24*'investment cost '!$AO4)</f>
        <v>1148.3739998270671</v>
      </c>
      <c r="M41" s="7">
        <f>M24-L24+(L24*'investment cost '!$AO4)</f>
        <v>1180.2539998219809</v>
      </c>
      <c r="N41" s="7">
        <f>N24-M24+(M24*'investment cost '!$AO4)</f>
        <v>1212.1339998168946</v>
      </c>
      <c r="O41" s="7">
        <f>O24-N24+(N24*'investment cost '!$AO4)</f>
        <v>-10728.335998535156</v>
      </c>
      <c r="P41" s="7">
        <f>P24-O24+(O24*'investment cost '!$AO4)</f>
        <v>0</v>
      </c>
      <c r="Q41" s="7">
        <f>Q24-P24+(P24*'investment cost '!$AO4)</f>
        <v>0</v>
      </c>
      <c r="R41" s="7">
        <f>R24-Q24+(Q24*'investment cost '!$AO4)</f>
        <v>0</v>
      </c>
      <c r="S41" s="7">
        <f>S24-R24+(R24*'investment cost '!$AO4)</f>
        <v>18642.120918273926</v>
      </c>
      <c r="T41" s="7">
        <f>T24-S24+(S24*'investment cost '!$AO4)</f>
        <v>-17896.436081542968</v>
      </c>
      <c r="U41" s="7">
        <f>U24-T24+(T24*'investment cost '!$AO4)</f>
        <v>0</v>
      </c>
      <c r="V41" s="7">
        <f>V24-U24+(U24*'investment cost '!$AO4)</f>
        <v>0</v>
      </c>
      <c r="W41" s="7">
        <f>W24-V24+(V24*'investment cost '!$AO4)</f>
        <v>0</v>
      </c>
      <c r="X41" s="7">
        <f>X24-W24+(W24*'investment cost '!$AO4)</f>
        <v>0</v>
      </c>
      <c r="Y41" s="7">
        <f>Y24-X24+(X24*'investment cost '!$AO4)</f>
        <v>0</v>
      </c>
      <c r="Z41" s="7">
        <f>Z24-Y24+(Y24*'investment cost '!$AO4)</f>
        <v>0</v>
      </c>
      <c r="AA41" s="7">
        <f>AA24-Z24+(Z24*'investment cost '!$AO4)</f>
        <v>0</v>
      </c>
      <c r="AB41" s="7">
        <f>AB24-AA24+(AA24*'investment cost '!$AO4)</f>
        <v>0</v>
      </c>
      <c r="AC41" s="7">
        <f>AC24-AB24+(AB24*'investment cost '!$AO4)</f>
        <v>0</v>
      </c>
      <c r="AD41" s="7">
        <f>AD24-AC24+(AC24*'investment cost '!$AO4)</f>
        <v>0</v>
      </c>
      <c r="AE41" s="7">
        <f>AE24-AD24+(AD24*'investment cost '!$AO4)</f>
        <v>0</v>
      </c>
      <c r="AF41" s="7">
        <f>AF24-AE24+(AE24*'investment cost '!$AO4)</f>
        <v>0</v>
      </c>
      <c r="AG41" s="7">
        <f>AG24-AF24+(AF24*'investment cost '!$AO4)</f>
        <v>0</v>
      </c>
      <c r="AH41" s="7">
        <f>AH24-AG24+(AG24*'investment cost '!$AO4)</f>
        <v>0</v>
      </c>
      <c r="AI41" s="7">
        <f>AI24-AH24+(AH24*'investment cost '!$AO4)</f>
        <v>0</v>
      </c>
      <c r="AJ41" s="7">
        <f>AJ24-AI24+(AI24*'investment cost '!$AO4)</f>
        <v>0</v>
      </c>
      <c r="AK41" s="7">
        <f>AK24-AJ24+(AJ24*'investment cost '!$AO4)</f>
        <v>0</v>
      </c>
      <c r="AL41" s="7">
        <f>AL24-AK24+(AK24*'investment cost '!$AO4)</f>
        <v>0</v>
      </c>
      <c r="AM41" s="7">
        <f>AM24-AL24+(AL24*'investment cost '!$AO4)</f>
        <v>0</v>
      </c>
    </row>
    <row r="42" spans="1:39">
      <c r="A42" s="186" t="s">
        <v>141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-1974.381690343221</v>
      </c>
      <c r="P42" s="7">
        <f>P25-O25+(O25*'investment cost '!$AO5)</f>
        <v>0</v>
      </c>
      <c r="Q42" s="7">
        <f>Q25-P25+(P25*'investment cost '!$AO5)</f>
        <v>0</v>
      </c>
      <c r="R42" s="7">
        <f>R25-Q25+(Q25*'investment cost '!$AO5)</f>
        <v>0</v>
      </c>
      <c r="S42" s="7">
        <f>S25-R25+(R25*'investment cost '!$AO5)</f>
        <v>2042.4638175964355</v>
      </c>
      <c r="T42" s="7">
        <f>T25-S25+(S25*'investment cost '!$AO5)</f>
        <v>-1974.381690343221</v>
      </c>
      <c r="U42" s="7">
        <f>U25-T25+(T25*'investment cost '!$AO5)</f>
        <v>0</v>
      </c>
      <c r="V42" s="7">
        <f>V25-U25+(U25*'investment cost '!$AO5)</f>
        <v>0</v>
      </c>
      <c r="W42" s="7">
        <f>W25-V25+(V25*'investment cost '!$AO5)</f>
        <v>0</v>
      </c>
      <c r="X42" s="7">
        <f>X25-W25+(W25*'investment cost '!$AO5)</f>
        <v>0</v>
      </c>
      <c r="Y42" s="7">
        <f>Y25-X25+(X25*'investment cost '!$AO5)</f>
        <v>0</v>
      </c>
      <c r="Z42" s="7">
        <f>Z25-Y25+(Y25*'investment cost '!$AO5)</f>
        <v>0</v>
      </c>
      <c r="AA42" s="7">
        <f>AA25-Z25+(Z25*'investment cost '!$AO5)</f>
        <v>0</v>
      </c>
      <c r="AB42" s="7">
        <f>AB25-AA25+(AA25*'investment cost '!$AO5)</f>
        <v>0</v>
      </c>
      <c r="AC42" s="7">
        <f>AC25-AB25+(AB25*'investment cost '!$AO5)</f>
        <v>0</v>
      </c>
      <c r="AD42" s="7">
        <f>AD25-AC25+(AC25*'investment cost '!$AO5)</f>
        <v>0</v>
      </c>
      <c r="AE42" s="7">
        <f>AE25-AD25+(AD25*'investment cost '!$AO5)</f>
        <v>0</v>
      </c>
      <c r="AF42" s="7">
        <f>AF25-AE25+(AE25*'investment cost '!$AO5)</f>
        <v>0</v>
      </c>
      <c r="AG42" s="7">
        <f>AG25-AF25+(AF25*'investment cost '!$AO5)</f>
        <v>0</v>
      </c>
      <c r="AH42" s="7">
        <f>AH25-AG25+(AG25*'investment cost '!$AO5)</f>
        <v>0</v>
      </c>
      <c r="AI42" s="7">
        <f>AI25-AH25+(AH25*'investment cost '!$AO5)</f>
        <v>0</v>
      </c>
      <c r="AJ42" s="7">
        <f>AJ25-AI25+(AI25*'investment cost '!$AO5)</f>
        <v>0</v>
      </c>
      <c r="AK42" s="7">
        <f>AK25-AJ25+(AJ25*'investment cost '!$AO5)</f>
        <v>0</v>
      </c>
      <c r="AL42" s="7">
        <f>AL25-AK25+(AK25*'investment cost '!$AO5)</f>
        <v>0</v>
      </c>
      <c r="AM42" s="7">
        <f>AM25-AL25+(AL25*'investment cost '!$AO5)</f>
        <v>0</v>
      </c>
    </row>
    <row r="43" spans="1:39">
      <c r="A43" s="186" t="s">
        <v>142</v>
      </c>
      <c r="B43" s="12">
        <v>0</v>
      </c>
      <c r="C43" s="7">
        <f>C26-B26+(B26*'investment cost '!$AO6)</f>
        <v>1282.8048643151285</v>
      </c>
      <c r="D43" s="7">
        <f>D26-C26+(C26*'investment cost '!$AO6)</f>
        <v>1325.5135620145218</v>
      </c>
      <c r="E43" s="7">
        <f>E26-D26+(D26*'investment cost '!$AO6)</f>
        <v>1368.2222597139146</v>
      </c>
      <c r="F43" s="7">
        <f>F26-E26+(E26*'investment cost '!$AO6)</f>
        <v>1410.9309574133081</v>
      </c>
      <c r="G43" s="7">
        <f>G26-F26+(F26*'investment cost '!$AO6)</f>
        <v>1453.6396551127013</v>
      </c>
      <c r="H43" s="7">
        <f>H26-G26+(G26*'investment cost '!$AO6)</f>
        <v>1496.3483528120937</v>
      </c>
      <c r="I43" s="7">
        <f>I26-H26+(H26*'investment cost '!$AO6)</f>
        <v>1539.0570505114877</v>
      </c>
      <c r="J43" s="7">
        <f>J26-I26+(I26*'investment cost '!$AO6)</f>
        <v>1581.76574821088</v>
      </c>
      <c r="K43" s="7">
        <f>K26-J26+(J26*'investment cost '!$AO6)</f>
        <v>1624.4744459102731</v>
      </c>
      <c r="L43" s="7">
        <f>L26-K26+(K26*'investment cost '!$AO6)</f>
        <v>1667.1831436096682</v>
      </c>
      <c r="M43" s="7">
        <f>M26-L26+(L26*'investment cost '!$AO6)</f>
        <v>1709.8918413090596</v>
      </c>
      <c r="N43" s="7">
        <f>N26-M26+(M26*'investment cost '!$AO6)</f>
        <v>1752.6005390084526</v>
      </c>
      <c r="O43" s="7">
        <f>O26-N26+(N26*'investment cost '!$AO6)</f>
        <v>-14907.400866055488</v>
      </c>
      <c r="P43" s="7">
        <f>P26-O26+(O26*'investment cost '!$AO6)</f>
        <v>0</v>
      </c>
      <c r="Q43" s="7">
        <f>Q26-P26+(P26*'investment cost '!$AO6)</f>
        <v>0</v>
      </c>
      <c r="R43" s="7">
        <f>R26-Q26+(Q26*'investment cost '!$AO6)</f>
        <v>0</v>
      </c>
      <c r="S43" s="7">
        <f>S26-R26+(R26*'investment cost '!$AO6)</f>
        <v>19083.725030899048</v>
      </c>
      <c r="T43" s="7">
        <f>T26-S26+(S26*'investment cost '!$AO6)</f>
        <v>-18447.600863202413</v>
      </c>
      <c r="U43" s="7">
        <f>U26-T26+(T26*'investment cost '!$AO6)</f>
        <v>0</v>
      </c>
      <c r="V43" s="7">
        <f>V26-U26+(U26*'investment cost '!$AO6)</f>
        <v>0</v>
      </c>
      <c r="W43" s="7">
        <f>W26-V26+(V26*'investment cost '!$AO6)</f>
        <v>0</v>
      </c>
      <c r="X43" s="7">
        <f>X26-W26+(W26*'investment cost '!$AO6)</f>
        <v>0</v>
      </c>
      <c r="Y43" s="7">
        <f>Y26-X26+(X26*'investment cost '!$AO6)</f>
        <v>0</v>
      </c>
      <c r="Z43" s="7">
        <f>Z26-Y26+(Y26*'investment cost '!$AO6)</f>
        <v>0</v>
      </c>
      <c r="AA43" s="7">
        <f>AA26-Z26+(Z26*'investment cost '!$AO6)</f>
        <v>0</v>
      </c>
      <c r="AB43" s="7">
        <f>AB26-AA26+(AA26*'investment cost '!$AO6)</f>
        <v>0</v>
      </c>
      <c r="AC43" s="7">
        <f>AC26-AB26+(AB26*'investment cost '!$AO6)</f>
        <v>0</v>
      </c>
      <c r="AD43" s="7">
        <f>AD26-AC26+(AC26*'investment cost '!$AO6)</f>
        <v>0</v>
      </c>
      <c r="AE43" s="7">
        <f>AE26-AD26+(AD26*'investment cost '!$AO6)</f>
        <v>0</v>
      </c>
      <c r="AF43" s="7">
        <f>AF26-AE26+(AE26*'investment cost '!$AO6)</f>
        <v>0</v>
      </c>
      <c r="AG43" s="7">
        <f>AG26-AF26+(AF26*'investment cost '!$AO6)</f>
        <v>0</v>
      </c>
      <c r="AH43" s="7">
        <f>AH26-AG26+(AG26*'investment cost '!$AO6)</f>
        <v>0</v>
      </c>
      <c r="AI43" s="7">
        <f>AI26-AH26+(AH26*'investment cost '!$AO6)</f>
        <v>0</v>
      </c>
      <c r="AJ43" s="7">
        <f>AJ26-AI26+(AI26*'investment cost '!$AO6)</f>
        <v>0</v>
      </c>
      <c r="AK43" s="7">
        <f>AK26-AJ26+(AJ26*'investment cost '!$AO6)</f>
        <v>0</v>
      </c>
      <c r="AL43" s="7">
        <f>AL26-AK26+(AK26*'investment cost '!$AO6)</f>
        <v>0</v>
      </c>
      <c r="AM43" s="7">
        <f>AM26-AL26+(AL26*'investment cost '!$AO6)</f>
        <v>0</v>
      </c>
    </row>
    <row r="44" spans="1:39">
      <c r="A44" s="186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-1806.3861954787683</v>
      </c>
      <c r="P44" s="7">
        <f>P27-O27+(O27*'investment cost '!$AO7)</f>
        <v>0</v>
      </c>
      <c r="Q44" s="7">
        <f>Q27-P27+(P27*'investment cost '!$AO7)</f>
        <v>0</v>
      </c>
      <c r="R44" s="7">
        <f>R27-Q27+(Q27*'investment cost '!$AO7)</f>
        <v>0</v>
      </c>
      <c r="S44" s="7">
        <f>S27-R27+(R27*'investment cost '!$AO7)</f>
        <v>1829.0282869338989</v>
      </c>
      <c r="T44" s="7">
        <f>T27-S27+(S27*'investment cost '!$AO7)</f>
        <v>-1765.9583460051438</v>
      </c>
      <c r="U44" s="7">
        <f>U27-T27+(T27*'investment cost '!$AO7)</f>
        <v>0</v>
      </c>
      <c r="V44" s="7">
        <f>V27-U27+(U27*'investment cost '!$AO7)</f>
        <v>0</v>
      </c>
      <c r="W44" s="7">
        <f>W27-V27+(V27*'investment cost '!$AO7)</f>
        <v>0</v>
      </c>
      <c r="X44" s="7">
        <f>X27-W27+(W27*'investment cost '!$AO7)</f>
        <v>0</v>
      </c>
      <c r="Y44" s="7">
        <f>Y27-X27+(X27*'investment cost '!$AO7)</f>
        <v>0</v>
      </c>
      <c r="Z44" s="7">
        <f>Z27-Y27+(Y27*'investment cost '!$AO7)</f>
        <v>0</v>
      </c>
      <c r="AA44" s="7">
        <f>AA27-Z27+(Z27*'investment cost '!$AO7)</f>
        <v>0</v>
      </c>
      <c r="AB44" s="7">
        <f>AB27-AA27+(AA27*'investment cost '!$AO7)</f>
        <v>0</v>
      </c>
      <c r="AC44" s="7">
        <f>AC27-AB27+(AB27*'investment cost '!$AO7)</f>
        <v>0</v>
      </c>
      <c r="AD44" s="7">
        <f>AD27-AC27+(AC27*'investment cost '!$AO7)</f>
        <v>0</v>
      </c>
      <c r="AE44" s="7">
        <f>AE27-AD27+(AD27*'investment cost '!$AO7)</f>
        <v>0</v>
      </c>
      <c r="AF44" s="7">
        <f>AF27-AE27+(AE27*'investment cost '!$AO7)</f>
        <v>0</v>
      </c>
      <c r="AG44" s="7">
        <f>AG27-AF27+(AF27*'investment cost '!$AO7)</f>
        <v>0</v>
      </c>
      <c r="AH44" s="7">
        <f>AH27-AG27+(AG27*'investment cost '!$AO7)</f>
        <v>0</v>
      </c>
      <c r="AI44" s="7">
        <f>AI27-AH27+(AH27*'investment cost '!$AO7)</f>
        <v>0</v>
      </c>
      <c r="AJ44" s="7">
        <f>AJ27-AI27+(AI27*'investment cost '!$AO7)</f>
        <v>0</v>
      </c>
      <c r="AK44" s="7">
        <f>AK27-AJ27+(AJ27*'investment cost '!$AO7)</f>
        <v>0</v>
      </c>
      <c r="AL44" s="7">
        <f>AL27-AK27+(AK27*'investment cost '!$AO7)</f>
        <v>0</v>
      </c>
      <c r="AM44" s="7">
        <f>AM27-AL27+(AL27*'investment cost '!$AO7)</f>
        <v>0</v>
      </c>
    </row>
    <row r="45" spans="1:39">
      <c r="A45" s="186" t="s">
        <v>60</v>
      </c>
      <c r="B45" s="12">
        <v>0</v>
      </c>
      <c r="C45" s="7">
        <f>C28-B28+(B28*'investment cost '!$AO8)</f>
        <v>22.246523841312907</v>
      </c>
      <c r="D45" s="7">
        <f>D28-C28+(C28*'investment cost '!$AO8)</f>
        <v>22.222645866257871</v>
      </c>
      <c r="E45" s="7">
        <f>E28-D28+(D28*'investment cost '!$AO8)</f>
        <v>22.198767891202611</v>
      </c>
      <c r="F45" s="7">
        <f>F28-E28+(E28*'investment cost '!$AO8)</f>
        <v>22.174889916147574</v>
      </c>
      <c r="G45" s="7">
        <f>G28-F28+(F28*'investment cost '!$AO8)</f>
        <v>22.15101194109231</v>
      </c>
      <c r="H45" s="7">
        <f>H28-G28+(G28*'investment cost '!$AO8)</f>
        <v>22.127133966037274</v>
      </c>
      <c r="I45" s="7">
        <f>I28-H28+(H28*'investment cost '!$AO8)</f>
        <v>22.103255990982014</v>
      </c>
      <c r="J45" s="7">
        <f>J28-I28+(I28*'investment cost '!$AO8)</f>
        <v>22.079378015926864</v>
      </c>
      <c r="K45" s="7">
        <f>K28-J28+(J28*'investment cost '!$AO8)</f>
        <v>22.055500040871824</v>
      </c>
      <c r="L45" s="7">
        <f>L28-K28+(K28*'investment cost '!$AO8)</f>
        <v>22.031622065816563</v>
      </c>
      <c r="M45" s="7">
        <f>M28-L28+(L28*'investment cost '!$AO8)</f>
        <v>22.007744090761527</v>
      </c>
      <c r="N45" s="7">
        <f>N28-M28+(M28*'investment cost '!$AO8)</f>
        <v>21.983866115706267</v>
      </c>
      <c r="O45" s="7">
        <f>O28-N28+(N28*'investment cost '!$AO8)</f>
        <v>-610.97142893927435</v>
      </c>
      <c r="P45" s="7">
        <f>P28-O28+(O28*'investment cost '!$AO8)</f>
        <v>0</v>
      </c>
      <c r="Q45" s="7">
        <f>Q28-P28+(P28*'investment cost '!$AO8)</f>
        <v>0</v>
      </c>
      <c r="R45" s="7">
        <f>R28-Q28+(Q28*'investment cost '!$AO8)</f>
        <v>0</v>
      </c>
      <c r="S45" s="7">
        <f>S28-R28+(R28*'investment cost '!$AO8)</f>
        <v>433.73341751098633</v>
      </c>
      <c r="T45" s="7">
        <f>T28-S28+(S28*'investment cost '!$AO8)</f>
        <v>-418.24293831416537</v>
      </c>
      <c r="U45" s="7">
        <f>U28-T28+(T28*'investment cost '!$AO8)</f>
        <v>0</v>
      </c>
      <c r="V45" s="7">
        <f>V28-U28+(U28*'investment cost '!$AO8)</f>
        <v>0</v>
      </c>
      <c r="W45" s="7">
        <f>W28-V28+(V28*'investment cost '!$AO8)</f>
        <v>0</v>
      </c>
      <c r="X45" s="7">
        <f>X28-W28+(W28*'investment cost '!$AO8)</f>
        <v>0</v>
      </c>
      <c r="Y45" s="7">
        <f>Y28-X28+(X28*'investment cost '!$AO8)</f>
        <v>0</v>
      </c>
      <c r="Z45" s="7">
        <f>Z28-Y28+(Y28*'investment cost '!$AO8)</f>
        <v>0</v>
      </c>
      <c r="AA45" s="7">
        <f>AA28-Z28+(Z28*'investment cost '!$AO8)</f>
        <v>0</v>
      </c>
      <c r="AB45" s="7">
        <f>AB28-AA28+(AA28*'investment cost '!$AO8)</f>
        <v>0</v>
      </c>
      <c r="AC45" s="7">
        <f>AC28-AB28+(AB28*'investment cost '!$AO8)</f>
        <v>0</v>
      </c>
      <c r="AD45" s="7">
        <f>AD28-AC28+(AC28*'investment cost '!$AO8)</f>
        <v>0</v>
      </c>
      <c r="AE45" s="7">
        <f>AE28-AD28+(AD28*'investment cost '!$AO8)</f>
        <v>0</v>
      </c>
      <c r="AF45" s="7">
        <f>AF28-AE28+(AE28*'investment cost '!$AO8)</f>
        <v>0</v>
      </c>
      <c r="AG45" s="7">
        <f>AG28-AF28+(AF28*'investment cost '!$AO8)</f>
        <v>0</v>
      </c>
      <c r="AH45" s="7">
        <f>AH28-AG28+(AG28*'investment cost '!$AO8)</f>
        <v>0</v>
      </c>
      <c r="AI45" s="7">
        <f>AI28-AH28+(AH28*'investment cost '!$AO8)</f>
        <v>0</v>
      </c>
      <c r="AJ45" s="7">
        <f>AJ28-AI28+(AI28*'investment cost '!$AO8)</f>
        <v>0</v>
      </c>
      <c r="AK45" s="7">
        <f>AK28-AJ28+(AJ28*'investment cost '!$AO8)</f>
        <v>0</v>
      </c>
      <c r="AL45" s="7">
        <f>AL28-AK28+(AK28*'investment cost '!$AO8)</f>
        <v>0</v>
      </c>
      <c r="AM45" s="7">
        <f>AM28-AL28+(AL28*'investment cost '!$AO8)</f>
        <v>0</v>
      </c>
    </row>
    <row r="46" spans="1:39">
      <c r="A46" s="186" t="s">
        <v>143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-313.77857289995467</v>
      </c>
      <c r="P46" s="7">
        <f>P29-O29+(O29*'investment cost '!$AO9)</f>
        <v>0</v>
      </c>
      <c r="Q46" s="7">
        <f>Q29-P29+(P29*'investment cost '!$AO9)</f>
        <v>0</v>
      </c>
      <c r="R46" s="7">
        <f>R29-Q29+(Q29*'investment cost '!$AO9)</f>
        <v>0</v>
      </c>
      <c r="S46" s="7">
        <f>S29-R29+(R29*'investment cost '!$AO9)</f>
        <v>325.40000152587891</v>
      </c>
      <c r="T46" s="7">
        <f>T29-S29+(S29*'investment cost '!$AO9)</f>
        <v>-313.77857289995467</v>
      </c>
      <c r="U46" s="7">
        <f>U29-T29+(T29*'investment cost '!$AO9)</f>
        <v>0</v>
      </c>
      <c r="V46" s="7">
        <f>V29-U29+(U29*'investment cost '!$AO9)</f>
        <v>0</v>
      </c>
      <c r="W46" s="7">
        <f>W29-V29+(V29*'investment cost '!$AO9)</f>
        <v>0</v>
      </c>
      <c r="X46" s="7">
        <f>X29-W29+(W29*'investment cost '!$AO9)</f>
        <v>0</v>
      </c>
      <c r="Y46" s="7">
        <f>Y29-X29+(X29*'investment cost '!$AO9)</f>
        <v>0</v>
      </c>
      <c r="Z46" s="7">
        <f>Z29-Y29+(Y29*'investment cost '!$AO9)</f>
        <v>0</v>
      </c>
      <c r="AA46" s="7">
        <f>AA29-Z29+(Z29*'investment cost '!$AO9)</f>
        <v>0</v>
      </c>
      <c r="AB46" s="7">
        <f>AB29-AA29+(AA29*'investment cost '!$AO9)</f>
        <v>0</v>
      </c>
      <c r="AC46" s="7">
        <f>AC29-AB29+(AB29*'investment cost '!$AO9)</f>
        <v>0</v>
      </c>
      <c r="AD46" s="7">
        <f>AD29-AC29+(AC29*'investment cost '!$AO9)</f>
        <v>0</v>
      </c>
      <c r="AE46" s="7">
        <f>AE29-AD29+(AD29*'investment cost '!$AO9)</f>
        <v>0</v>
      </c>
      <c r="AF46" s="7">
        <f>AF29-AE29+(AE29*'investment cost '!$AO9)</f>
        <v>0</v>
      </c>
      <c r="AG46" s="7">
        <f>AG29-AF29+(AF29*'investment cost '!$AO9)</f>
        <v>0</v>
      </c>
      <c r="AH46" s="7">
        <f>AH29-AG29+(AG29*'investment cost '!$AO9)</f>
        <v>0</v>
      </c>
      <c r="AI46" s="7">
        <f>AI29-AH29+(AH29*'investment cost '!$AO9)</f>
        <v>0</v>
      </c>
      <c r="AJ46" s="7">
        <f>AJ29-AI29+(AI29*'investment cost '!$AO9)</f>
        <v>0</v>
      </c>
      <c r="AK46" s="7">
        <f>AK29-AJ29+(AJ29*'investment cost '!$AO9)</f>
        <v>0</v>
      </c>
      <c r="AL46" s="7">
        <f>AL29-AK29+(AK29*'investment cost '!$AO9)</f>
        <v>0</v>
      </c>
      <c r="AM46" s="7">
        <f>AM29-AL29+(AL29*'investment cost '!$AO9)</f>
        <v>0</v>
      </c>
    </row>
    <row r="47" spans="1:39">
      <c r="A47" s="186" t="s">
        <v>144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-1581.2</v>
      </c>
      <c r="P47" s="7">
        <f>P30-O30+(O30*'investment cost '!$AO10)</f>
        <v>0</v>
      </c>
      <c r="Q47" s="7">
        <f>Q30-P30+(P30*'investment cost '!$AO10)</f>
        <v>0</v>
      </c>
      <c r="R47" s="7">
        <f>R30-Q30+(Q30*'investment cost '!$AO10)</f>
        <v>0</v>
      </c>
      <c r="S47" s="7">
        <f>S30-R30+(R30*'investment cost '!$AO10)</f>
        <v>1608</v>
      </c>
      <c r="T47" s="7">
        <f>T30-S30+(S30*'investment cost '!$AO10)</f>
        <v>-1581.2</v>
      </c>
      <c r="U47" s="7">
        <f>U30-T30+(T30*'investment cost '!$AO10)</f>
        <v>0</v>
      </c>
      <c r="V47" s="7">
        <f>V30-U30+(U30*'investment cost '!$AO10)</f>
        <v>0</v>
      </c>
      <c r="W47" s="7">
        <f>W30-V30+(V30*'investment cost '!$AO10)</f>
        <v>0</v>
      </c>
      <c r="X47" s="7">
        <f>X30-W30+(W30*'investment cost '!$AO10)</f>
        <v>0</v>
      </c>
      <c r="Y47" s="7">
        <f>Y30-X30+(X30*'investment cost '!$AO10)</f>
        <v>0</v>
      </c>
      <c r="Z47" s="7">
        <f>Z30-Y30+(Y30*'investment cost '!$AO10)</f>
        <v>0</v>
      </c>
      <c r="AA47" s="7">
        <f>AA30-Z30+(Z30*'investment cost '!$AO10)</f>
        <v>0</v>
      </c>
      <c r="AB47" s="7">
        <f>AB30-AA30+(AA30*'investment cost '!$AO10)</f>
        <v>0</v>
      </c>
      <c r="AC47" s="7">
        <f>AC30-AB30+(AB30*'investment cost '!$AO10)</f>
        <v>0</v>
      </c>
      <c r="AD47" s="7">
        <f>AD30-AC30+(AC30*'investment cost '!$AO10)</f>
        <v>0</v>
      </c>
      <c r="AE47" s="7">
        <f>AE30-AD30+(AD30*'investment cost '!$AO10)</f>
        <v>0</v>
      </c>
      <c r="AF47" s="7">
        <f>AF30-AE30+(AE30*'investment cost '!$AO10)</f>
        <v>0</v>
      </c>
      <c r="AG47" s="7">
        <f>AG30-AF30+(AF30*'investment cost '!$AO10)</f>
        <v>0</v>
      </c>
      <c r="AH47" s="7">
        <f>AH30-AG30+(AG30*'investment cost '!$AO10)</f>
        <v>0</v>
      </c>
      <c r="AI47" s="7">
        <f>AI30-AH30+(AH30*'investment cost '!$AO10)</f>
        <v>0</v>
      </c>
      <c r="AJ47" s="7">
        <f>AJ30-AI30+(AI30*'investment cost '!$AO10)</f>
        <v>0</v>
      </c>
      <c r="AK47" s="7">
        <f>AK30-AJ30+(AJ30*'investment cost '!$AO10)</f>
        <v>0</v>
      </c>
      <c r="AL47" s="7">
        <f>AL30-AK30+(AK30*'investment cost '!$AO10)</f>
        <v>0</v>
      </c>
      <c r="AM47" s="7">
        <f>AM30-AL30+(AL30*'investment cost '!$AO10)</f>
        <v>0</v>
      </c>
    </row>
    <row r="48" spans="1:39">
      <c r="A48" s="186" t="s">
        <v>145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-5997.9367458343504</v>
      </c>
      <c r="P48" s="7">
        <f>P31-O31+(O31*'investment cost '!$AO11)</f>
        <v>0</v>
      </c>
      <c r="Q48" s="7">
        <f>Q31-P31+(P31*'investment cost '!$AO11)</f>
        <v>0</v>
      </c>
      <c r="R48" s="7">
        <f>R31-Q31+(Q31*'investment cost '!$AO11)</f>
        <v>0</v>
      </c>
      <c r="S48" s="7">
        <f>S31-R31+(R31*'investment cost '!$AO11)</f>
        <v>4751.7299957275391</v>
      </c>
      <c r="T48" s="7">
        <f>T31-S31+(S31*'investment cost '!$AO11)</f>
        <v>-4632.9367458343504</v>
      </c>
      <c r="U48" s="7">
        <f>U31-T31+(T31*'investment cost '!$AO11)</f>
        <v>0</v>
      </c>
      <c r="V48" s="7">
        <f>V31-U31+(U31*'investment cost '!$AO11)</f>
        <v>0</v>
      </c>
      <c r="W48" s="7">
        <f>W31-V31+(V31*'investment cost '!$AO11)</f>
        <v>0</v>
      </c>
      <c r="X48" s="7">
        <f>X31-W31+(W31*'investment cost '!$AO11)</f>
        <v>0</v>
      </c>
      <c r="Y48" s="7">
        <f>Y31-X31+(X31*'investment cost '!$AO11)</f>
        <v>0</v>
      </c>
      <c r="Z48" s="7">
        <f>Z31-Y31+(Y31*'investment cost '!$AO11)</f>
        <v>0</v>
      </c>
      <c r="AA48" s="7">
        <f>AA31-Z31+(Z31*'investment cost '!$AO11)</f>
        <v>0</v>
      </c>
      <c r="AB48" s="7">
        <f>AB31-AA31+(AA31*'investment cost '!$AO11)</f>
        <v>0</v>
      </c>
      <c r="AC48" s="7">
        <f>AC31-AB31+(AB31*'investment cost '!$AO11)</f>
        <v>0</v>
      </c>
      <c r="AD48" s="7">
        <f>AD31-AC31+(AC31*'investment cost '!$AO11)</f>
        <v>0</v>
      </c>
      <c r="AE48" s="7">
        <f>AE31-AD31+(AD31*'investment cost '!$AO11)</f>
        <v>0</v>
      </c>
      <c r="AF48" s="7">
        <f>AF31-AE31+(AE31*'investment cost '!$AO11)</f>
        <v>0</v>
      </c>
      <c r="AG48" s="7">
        <f>AG31-AF31+(AF31*'investment cost '!$AO11)</f>
        <v>0</v>
      </c>
      <c r="AH48" s="7">
        <f>AH31-AG31+(AG31*'investment cost '!$AO11)</f>
        <v>0</v>
      </c>
      <c r="AI48" s="7">
        <f>AI31-AH31+(AH31*'investment cost '!$AO11)</f>
        <v>0</v>
      </c>
      <c r="AJ48" s="7">
        <f>AJ31-AI31+(AI31*'investment cost '!$AO11)</f>
        <v>0</v>
      </c>
      <c r="AK48" s="7">
        <f>AK31-AJ31+(AJ31*'investment cost '!$AO11)</f>
        <v>0</v>
      </c>
      <c r="AL48" s="7">
        <f>AL31-AK31+(AK31*'investment cost '!$AO11)</f>
        <v>0</v>
      </c>
      <c r="AM48" s="7">
        <f>AM31-AL31+(AL31*'investment cost '!$AO11)</f>
        <v>0</v>
      </c>
    </row>
    <row r="49" spans="1:39">
      <c r="A49" s="186" t="s">
        <v>146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-38917.338117790219</v>
      </c>
      <c r="P49" s="7">
        <f>P32-O32+(O32*'investment cost '!$AO12)</f>
        <v>0</v>
      </c>
      <c r="Q49" s="7">
        <f>Q32-P32+(P32*'investment cost '!$AO12)</f>
        <v>0</v>
      </c>
      <c r="R49" s="7">
        <f>R32-Q32+(Q32*'investment cost '!$AO12)</f>
        <v>0</v>
      </c>
      <c r="S49" s="7">
        <f>S32-R32+(R32*'investment cost '!$AO12)</f>
        <v>56572.489496231079</v>
      </c>
      <c r="T49" s="7">
        <f>T32-S32+(S32*'investment cost '!$AO12)</f>
        <v>-54686.739846356708</v>
      </c>
      <c r="U49" s="7">
        <f>U32-T32+(T32*'investment cost '!$AO12)</f>
        <v>0</v>
      </c>
      <c r="V49" s="7">
        <f>V32-U32+(U32*'investment cost '!$AO12)</f>
        <v>0</v>
      </c>
      <c r="W49" s="7">
        <f>W32-V32+(V32*'investment cost '!$AO12)</f>
        <v>0</v>
      </c>
      <c r="X49" s="7">
        <f>X32-W32+(W32*'investment cost '!$AO12)</f>
        <v>0</v>
      </c>
      <c r="Y49" s="7">
        <f>Y32-X32+(X32*'investment cost '!$AO12)</f>
        <v>0</v>
      </c>
      <c r="Z49" s="7">
        <f>Z32-Y32+(Y32*'investment cost '!$AO12)</f>
        <v>0</v>
      </c>
      <c r="AA49" s="7">
        <f>AA32-Z32+(Z32*'investment cost '!$AO12)</f>
        <v>0</v>
      </c>
      <c r="AB49" s="7">
        <f>AB32-AA32+(AA32*'investment cost '!$AO12)</f>
        <v>0</v>
      </c>
      <c r="AC49" s="7">
        <f>AC32-AB32+(AB32*'investment cost '!$AO12)</f>
        <v>0</v>
      </c>
      <c r="AD49" s="7">
        <f>AD32-AC32+(AC32*'investment cost '!$AO12)</f>
        <v>0</v>
      </c>
      <c r="AE49" s="7">
        <f>AE32-AD32+(AD32*'investment cost '!$AO12)</f>
        <v>0</v>
      </c>
      <c r="AF49" s="7">
        <f>AF32-AE32+(AE32*'investment cost '!$AO12)</f>
        <v>0</v>
      </c>
      <c r="AG49" s="7">
        <f>AG32-AF32+(AF32*'investment cost '!$AO12)</f>
        <v>0</v>
      </c>
      <c r="AH49" s="7">
        <f>AH32-AG32+(AG32*'investment cost '!$AO12)</f>
        <v>0</v>
      </c>
      <c r="AI49" s="7">
        <f>AI32-AH32+(AH32*'investment cost '!$AO12)</f>
        <v>0</v>
      </c>
      <c r="AJ49" s="7">
        <f>AJ32-AI32+(AI32*'investment cost '!$AO12)</f>
        <v>0</v>
      </c>
      <c r="AK49" s="7">
        <f>AK32-AJ32+(AJ32*'investment cost '!$AO12)</f>
        <v>0</v>
      </c>
      <c r="AL49" s="7">
        <f>AL32-AK32+(AK32*'investment cost '!$AO12)</f>
        <v>0</v>
      </c>
      <c r="AM49" s="7">
        <f>AM32-AL32+(AL32*'investment cost '!$AO12)</f>
        <v>0</v>
      </c>
    </row>
    <row r="50" spans="1:39">
      <c r="A50" s="186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-1782.72</v>
      </c>
      <c r="P50" s="7">
        <f>P33-O33+(O33*'investment cost '!$AO13)</f>
        <v>0</v>
      </c>
      <c r="Q50" s="7">
        <f>Q33-P33+(P33*'investment cost '!$AO13)</f>
        <v>0</v>
      </c>
      <c r="R50" s="7">
        <f>R33-Q33+(Q33*'investment cost '!$AO13)</f>
        <v>0</v>
      </c>
      <c r="S50" s="7">
        <f>S33-R33+(R33*'investment cost '!$AO13)</f>
        <v>78.787721633911133</v>
      </c>
      <c r="T50" s="7">
        <f>T33-S33+(S33*'investment cost '!$AO13)</f>
        <v>-75.636212768554685</v>
      </c>
      <c r="U50" s="7">
        <f>U33-T33+(T33*'investment cost '!$AO13)</f>
        <v>0</v>
      </c>
      <c r="V50" s="7">
        <f>V33-U33+(U33*'investment cost '!$AO13)</f>
        <v>0</v>
      </c>
      <c r="W50" s="7">
        <f>W33-V33+(V33*'investment cost '!$AO13)</f>
        <v>0</v>
      </c>
      <c r="X50" s="7">
        <f>X33-W33+(W33*'investment cost '!$AO13)</f>
        <v>0</v>
      </c>
      <c r="Y50" s="7">
        <f>Y33-X33+(X33*'investment cost '!$AO13)</f>
        <v>0</v>
      </c>
      <c r="Z50" s="7">
        <f>Z33-Y33+(Y33*'investment cost '!$AO13)</f>
        <v>0</v>
      </c>
      <c r="AA50" s="7">
        <f>AA33-Z33+(Z33*'investment cost '!$AO13)</f>
        <v>0</v>
      </c>
      <c r="AB50" s="7">
        <f>AB33-AA33+(AA33*'investment cost '!$AO13)</f>
        <v>0</v>
      </c>
      <c r="AC50" s="7">
        <f>AC33-AB33+(AB33*'investment cost '!$AO13)</f>
        <v>0</v>
      </c>
      <c r="AD50" s="7">
        <f>AD33-AC33+(AC33*'investment cost '!$AO13)</f>
        <v>0</v>
      </c>
      <c r="AE50" s="7">
        <f>AE33-AD33+(AD33*'investment cost '!$AO13)</f>
        <v>0</v>
      </c>
      <c r="AF50" s="7">
        <f>AF33-AE33+(AE33*'investment cost '!$AO13)</f>
        <v>0</v>
      </c>
      <c r="AG50" s="7">
        <f>AG33-AF33+(AF33*'investment cost '!$AO13)</f>
        <v>0</v>
      </c>
      <c r="AH50" s="7">
        <f>AH33-AG33+(AG33*'investment cost '!$AO13)</f>
        <v>0</v>
      </c>
      <c r="AI50" s="7">
        <f>AI33-AH33+(AH33*'investment cost '!$AO13)</f>
        <v>0</v>
      </c>
      <c r="AJ50" s="7">
        <f>AJ33-AI33+(AI33*'investment cost '!$AO13)</f>
        <v>0</v>
      </c>
      <c r="AK50" s="7">
        <f>AK33-AJ33+(AJ33*'investment cost '!$AO13)</f>
        <v>0</v>
      </c>
      <c r="AL50" s="7">
        <f>AL33-AK33+(AK33*'investment cost '!$AO13)</f>
        <v>0</v>
      </c>
      <c r="AM50" s="7">
        <f>AM33-AL33+(AL33*'investment cost '!$AO13)</f>
        <v>0</v>
      </c>
    </row>
    <row r="51" spans="1:39">
      <c r="A51" s="186" t="s">
        <v>147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-128.10266664822896</v>
      </c>
      <c r="P51" s="7">
        <f>P34-O34+(O34*'investment cost '!$AO14)</f>
        <v>0</v>
      </c>
      <c r="Q51" s="7">
        <f>Q34-P34+(P34*'investment cost '!$AO14)</f>
        <v>0</v>
      </c>
      <c r="R51" s="7">
        <f>R34-Q34+(Q34*'investment cost '!$AO14)</f>
        <v>0</v>
      </c>
      <c r="S51" s="7">
        <f>S34-R34+(R34*'investment cost '!$AO14)</f>
        <v>99.519999980926514</v>
      </c>
      <c r="T51" s="7">
        <f>T34-S34+(S34*'investment cost '!$AO14)</f>
        <v>-96.20266664822897</v>
      </c>
      <c r="U51" s="7">
        <f>U34-T34+(T34*'investment cost '!$AO14)</f>
        <v>0</v>
      </c>
      <c r="V51" s="7">
        <f>V34-U34+(U34*'investment cost '!$AO14)</f>
        <v>0</v>
      </c>
      <c r="W51" s="7">
        <f>W34-V34+(V34*'investment cost '!$AO14)</f>
        <v>0</v>
      </c>
      <c r="X51" s="7">
        <f>X34-W34+(W34*'investment cost '!$AO14)</f>
        <v>0</v>
      </c>
      <c r="Y51" s="7">
        <f>Y34-X34+(X34*'investment cost '!$AO14)</f>
        <v>0</v>
      </c>
      <c r="Z51" s="7">
        <f>Z34-Y34+(Y34*'investment cost '!$AO14)</f>
        <v>0</v>
      </c>
      <c r="AA51" s="7">
        <f>AA34-Z34+(Z34*'investment cost '!$AO14)</f>
        <v>0</v>
      </c>
      <c r="AB51" s="7">
        <f>AB34-AA34+(AA34*'investment cost '!$AO14)</f>
        <v>0</v>
      </c>
      <c r="AC51" s="7">
        <f>AC34-AB34+(AB34*'investment cost '!$AO14)</f>
        <v>0</v>
      </c>
      <c r="AD51" s="7">
        <f>AD34-AC34+(AC34*'investment cost '!$AO14)</f>
        <v>0</v>
      </c>
      <c r="AE51" s="7">
        <f>AE34-AD34+(AD34*'investment cost '!$AO14)</f>
        <v>0</v>
      </c>
      <c r="AF51" s="7">
        <f>AF34-AE34+(AE34*'investment cost '!$AO14)</f>
        <v>0</v>
      </c>
      <c r="AG51" s="7">
        <f>AG34-AF34+(AF34*'investment cost '!$AO14)</f>
        <v>0</v>
      </c>
      <c r="AH51" s="7">
        <f>AH34-AG34+(AG34*'investment cost '!$AO14)</f>
        <v>0</v>
      </c>
      <c r="AI51" s="7">
        <f>AI34-AH34+(AH34*'investment cost '!$AO14)</f>
        <v>0</v>
      </c>
      <c r="AJ51" s="7">
        <f>AJ34-AI34+(AI34*'investment cost '!$AO14)</f>
        <v>0</v>
      </c>
      <c r="AK51" s="7">
        <f>AK34-AJ34+(AJ34*'investment cost '!$AO14)</f>
        <v>0</v>
      </c>
      <c r="AL51" s="7">
        <f>AL34-AK34+(AK34*'investment cost '!$AO14)</f>
        <v>0</v>
      </c>
      <c r="AM51" s="7">
        <f>AM34-AL34+(AL34*'investment cost '!$AO14)</f>
        <v>0</v>
      </c>
    </row>
    <row r="52" spans="1:39">
      <c r="A52" s="186" t="s">
        <v>104</v>
      </c>
      <c r="B52" s="247">
        <f>SUM(B40:B51)</f>
        <v>0</v>
      </c>
      <c r="C52" s="247">
        <f t="shared" ref="C52" si="43">SUM(C40:C51)</f>
        <v>4403.2967614840109</v>
      </c>
      <c r="D52" s="247">
        <f t="shared" ref="D52" si="44">SUM(D40:D51)</f>
        <v>4490.5293042089725</v>
      </c>
      <c r="E52" s="247">
        <f t="shared" ref="E52" si="45">SUM(E40:E51)</f>
        <v>4577.7618469339286</v>
      </c>
      <c r="F52" s="247">
        <f t="shared" ref="F52" si="46">SUM(F40:F51)</f>
        <v>4664.9943896588866</v>
      </c>
      <c r="G52" s="247">
        <f t="shared" ref="G52" si="47">SUM(G40:G51)</f>
        <v>4752.2269323838509</v>
      </c>
      <c r="H52" s="247">
        <f t="shared" ref="H52" si="48">SUM(H40:H51)</f>
        <v>4839.4594751088007</v>
      </c>
      <c r="I52" s="247">
        <f t="shared" ref="I52" si="49">SUM(I40:I51)</f>
        <v>4926.6920178337632</v>
      </c>
      <c r="J52" s="247">
        <f t="shared" ref="J52" si="50">SUM(J40:J51)</f>
        <v>5013.9245605587203</v>
      </c>
      <c r="K52" s="247">
        <f t="shared" ref="K52" si="51">SUM(K40:K51)</f>
        <v>5101.1571032836773</v>
      </c>
      <c r="L52" s="247">
        <f t="shared" ref="L52" si="52">SUM(L40:L51)</f>
        <v>5188.3896460086398</v>
      </c>
      <c r="M52" s="247">
        <f t="shared" ref="M52" si="53">SUM(M40:M51)</f>
        <v>5275.6221887335942</v>
      </c>
      <c r="N52" s="247">
        <f t="shared" ref="N52" si="54">SUM(N40:N51)</f>
        <v>5362.8547314585558</v>
      </c>
      <c r="O52" s="247">
        <f t="shared" ref="O52" si="55">SUM(O40:O51)</f>
        <v>-91507.305722300764</v>
      </c>
      <c r="P52" s="247">
        <f t="shared" ref="P52" si="56">SUM(P40:P51)</f>
        <v>0</v>
      </c>
      <c r="Q52" s="247">
        <f t="shared" ref="Q52" si="57">SUM(Q40:Q51)</f>
        <v>0</v>
      </c>
      <c r="R52" s="247">
        <f t="shared" ref="R52" si="58">SUM(R40:R51)</f>
        <v>0</v>
      </c>
      <c r="S52" s="247">
        <f t="shared" ref="S52" si="59">SUM(S40:S51)</f>
        <v>119037.29020929337</v>
      </c>
      <c r="T52" s="247">
        <f t="shared" ref="T52" si="60">SUM(T40:T51)</f>
        <v>-115233.23396151245</v>
      </c>
      <c r="U52" s="247">
        <f t="shared" ref="U52" si="61">SUM(U40:U51)</f>
        <v>0</v>
      </c>
      <c r="V52" s="247">
        <f t="shared" ref="V52" si="62">SUM(V40:V51)</f>
        <v>0</v>
      </c>
      <c r="W52" s="247">
        <f t="shared" ref="W52" si="63">SUM(W40:W51)</f>
        <v>0</v>
      </c>
      <c r="X52" s="247">
        <f t="shared" ref="X52" si="64">SUM(X40:X51)</f>
        <v>0</v>
      </c>
      <c r="Y52" s="247">
        <f t="shared" ref="Y52" si="65">SUM(Y40:Y51)</f>
        <v>0</v>
      </c>
      <c r="Z52" s="247">
        <f t="shared" ref="Z52" si="66">SUM(Z40:Z51)</f>
        <v>0</v>
      </c>
      <c r="AA52" s="247">
        <f t="shared" ref="AA52" si="67">SUM(AA40:AA51)</f>
        <v>0</v>
      </c>
      <c r="AB52" s="247">
        <f t="shared" ref="AB52" si="68">SUM(AB40:AB51)</f>
        <v>0</v>
      </c>
      <c r="AC52" s="247">
        <f t="shared" ref="AC52" si="69">SUM(AC40:AC51)</f>
        <v>0</v>
      </c>
      <c r="AD52" s="247">
        <f t="shared" ref="AD52" si="70">SUM(AD40:AD51)</f>
        <v>0</v>
      </c>
      <c r="AE52" s="247">
        <f t="shared" ref="AE52" si="71">SUM(AE40:AE51)</f>
        <v>0</v>
      </c>
      <c r="AF52" s="247">
        <f t="shared" ref="AF52" si="72">SUM(AF40:AF51)</f>
        <v>0</v>
      </c>
      <c r="AG52" s="247">
        <f t="shared" ref="AG52" si="73">SUM(AG40:AG51)</f>
        <v>0</v>
      </c>
      <c r="AH52" s="247">
        <f t="shared" ref="AH52" si="74">SUM(AH40:AH51)</f>
        <v>0</v>
      </c>
      <c r="AI52" s="247">
        <f t="shared" ref="AI52" si="75">SUM(AI40:AI51)</f>
        <v>0</v>
      </c>
      <c r="AJ52" s="247">
        <f t="shared" ref="AJ52" si="76">SUM(AJ40:AJ51)</f>
        <v>0</v>
      </c>
      <c r="AK52" s="247">
        <f t="shared" ref="AK52" si="77">SUM(AK40:AK51)</f>
        <v>0</v>
      </c>
      <c r="AL52" s="247">
        <f t="shared" ref="AL52" si="78">SUM(AL40:AL51)</f>
        <v>0</v>
      </c>
      <c r="AM52" s="247">
        <f t="shared" ref="AM52" si="79">SUM(AM40:AM51)</f>
        <v>0</v>
      </c>
    </row>
    <row r="54" spans="1:39" s="12" customFormat="1" ht="18">
      <c r="A54" s="242" t="s">
        <v>177</v>
      </c>
    </row>
    <row r="55" spans="1:39" s="12" customFormat="1">
      <c r="A55" s="123"/>
    </row>
    <row r="56" spans="1:39" s="12" customFormat="1">
      <c r="A56" s="187" t="s">
        <v>138</v>
      </c>
      <c r="B56" s="245">
        <v>2013</v>
      </c>
      <c r="C56" s="246">
        <v>2014</v>
      </c>
      <c r="D56" s="245">
        <v>2015</v>
      </c>
      <c r="E56" s="246">
        <v>2016</v>
      </c>
      <c r="F56" s="245">
        <v>2017</v>
      </c>
      <c r="G56" s="246">
        <v>2018</v>
      </c>
      <c r="H56" s="245">
        <v>2019</v>
      </c>
      <c r="I56" s="246">
        <v>2020</v>
      </c>
      <c r="J56" s="245">
        <v>2021</v>
      </c>
      <c r="K56" s="246">
        <v>2022</v>
      </c>
      <c r="L56" s="245">
        <v>2023</v>
      </c>
      <c r="M56" s="246">
        <v>2024</v>
      </c>
      <c r="N56" s="245">
        <v>2025</v>
      </c>
      <c r="O56" s="246">
        <v>2026</v>
      </c>
      <c r="P56" s="245">
        <v>2027</v>
      </c>
      <c r="Q56" s="246">
        <v>2028</v>
      </c>
      <c r="R56" s="245">
        <v>2029</v>
      </c>
      <c r="S56" s="246">
        <v>2030</v>
      </c>
      <c r="T56" s="245">
        <v>2031</v>
      </c>
      <c r="U56" s="246">
        <v>2032</v>
      </c>
      <c r="V56" s="245">
        <v>2033</v>
      </c>
      <c r="W56" s="246">
        <v>2034</v>
      </c>
      <c r="X56" s="245">
        <v>2035</v>
      </c>
      <c r="Y56" s="246">
        <v>2036</v>
      </c>
      <c r="Z56" s="245">
        <v>2037</v>
      </c>
      <c r="AA56" s="246">
        <v>2038</v>
      </c>
      <c r="AB56" s="245">
        <v>2039</v>
      </c>
      <c r="AC56" s="246">
        <v>2040</v>
      </c>
      <c r="AD56" s="245">
        <v>2041</v>
      </c>
      <c r="AE56" s="246">
        <v>2042</v>
      </c>
      <c r="AF56" s="245">
        <v>2043</v>
      </c>
      <c r="AG56" s="246">
        <v>2044</v>
      </c>
      <c r="AH56" s="245">
        <v>2045</v>
      </c>
      <c r="AI56" s="246">
        <v>2046</v>
      </c>
      <c r="AJ56" s="245">
        <v>2047</v>
      </c>
      <c r="AK56" s="246">
        <v>2048</v>
      </c>
      <c r="AL56" s="245">
        <v>2049</v>
      </c>
      <c r="AM56" s="246">
        <v>2050</v>
      </c>
    </row>
    <row r="57" spans="1:39" s="12" customFormat="1">
      <c r="A57" s="186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s="12" customFormat="1">
      <c r="A58" s="186" t="s">
        <v>140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s="12" customFormat="1">
      <c r="A59" s="186" t="s">
        <v>141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s="12" customFormat="1">
      <c r="A60" s="186" t="s">
        <v>142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s="12" customFormat="1">
      <c r="A61" s="186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s="12" customFormat="1">
      <c r="A62" s="186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s="12" customFormat="1">
      <c r="A63" s="186" t="s">
        <v>143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s="12" customFormat="1">
      <c r="A64" s="186" t="s">
        <v>144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s="12" customFormat="1">
      <c r="A65" s="186" t="s">
        <v>145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s="12" customFormat="1">
      <c r="A66" s="186" t="s">
        <v>146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s="12" customFormat="1">
      <c r="A67" s="186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s="12" customFormat="1">
      <c r="A68" s="186" t="s">
        <v>147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s="12" customFormat="1">
      <c r="A69" s="186" t="s">
        <v>104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s="12" customFormat="1"/>
    <row r="71" spans="1:39" s="12" customFormat="1" ht="18">
      <c r="A71" s="242" t="s">
        <v>180</v>
      </c>
    </row>
    <row r="72" spans="1:39" s="12" customFormat="1">
      <c r="A72" s="123"/>
    </row>
    <row r="73" spans="1:39" s="12" customFormat="1">
      <c r="A73" s="187" t="s">
        <v>138</v>
      </c>
      <c r="B73" s="245">
        <v>2013</v>
      </c>
      <c r="C73" s="246">
        <v>2014</v>
      </c>
      <c r="D73" s="245">
        <v>2015</v>
      </c>
      <c r="E73" s="246">
        <v>2016</v>
      </c>
      <c r="F73" s="245">
        <v>2017</v>
      </c>
      <c r="G73" s="246">
        <v>2018</v>
      </c>
      <c r="H73" s="245">
        <v>2019</v>
      </c>
      <c r="I73" s="246">
        <v>2020</v>
      </c>
      <c r="J73" s="245">
        <v>2021</v>
      </c>
      <c r="K73" s="246">
        <v>2022</v>
      </c>
      <c r="L73" s="245">
        <v>2023</v>
      </c>
      <c r="M73" s="246">
        <v>2024</v>
      </c>
      <c r="N73" s="245">
        <v>2025</v>
      </c>
      <c r="O73" s="246">
        <v>2026</v>
      </c>
      <c r="P73" s="245">
        <v>2027</v>
      </c>
      <c r="Q73" s="246">
        <v>2028</v>
      </c>
      <c r="R73" s="245">
        <v>2029</v>
      </c>
      <c r="S73" s="246">
        <v>2030</v>
      </c>
      <c r="T73" s="245">
        <v>2031</v>
      </c>
      <c r="U73" s="246">
        <v>2032</v>
      </c>
      <c r="V73" s="245">
        <v>2033</v>
      </c>
      <c r="W73" s="246">
        <v>2034</v>
      </c>
      <c r="X73" s="245">
        <v>2035</v>
      </c>
      <c r="Y73" s="246">
        <v>2036</v>
      </c>
      <c r="Z73" s="245">
        <v>2037</v>
      </c>
      <c r="AA73" s="246">
        <v>2038</v>
      </c>
      <c r="AB73" s="245">
        <v>2039</v>
      </c>
      <c r="AC73" s="246">
        <v>2040</v>
      </c>
      <c r="AD73" s="245">
        <v>2041</v>
      </c>
      <c r="AE73" s="246">
        <v>2042</v>
      </c>
      <c r="AF73" s="245">
        <v>2043</v>
      </c>
      <c r="AG73" s="246">
        <v>2044</v>
      </c>
      <c r="AH73" s="245">
        <v>2045</v>
      </c>
      <c r="AI73" s="246">
        <v>2046</v>
      </c>
      <c r="AJ73" s="245">
        <v>2047</v>
      </c>
      <c r="AK73" s="246">
        <v>2048</v>
      </c>
      <c r="AL73" s="245">
        <v>2049</v>
      </c>
      <c r="AM73" s="246">
        <v>2050</v>
      </c>
    </row>
    <row r="74" spans="1:39" s="12" customFormat="1">
      <c r="A74" s="186" t="s">
        <v>55</v>
      </c>
      <c r="B74" s="7">
        <f>B57*B40*1000/1000000</f>
        <v>0</v>
      </c>
      <c r="C74" s="7">
        <f t="shared" ref="C74:AM81" si="80">C57*C40*1000/1000000</f>
        <v>1096.0636963356885</v>
      </c>
      <c r="D74" s="7">
        <f t="shared" si="80"/>
        <v>1102.4741885554022</v>
      </c>
      <c r="E74" s="7">
        <f t="shared" si="80"/>
        <v>1108.8846807751154</v>
      </c>
      <c r="F74" s="7">
        <f t="shared" si="80"/>
        <v>1115.2951729948293</v>
      </c>
      <c r="G74" s="7">
        <f t="shared" si="80"/>
        <v>1121.7056652145427</v>
      </c>
      <c r="H74" s="7">
        <f t="shared" si="80"/>
        <v>1128.1161574342493</v>
      </c>
      <c r="I74" s="7">
        <f t="shared" si="80"/>
        <v>1134.5266496539696</v>
      </c>
      <c r="J74" s="7">
        <f t="shared" si="80"/>
        <v>1140.9371418736828</v>
      </c>
      <c r="K74" s="7">
        <f t="shared" si="80"/>
        <v>1147.3476340933964</v>
      </c>
      <c r="L74" s="7">
        <f t="shared" si="80"/>
        <v>1153.7581263131099</v>
      </c>
      <c r="M74" s="7">
        <f t="shared" si="80"/>
        <v>1160.1686185328231</v>
      </c>
      <c r="N74" s="7">
        <f t="shared" si="80"/>
        <v>1166.579110752537</v>
      </c>
      <c r="O74" s="7">
        <f t="shared" si="80"/>
        <v>-46513.244117577073</v>
      </c>
      <c r="P74" s="7">
        <f t="shared" si="80"/>
        <v>0</v>
      </c>
      <c r="Q74" s="7">
        <f t="shared" si="80"/>
        <v>0</v>
      </c>
      <c r="R74" s="7">
        <f t="shared" si="80"/>
        <v>0</v>
      </c>
      <c r="S74" s="7">
        <f t="shared" si="80"/>
        <v>49471.783065205142</v>
      </c>
      <c r="T74" s="7">
        <f t="shared" si="80"/>
        <v>-48647.253347451719</v>
      </c>
      <c r="U74" s="7">
        <f t="shared" si="80"/>
        <v>0</v>
      </c>
      <c r="V74" s="7">
        <f t="shared" si="80"/>
        <v>0</v>
      </c>
      <c r="W74" s="7">
        <f t="shared" si="80"/>
        <v>0</v>
      </c>
      <c r="X74" s="7">
        <f t="shared" si="80"/>
        <v>0</v>
      </c>
      <c r="Y74" s="7">
        <f t="shared" si="80"/>
        <v>0</v>
      </c>
      <c r="Z74" s="7">
        <f t="shared" si="80"/>
        <v>0</v>
      </c>
      <c r="AA74" s="7">
        <f t="shared" si="80"/>
        <v>0</v>
      </c>
      <c r="AB74" s="7">
        <f t="shared" si="80"/>
        <v>0</v>
      </c>
      <c r="AC74" s="7">
        <f t="shared" si="80"/>
        <v>0</v>
      </c>
      <c r="AD74" s="7">
        <f t="shared" si="80"/>
        <v>0</v>
      </c>
      <c r="AE74" s="7">
        <f t="shared" si="80"/>
        <v>0</v>
      </c>
      <c r="AF74" s="7">
        <f t="shared" si="80"/>
        <v>0</v>
      </c>
      <c r="AG74" s="7">
        <f t="shared" si="80"/>
        <v>0</v>
      </c>
      <c r="AH74" s="7">
        <f t="shared" si="80"/>
        <v>0</v>
      </c>
      <c r="AI74" s="7">
        <f t="shared" si="80"/>
        <v>0</v>
      </c>
      <c r="AJ74" s="7">
        <f t="shared" si="80"/>
        <v>0</v>
      </c>
      <c r="AK74" s="7">
        <f t="shared" si="80"/>
        <v>0</v>
      </c>
      <c r="AL74" s="7">
        <f t="shared" si="80"/>
        <v>0</v>
      </c>
      <c r="AM74" s="7">
        <f t="shared" si="80"/>
        <v>0</v>
      </c>
    </row>
    <row r="75" spans="1:39" s="12" customFormat="1">
      <c r="A75" s="186" t="s">
        <v>140</v>
      </c>
      <c r="B75" s="7">
        <f t="shared" ref="B75:Q85" si="81">B58*B41*1000/1000000</f>
        <v>0</v>
      </c>
      <c r="C75" s="7">
        <f t="shared" si="81"/>
        <v>1351.4985686055104</v>
      </c>
      <c r="D75" s="7">
        <f t="shared" si="81"/>
        <v>1401.5137456975306</v>
      </c>
      <c r="E75" s="7">
        <f t="shared" si="81"/>
        <v>1451.5289227895514</v>
      </c>
      <c r="F75" s="7">
        <f t="shared" si="81"/>
        <v>1501.544099881572</v>
      </c>
      <c r="G75" s="7">
        <f t="shared" si="81"/>
        <v>1551.5592769735922</v>
      </c>
      <c r="H75" s="7">
        <f t="shared" si="81"/>
        <v>1601.5744540656115</v>
      </c>
      <c r="I75" s="7">
        <f t="shared" si="81"/>
        <v>1651.5896311576328</v>
      </c>
      <c r="J75" s="7">
        <f t="shared" si="81"/>
        <v>1701.6048082496534</v>
      </c>
      <c r="K75" s="7">
        <f t="shared" si="81"/>
        <v>1722.1133699683837</v>
      </c>
      <c r="L75" s="7">
        <f t="shared" si="81"/>
        <v>1740.9368874359282</v>
      </c>
      <c r="M75" s="7">
        <f t="shared" si="81"/>
        <v>1758.0753606522869</v>
      </c>
      <c r="N75" s="7">
        <f t="shared" si="81"/>
        <v>1773.5287896174596</v>
      </c>
      <c r="O75" s="7">
        <f t="shared" si="81"/>
        <v>-15413.592305521423</v>
      </c>
      <c r="P75" s="7">
        <f t="shared" si="81"/>
        <v>0</v>
      </c>
      <c r="Q75" s="7">
        <f t="shared" si="81"/>
        <v>0</v>
      </c>
      <c r="R75" s="7">
        <f t="shared" si="80"/>
        <v>0</v>
      </c>
      <c r="S75" s="7">
        <f t="shared" si="80"/>
        <v>24812.778706082234</v>
      </c>
      <c r="T75" s="7">
        <f t="shared" si="80"/>
        <v>-23451.036762056698</v>
      </c>
      <c r="U75" s="7">
        <f t="shared" si="80"/>
        <v>0</v>
      </c>
      <c r="V75" s="7">
        <f t="shared" si="80"/>
        <v>0</v>
      </c>
      <c r="W75" s="7">
        <f t="shared" si="80"/>
        <v>0</v>
      </c>
      <c r="X75" s="7">
        <f t="shared" si="80"/>
        <v>0</v>
      </c>
      <c r="Y75" s="7">
        <f t="shared" si="80"/>
        <v>0</v>
      </c>
      <c r="Z75" s="7">
        <f t="shared" si="80"/>
        <v>0</v>
      </c>
      <c r="AA75" s="7">
        <f t="shared" si="80"/>
        <v>0</v>
      </c>
      <c r="AB75" s="7">
        <f t="shared" si="80"/>
        <v>0</v>
      </c>
      <c r="AC75" s="7">
        <f t="shared" si="80"/>
        <v>0</v>
      </c>
      <c r="AD75" s="7">
        <f t="shared" si="80"/>
        <v>0</v>
      </c>
      <c r="AE75" s="7">
        <f t="shared" si="80"/>
        <v>0</v>
      </c>
      <c r="AF75" s="7">
        <f t="shared" si="80"/>
        <v>0</v>
      </c>
      <c r="AG75" s="7">
        <f t="shared" si="80"/>
        <v>0</v>
      </c>
      <c r="AH75" s="7">
        <f t="shared" si="80"/>
        <v>0</v>
      </c>
      <c r="AI75" s="7">
        <f t="shared" si="80"/>
        <v>0</v>
      </c>
      <c r="AJ75" s="7">
        <f t="shared" si="80"/>
        <v>0</v>
      </c>
      <c r="AK75" s="7">
        <f t="shared" si="80"/>
        <v>0</v>
      </c>
      <c r="AL75" s="7">
        <f t="shared" si="80"/>
        <v>0</v>
      </c>
      <c r="AM75" s="7">
        <f t="shared" si="80"/>
        <v>0</v>
      </c>
    </row>
    <row r="76" spans="1:39" s="12" customFormat="1">
      <c r="A76" s="186" t="s">
        <v>141</v>
      </c>
      <c r="B76" s="7">
        <f t="shared" si="81"/>
        <v>0</v>
      </c>
      <c r="C76" s="7">
        <f t="shared" si="80"/>
        <v>273.26663181934089</v>
      </c>
      <c r="D76" s="7">
        <f t="shared" si="80"/>
        <v>280.43799880602978</v>
      </c>
      <c r="E76" s="7">
        <f t="shared" si="80"/>
        <v>287.60936579271817</v>
      </c>
      <c r="F76" s="7">
        <f t="shared" si="80"/>
        <v>294.78073277940689</v>
      </c>
      <c r="G76" s="7">
        <f t="shared" si="80"/>
        <v>301.95209976609601</v>
      </c>
      <c r="H76" s="7">
        <f t="shared" si="80"/>
        <v>309.12346675278371</v>
      </c>
      <c r="I76" s="7">
        <f t="shared" si="80"/>
        <v>316.29483373947335</v>
      </c>
      <c r="J76" s="7">
        <f t="shared" si="80"/>
        <v>323.46620072616156</v>
      </c>
      <c r="K76" s="7">
        <f t="shared" si="80"/>
        <v>330.63756771285017</v>
      </c>
      <c r="L76" s="7">
        <f t="shared" si="80"/>
        <v>337.80893469953935</v>
      </c>
      <c r="M76" s="7">
        <f t="shared" si="80"/>
        <v>341.49565217424492</v>
      </c>
      <c r="N76" s="7">
        <f t="shared" si="80"/>
        <v>348.59458111056392</v>
      </c>
      <c r="O76" s="7">
        <f t="shared" si="80"/>
        <v>-4139.0436167628432</v>
      </c>
      <c r="P76" s="7">
        <f t="shared" si="80"/>
        <v>0</v>
      </c>
      <c r="Q76" s="7">
        <f t="shared" si="80"/>
        <v>0</v>
      </c>
      <c r="R76" s="7">
        <f t="shared" si="80"/>
        <v>0</v>
      </c>
      <c r="S76" s="7">
        <f t="shared" si="80"/>
        <v>4194.386212623851</v>
      </c>
      <c r="T76" s="7">
        <f t="shared" si="80"/>
        <v>-4012.3381999231633</v>
      </c>
      <c r="U76" s="7">
        <f t="shared" si="80"/>
        <v>0</v>
      </c>
      <c r="V76" s="7">
        <f t="shared" si="80"/>
        <v>0</v>
      </c>
      <c r="W76" s="7">
        <f t="shared" si="80"/>
        <v>0</v>
      </c>
      <c r="X76" s="7">
        <f t="shared" si="80"/>
        <v>0</v>
      </c>
      <c r="Y76" s="7">
        <f t="shared" si="80"/>
        <v>0</v>
      </c>
      <c r="Z76" s="7">
        <f t="shared" si="80"/>
        <v>0</v>
      </c>
      <c r="AA76" s="7">
        <f t="shared" si="80"/>
        <v>0</v>
      </c>
      <c r="AB76" s="7">
        <f t="shared" si="80"/>
        <v>0</v>
      </c>
      <c r="AC76" s="7">
        <f t="shared" si="80"/>
        <v>0</v>
      </c>
      <c r="AD76" s="7">
        <f t="shared" si="80"/>
        <v>0</v>
      </c>
      <c r="AE76" s="7">
        <f t="shared" si="80"/>
        <v>0</v>
      </c>
      <c r="AF76" s="7">
        <f t="shared" si="80"/>
        <v>0</v>
      </c>
      <c r="AG76" s="7">
        <f t="shared" si="80"/>
        <v>0</v>
      </c>
      <c r="AH76" s="7">
        <f t="shared" si="80"/>
        <v>0</v>
      </c>
      <c r="AI76" s="7">
        <f t="shared" si="80"/>
        <v>0</v>
      </c>
      <c r="AJ76" s="7">
        <f t="shared" si="80"/>
        <v>0</v>
      </c>
      <c r="AK76" s="7">
        <f t="shared" si="80"/>
        <v>0</v>
      </c>
      <c r="AL76" s="7">
        <f t="shared" si="80"/>
        <v>0</v>
      </c>
      <c r="AM76" s="7">
        <f t="shared" si="80"/>
        <v>0</v>
      </c>
    </row>
    <row r="77" spans="1:39" s="12" customFormat="1">
      <c r="A77" s="186" t="s">
        <v>142</v>
      </c>
      <c r="B77" s="7">
        <f t="shared" si="81"/>
        <v>0</v>
      </c>
      <c r="C77" s="7">
        <f t="shared" si="80"/>
        <v>1456.7211337946533</v>
      </c>
      <c r="D77" s="7">
        <f t="shared" si="80"/>
        <v>1505.2200631846417</v>
      </c>
      <c r="E77" s="7">
        <f t="shared" si="80"/>
        <v>1553.7189925746297</v>
      </c>
      <c r="F77" s="7">
        <f t="shared" si="80"/>
        <v>1602.2179219646187</v>
      </c>
      <c r="G77" s="7">
        <f t="shared" si="80"/>
        <v>1650.7168513546071</v>
      </c>
      <c r="H77" s="7">
        <f t="shared" si="80"/>
        <v>1655.8684393990693</v>
      </c>
      <c r="I77" s="7">
        <f t="shared" si="80"/>
        <v>1658.5455922705751</v>
      </c>
      <c r="J77" s="7">
        <f t="shared" si="80"/>
        <v>1658.7483099691203</v>
      </c>
      <c r="K77" s="7">
        <f t="shared" si="80"/>
        <v>1656.4765924947071</v>
      </c>
      <c r="L77" s="7">
        <f t="shared" si="80"/>
        <v>1651.7304398473375</v>
      </c>
      <c r="M77" s="7">
        <f t="shared" si="80"/>
        <v>1644.5098520270058</v>
      </c>
      <c r="N77" s="7">
        <f t="shared" si="80"/>
        <v>1634.8148290337169</v>
      </c>
      <c r="O77" s="7">
        <f t="shared" si="80"/>
        <v>-13473.681587762609</v>
      </c>
      <c r="P77" s="7">
        <f t="shared" si="80"/>
        <v>0</v>
      </c>
      <c r="Q77" s="7">
        <f t="shared" si="80"/>
        <v>0</v>
      </c>
      <c r="R77" s="7">
        <f t="shared" si="80"/>
        <v>0</v>
      </c>
      <c r="S77" s="7">
        <f t="shared" si="80"/>
        <v>15037.021138096916</v>
      </c>
      <c r="T77" s="7">
        <f t="shared" si="80"/>
        <v>-13504.369038160008</v>
      </c>
      <c r="U77" s="7">
        <f t="shared" si="80"/>
        <v>0</v>
      </c>
      <c r="V77" s="7">
        <f t="shared" si="80"/>
        <v>0</v>
      </c>
      <c r="W77" s="7">
        <f t="shared" si="80"/>
        <v>0</v>
      </c>
      <c r="X77" s="7">
        <f t="shared" si="80"/>
        <v>0</v>
      </c>
      <c r="Y77" s="7">
        <f t="shared" si="80"/>
        <v>0</v>
      </c>
      <c r="Z77" s="7">
        <f t="shared" si="80"/>
        <v>0</v>
      </c>
      <c r="AA77" s="7">
        <f t="shared" si="80"/>
        <v>0</v>
      </c>
      <c r="AB77" s="7">
        <f t="shared" si="80"/>
        <v>0</v>
      </c>
      <c r="AC77" s="7">
        <f t="shared" si="80"/>
        <v>0</v>
      </c>
      <c r="AD77" s="7">
        <f t="shared" si="80"/>
        <v>0</v>
      </c>
      <c r="AE77" s="7">
        <f t="shared" si="80"/>
        <v>0</v>
      </c>
      <c r="AF77" s="7">
        <f t="shared" si="80"/>
        <v>0</v>
      </c>
      <c r="AG77" s="7">
        <f t="shared" si="80"/>
        <v>0</v>
      </c>
      <c r="AH77" s="7">
        <f t="shared" si="80"/>
        <v>0</v>
      </c>
      <c r="AI77" s="7">
        <f t="shared" si="80"/>
        <v>0</v>
      </c>
      <c r="AJ77" s="7">
        <f t="shared" si="80"/>
        <v>0</v>
      </c>
      <c r="AK77" s="7">
        <f t="shared" si="80"/>
        <v>0</v>
      </c>
      <c r="AL77" s="7">
        <f t="shared" si="80"/>
        <v>0</v>
      </c>
      <c r="AM77" s="7">
        <f t="shared" si="80"/>
        <v>0</v>
      </c>
    </row>
    <row r="78" spans="1:39" s="12" customFormat="1">
      <c r="A78" s="186" t="s">
        <v>59</v>
      </c>
      <c r="B78" s="7">
        <f t="shared" si="81"/>
        <v>0</v>
      </c>
      <c r="C78" s="7">
        <f t="shared" si="80"/>
        <v>400.58256736037816</v>
      </c>
      <c r="D78" s="7">
        <f t="shared" si="80"/>
        <v>413.01155609760787</v>
      </c>
      <c r="E78" s="7">
        <f t="shared" si="80"/>
        <v>425.44054483483689</v>
      </c>
      <c r="F78" s="7">
        <f t="shared" si="80"/>
        <v>437.86953357206659</v>
      </c>
      <c r="G78" s="7">
        <f t="shared" si="80"/>
        <v>450.29852230929612</v>
      </c>
      <c r="H78" s="7">
        <f t="shared" si="80"/>
        <v>462.72751104652519</v>
      </c>
      <c r="I78" s="7">
        <f t="shared" si="80"/>
        <v>475.15649978375467</v>
      </c>
      <c r="J78" s="7">
        <f t="shared" si="80"/>
        <v>487.58548852098477</v>
      </c>
      <c r="K78" s="7">
        <f t="shared" si="80"/>
        <v>500.0144772582135</v>
      </c>
      <c r="L78" s="7">
        <f t="shared" si="80"/>
        <v>512.44346599544303</v>
      </c>
      <c r="M78" s="7">
        <f t="shared" si="80"/>
        <v>524.87245473267228</v>
      </c>
      <c r="N78" s="7">
        <f t="shared" si="80"/>
        <v>537.30144346990255</v>
      </c>
      <c r="O78" s="7">
        <f t="shared" si="80"/>
        <v>-5300.1132471693782</v>
      </c>
      <c r="P78" s="7">
        <f t="shared" si="80"/>
        <v>0</v>
      </c>
      <c r="Q78" s="7">
        <f t="shared" si="80"/>
        <v>0</v>
      </c>
      <c r="R78" s="7">
        <f t="shared" si="80"/>
        <v>0</v>
      </c>
      <c r="S78" s="7">
        <f t="shared" si="80"/>
        <v>5366.5473514408368</v>
      </c>
      <c r="T78" s="7">
        <f t="shared" si="80"/>
        <v>-5181.4939944946</v>
      </c>
      <c r="U78" s="7">
        <f t="shared" si="80"/>
        <v>0</v>
      </c>
      <c r="V78" s="7">
        <f t="shared" si="80"/>
        <v>0</v>
      </c>
      <c r="W78" s="7">
        <f t="shared" si="80"/>
        <v>0</v>
      </c>
      <c r="X78" s="7">
        <f t="shared" si="80"/>
        <v>0</v>
      </c>
      <c r="Y78" s="7">
        <f t="shared" si="80"/>
        <v>0</v>
      </c>
      <c r="Z78" s="7">
        <f t="shared" si="80"/>
        <v>0</v>
      </c>
      <c r="AA78" s="7">
        <f t="shared" si="80"/>
        <v>0</v>
      </c>
      <c r="AB78" s="7">
        <f t="shared" si="80"/>
        <v>0</v>
      </c>
      <c r="AC78" s="7">
        <f t="shared" si="80"/>
        <v>0</v>
      </c>
      <c r="AD78" s="7">
        <f t="shared" si="80"/>
        <v>0</v>
      </c>
      <c r="AE78" s="7">
        <f t="shared" si="80"/>
        <v>0</v>
      </c>
      <c r="AF78" s="7">
        <f t="shared" si="80"/>
        <v>0</v>
      </c>
      <c r="AG78" s="7">
        <f t="shared" si="80"/>
        <v>0</v>
      </c>
      <c r="AH78" s="7">
        <f t="shared" si="80"/>
        <v>0</v>
      </c>
      <c r="AI78" s="7">
        <f t="shared" si="80"/>
        <v>0</v>
      </c>
      <c r="AJ78" s="7">
        <f t="shared" si="80"/>
        <v>0</v>
      </c>
      <c r="AK78" s="7">
        <f t="shared" si="80"/>
        <v>0</v>
      </c>
      <c r="AL78" s="7">
        <f t="shared" si="80"/>
        <v>0</v>
      </c>
      <c r="AM78" s="7">
        <f t="shared" si="80"/>
        <v>0</v>
      </c>
    </row>
    <row r="79" spans="1:39" s="12" customFormat="1">
      <c r="A79" s="186" t="s">
        <v>60</v>
      </c>
      <c r="B79" s="7">
        <f t="shared" si="81"/>
        <v>0</v>
      </c>
      <c r="C79" s="7">
        <f t="shared" si="80"/>
        <v>63.084881213462914</v>
      </c>
      <c r="D79" s="7">
        <f t="shared" si="80"/>
        <v>63.017169995714461</v>
      </c>
      <c r="E79" s="7">
        <f t="shared" si="80"/>
        <v>62.949458777965397</v>
      </c>
      <c r="F79" s="7">
        <f t="shared" si="80"/>
        <v>62.881747560216958</v>
      </c>
      <c r="G79" s="7">
        <f t="shared" si="80"/>
        <v>62.814036342467872</v>
      </c>
      <c r="H79" s="7">
        <f t="shared" si="80"/>
        <v>62.746325124719426</v>
      </c>
      <c r="I79" s="7">
        <f t="shared" si="80"/>
        <v>62.678613906970362</v>
      </c>
      <c r="J79" s="7">
        <f t="shared" si="80"/>
        <v>62.610902689221589</v>
      </c>
      <c r="K79" s="7">
        <f t="shared" si="80"/>
        <v>62.543191471473143</v>
      </c>
      <c r="L79" s="7">
        <f t="shared" si="80"/>
        <v>62.475480253724065</v>
      </c>
      <c r="M79" s="7">
        <f t="shared" si="80"/>
        <v>62.407769035975619</v>
      </c>
      <c r="N79" s="7">
        <f t="shared" si="80"/>
        <v>62.340057818226555</v>
      </c>
      <c r="O79" s="7">
        <f t="shared" si="80"/>
        <v>-1732.5430388309669</v>
      </c>
      <c r="P79" s="7">
        <f t="shared" si="80"/>
        <v>0</v>
      </c>
      <c r="Q79" s="7">
        <f t="shared" si="80"/>
        <v>0</v>
      </c>
      <c r="R79" s="7">
        <f t="shared" si="80"/>
        <v>0</v>
      </c>
      <c r="S79" s="7">
        <f t="shared" si="80"/>
        <v>1229.9459150187431</v>
      </c>
      <c r="T79" s="7">
        <f t="shared" si="80"/>
        <v>-1186.0192751966449</v>
      </c>
      <c r="U79" s="7">
        <f t="shared" si="80"/>
        <v>0</v>
      </c>
      <c r="V79" s="7">
        <f t="shared" si="80"/>
        <v>0</v>
      </c>
      <c r="W79" s="7">
        <f t="shared" si="80"/>
        <v>0</v>
      </c>
      <c r="X79" s="7">
        <f t="shared" si="80"/>
        <v>0</v>
      </c>
      <c r="Y79" s="7">
        <f t="shared" si="80"/>
        <v>0</v>
      </c>
      <c r="Z79" s="7">
        <f t="shared" si="80"/>
        <v>0</v>
      </c>
      <c r="AA79" s="7">
        <f t="shared" si="80"/>
        <v>0</v>
      </c>
      <c r="AB79" s="7">
        <f t="shared" si="80"/>
        <v>0</v>
      </c>
      <c r="AC79" s="7">
        <f t="shared" si="80"/>
        <v>0</v>
      </c>
      <c r="AD79" s="7">
        <f t="shared" si="80"/>
        <v>0</v>
      </c>
      <c r="AE79" s="7">
        <f t="shared" si="80"/>
        <v>0</v>
      </c>
      <c r="AF79" s="7">
        <f t="shared" si="80"/>
        <v>0</v>
      </c>
      <c r="AG79" s="7">
        <f t="shared" si="80"/>
        <v>0</v>
      </c>
      <c r="AH79" s="7">
        <f t="shared" si="80"/>
        <v>0</v>
      </c>
      <c r="AI79" s="7">
        <f t="shared" si="80"/>
        <v>0</v>
      </c>
      <c r="AJ79" s="7">
        <f t="shared" si="80"/>
        <v>0</v>
      </c>
      <c r="AK79" s="7">
        <f t="shared" si="80"/>
        <v>0</v>
      </c>
      <c r="AL79" s="7">
        <f t="shared" si="80"/>
        <v>0</v>
      </c>
      <c r="AM79" s="7">
        <f t="shared" si="80"/>
        <v>0</v>
      </c>
    </row>
    <row r="80" spans="1:39" s="12" customFormat="1">
      <c r="A80" s="186" t="s">
        <v>143</v>
      </c>
      <c r="B80" s="7">
        <f t="shared" si="81"/>
        <v>0</v>
      </c>
      <c r="C80" s="7">
        <f t="shared" si="80"/>
        <v>75.961069394505984</v>
      </c>
      <c r="D80" s="7">
        <f t="shared" si="80"/>
        <v>78.648942407060147</v>
      </c>
      <c r="E80" s="7">
        <f t="shared" si="80"/>
        <v>81.336815419614354</v>
      </c>
      <c r="F80" s="7">
        <f t="shared" si="80"/>
        <v>84.024688432168531</v>
      </c>
      <c r="G80" s="7">
        <f t="shared" si="80"/>
        <v>86.712561444722724</v>
      </c>
      <c r="H80" s="7">
        <f t="shared" si="80"/>
        <v>89.400434457276887</v>
      </c>
      <c r="I80" s="7">
        <f t="shared" si="80"/>
        <v>92.088307469831136</v>
      </c>
      <c r="J80" s="7">
        <f t="shared" si="80"/>
        <v>94.776180482385243</v>
      </c>
      <c r="K80" s="7">
        <f t="shared" si="80"/>
        <v>97.464053494939449</v>
      </c>
      <c r="L80" s="7">
        <f t="shared" si="80"/>
        <v>100.1519265074937</v>
      </c>
      <c r="M80" s="7">
        <f t="shared" si="80"/>
        <v>102.83979952004782</v>
      </c>
      <c r="N80" s="7">
        <f t="shared" si="80"/>
        <v>105.527672532602</v>
      </c>
      <c r="O80" s="7">
        <f t="shared" si="80"/>
        <v>-889.78773222825191</v>
      </c>
      <c r="P80" s="7">
        <f t="shared" si="80"/>
        <v>0</v>
      </c>
      <c r="Q80" s="7">
        <f t="shared" si="80"/>
        <v>0</v>
      </c>
      <c r="R80" s="7">
        <f t="shared" si="80"/>
        <v>0</v>
      </c>
      <c r="S80" s="7">
        <f t="shared" si="80"/>
        <v>922.74283342189085</v>
      </c>
      <c r="T80" s="7">
        <f t="shared" si="80"/>
        <v>-889.78773222825191</v>
      </c>
      <c r="U80" s="7">
        <f t="shared" si="80"/>
        <v>0</v>
      </c>
      <c r="V80" s="7">
        <f t="shared" si="80"/>
        <v>0</v>
      </c>
      <c r="W80" s="7">
        <f t="shared" si="80"/>
        <v>0</v>
      </c>
      <c r="X80" s="7">
        <f t="shared" si="80"/>
        <v>0</v>
      </c>
      <c r="Y80" s="7">
        <f t="shared" si="80"/>
        <v>0</v>
      </c>
      <c r="Z80" s="7">
        <f t="shared" si="80"/>
        <v>0</v>
      </c>
      <c r="AA80" s="7">
        <f t="shared" si="80"/>
        <v>0</v>
      </c>
      <c r="AB80" s="7">
        <f t="shared" si="80"/>
        <v>0</v>
      </c>
      <c r="AC80" s="7">
        <f t="shared" si="80"/>
        <v>0</v>
      </c>
      <c r="AD80" s="7">
        <f t="shared" si="80"/>
        <v>0</v>
      </c>
      <c r="AE80" s="7">
        <f t="shared" si="80"/>
        <v>0</v>
      </c>
      <c r="AF80" s="7">
        <f t="shared" si="80"/>
        <v>0</v>
      </c>
      <c r="AG80" s="7">
        <f t="shared" si="80"/>
        <v>0</v>
      </c>
      <c r="AH80" s="7">
        <f t="shared" si="80"/>
        <v>0</v>
      </c>
      <c r="AI80" s="7">
        <f t="shared" si="80"/>
        <v>0</v>
      </c>
      <c r="AJ80" s="7">
        <f t="shared" si="80"/>
        <v>0</v>
      </c>
      <c r="AK80" s="7">
        <f t="shared" si="80"/>
        <v>0</v>
      </c>
      <c r="AL80" s="7">
        <f t="shared" si="80"/>
        <v>0</v>
      </c>
      <c r="AM80" s="7">
        <f t="shared" si="80"/>
        <v>0</v>
      </c>
    </row>
    <row r="81" spans="1:39" s="12" customFormat="1">
      <c r="A81" s="186" t="s">
        <v>144</v>
      </c>
      <c r="B81" s="7">
        <f t="shared" si="81"/>
        <v>0</v>
      </c>
      <c r="C81" s="7">
        <f t="shared" si="80"/>
        <v>243.45615146190627</v>
      </c>
      <c r="D81" s="7">
        <f t="shared" si="80"/>
        <v>245.18562139032557</v>
      </c>
      <c r="E81" s="7">
        <f t="shared" si="80"/>
        <v>246.91509131874216</v>
      </c>
      <c r="F81" s="7">
        <f t="shared" si="80"/>
        <v>248.64456124716008</v>
      </c>
      <c r="G81" s="7">
        <f t="shared" si="80"/>
        <v>250.37403117557935</v>
      </c>
      <c r="H81" s="7">
        <f t="shared" si="80"/>
        <v>252.10350110399591</v>
      </c>
      <c r="I81" s="7">
        <f t="shared" si="80"/>
        <v>253.83297103241381</v>
      </c>
      <c r="J81" s="7">
        <f t="shared" si="80"/>
        <v>255.5624409608331</v>
      </c>
      <c r="K81" s="7">
        <f t="shared" si="80"/>
        <v>257.29191088924966</v>
      </c>
      <c r="L81" s="7">
        <f t="shared" si="80"/>
        <v>259.02138081766759</v>
      </c>
      <c r="M81" s="7">
        <f t="shared" si="80"/>
        <v>260.75085074608688</v>
      </c>
      <c r="N81" s="7">
        <f t="shared" ref="C81:AM85" si="82">N64*N47*1000/1000000</f>
        <v>262.48032067450339</v>
      </c>
      <c r="O81" s="7">
        <f t="shared" si="82"/>
        <v>-9466.0540989729598</v>
      </c>
      <c r="P81" s="7">
        <f t="shared" si="82"/>
        <v>0</v>
      </c>
      <c r="Q81" s="7">
        <f t="shared" si="82"/>
        <v>0</v>
      </c>
      <c r="R81" s="7">
        <f t="shared" si="82"/>
        <v>0</v>
      </c>
      <c r="S81" s="7">
        <f t="shared" si="82"/>
        <v>9626.4956938708056</v>
      </c>
      <c r="T81" s="7">
        <f t="shared" si="82"/>
        <v>-9466.0540989729598</v>
      </c>
      <c r="U81" s="7">
        <f t="shared" si="82"/>
        <v>0</v>
      </c>
      <c r="V81" s="7">
        <f t="shared" si="82"/>
        <v>0</v>
      </c>
      <c r="W81" s="7">
        <f t="shared" si="82"/>
        <v>0</v>
      </c>
      <c r="X81" s="7">
        <f t="shared" si="82"/>
        <v>0</v>
      </c>
      <c r="Y81" s="7">
        <f t="shared" si="82"/>
        <v>0</v>
      </c>
      <c r="Z81" s="7">
        <f t="shared" si="82"/>
        <v>0</v>
      </c>
      <c r="AA81" s="7">
        <f t="shared" si="82"/>
        <v>0</v>
      </c>
      <c r="AB81" s="7">
        <f t="shared" si="82"/>
        <v>0</v>
      </c>
      <c r="AC81" s="7">
        <f t="shared" si="82"/>
        <v>0</v>
      </c>
      <c r="AD81" s="7">
        <f t="shared" si="82"/>
        <v>0</v>
      </c>
      <c r="AE81" s="7">
        <f t="shared" si="82"/>
        <v>0</v>
      </c>
      <c r="AF81" s="7">
        <f t="shared" si="82"/>
        <v>0</v>
      </c>
      <c r="AG81" s="7">
        <f t="shared" si="82"/>
        <v>0</v>
      </c>
      <c r="AH81" s="7">
        <f t="shared" si="82"/>
        <v>0</v>
      </c>
      <c r="AI81" s="7">
        <f t="shared" si="82"/>
        <v>0</v>
      </c>
      <c r="AJ81" s="7">
        <f t="shared" si="82"/>
        <v>0</v>
      </c>
      <c r="AK81" s="7">
        <f t="shared" si="82"/>
        <v>0</v>
      </c>
      <c r="AL81" s="7">
        <f t="shared" si="82"/>
        <v>0</v>
      </c>
      <c r="AM81" s="7">
        <f t="shared" si="82"/>
        <v>0</v>
      </c>
    </row>
    <row r="82" spans="1:39" s="12" customFormat="1">
      <c r="A82" s="186" t="s">
        <v>145</v>
      </c>
      <c r="B82" s="7">
        <f t="shared" si="81"/>
        <v>0</v>
      </c>
      <c r="C82" s="7">
        <f t="shared" si="82"/>
        <v>280.98423007099461</v>
      </c>
      <c r="D82" s="7">
        <f t="shared" si="82"/>
        <v>281.66996033158523</v>
      </c>
      <c r="E82" s="7">
        <f t="shared" si="82"/>
        <v>282.35569059217579</v>
      </c>
      <c r="F82" s="7">
        <f t="shared" si="82"/>
        <v>283.04142085276635</v>
      </c>
      <c r="G82" s="7">
        <f t="shared" si="82"/>
        <v>283.72715111335691</v>
      </c>
      <c r="H82" s="7">
        <f t="shared" si="82"/>
        <v>284.41288137394741</v>
      </c>
      <c r="I82" s="7">
        <f t="shared" si="82"/>
        <v>285.09861163453797</v>
      </c>
      <c r="J82" s="7">
        <f t="shared" si="82"/>
        <v>285.78434189512853</v>
      </c>
      <c r="K82" s="7">
        <f t="shared" si="82"/>
        <v>286.47007215571909</v>
      </c>
      <c r="L82" s="7">
        <f t="shared" si="82"/>
        <v>287.15580241630965</v>
      </c>
      <c r="M82" s="7">
        <f t="shared" si="82"/>
        <v>287.84153267690021</v>
      </c>
      <c r="N82" s="7">
        <f t="shared" si="82"/>
        <v>288.52726293749078</v>
      </c>
      <c r="O82" s="7">
        <f t="shared" si="82"/>
        <v>-10209.567528203901</v>
      </c>
      <c r="P82" s="7">
        <f t="shared" si="82"/>
        <v>0</v>
      </c>
      <c r="Q82" s="7">
        <f t="shared" si="82"/>
        <v>0</v>
      </c>
      <c r="R82" s="7">
        <f t="shared" si="82"/>
        <v>0</v>
      </c>
      <c r="S82" s="7">
        <f t="shared" si="82"/>
        <v>8088.2994141052523</v>
      </c>
      <c r="T82" s="7">
        <f t="shared" si="82"/>
        <v>-7886.0919287526203</v>
      </c>
      <c r="U82" s="7">
        <f t="shared" si="82"/>
        <v>0</v>
      </c>
      <c r="V82" s="7">
        <f t="shared" si="82"/>
        <v>0</v>
      </c>
      <c r="W82" s="7">
        <f t="shared" si="82"/>
        <v>0</v>
      </c>
      <c r="X82" s="7">
        <f t="shared" si="82"/>
        <v>0</v>
      </c>
      <c r="Y82" s="7">
        <f t="shared" si="82"/>
        <v>0</v>
      </c>
      <c r="Z82" s="7">
        <f t="shared" si="82"/>
        <v>0</v>
      </c>
      <c r="AA82" s="7">
        <f t="shared" si="82"/>
        <v>0</v>
      </c>
      <c r="AB82" s="7">
        <f t="shared" si="82"/>
        <v>0</v>
      </c>
      <c r="AC82" s="7">
        <f t="shared" si="82"/>
        <v>0</v>
      </c>
      <c r="AD82" s="7">
        <f t="shared" si="82"/>
        <v>0</v>
      </c>
      <c r="AE82" s="7">
        <f t="shared" si="82"/>
        <v>0</v>
      </c>
      <c r="AF82" s="7">
        <f t="shared" si="82"/>
        <v>0</v>
      </c>
      <c r="AG82" s="7">
        <f t="shared" si="82"/>
        <v>0</v>
      </c>
      <c r="AH82" s="7">
        <f t="shared" si="82"/>
        <v>0</v>
      </c>
      <c r="AI82" s="7">
        <f t="shared" si="82"/>
        <v>0</v>
      </c>
      <c r="AJ82" s="7">
        <f t="shared" si="82"/>
        <v>0</v>
      </c>
      <c r="AK82" s="7">
        <f t="shared" si="82"/>
        <v>0</v>
      </c>
      <c r="AL82" s="7">
        <f t="shared" si="82"/>
        <v>0</v>
      </c>
      <c r="AM82" s="7">
        <f t="shared" si="82"/>
        <v>0</v>
      </c>
    </row>
    <row r="83" spans="1:39" s="12" customFormat="1">
      <c r="A83" s="186" t="s">
        <v>146</v>
      </c>
      <c r="B83" s="7">
        <f t="shared" si="81"/>
        <v>0</v>
      </c>
      <c r="C83" s="7">
        <f t="shared" si="82"/>
        <v>1877.2399603809345</v>
      </c>
      <c r="D83" s="7">
        <f t="shared" si="82"/>
        <v>1910.639957405501</v>
      </c>
      <c r="E83" s="7">
        <f t="shared" si="82"/>
        <v>1944.0399544300676</v>
      </c>
      <c r="F83" s="7">
        <f t="shared" si="82"/>
        <v>1977.4399514546342</v>
      </c>
      <c r="G83" s="7">
        <f t="shared" si="82"/>
        <v>2010.8399484792035</v>
      </c>
      <c r="H83" s="7">
        <f t="shared" si="82"/>
        <v>2044.2399455037666</v>
      </c>
      <c r="I83" s="7">
        <f t="shared" si="82"/>
        <v>2077.639942528333</v>
      </c>
      <c r="J83" s="7">
        <f t="shared" si="82"/>
        <v>2111.0399395528993</v>
      </c>
      <c r="K83" s="7">
        <f t="shared" si="82"/>
        <v>2144.4399365774657</v>
      </c>
      <c r="L83" s="7">
        <f t="shared" si="82"/>
        <v>2177.839933602032</v>
      </c>
      <c r="M83" s="7">
        <f t="shared" si="82"/>
        <v>2211.2399306265984</v>
      </c>
      <c r="N83" s="7">
        <f t="shared" si="82"/>
        <v>2244.6399276511652</v>
      </c>
      <c r="O83" s="7">
        <f t="shared" si="82"/>
        <v>-37005.160404223454</v>
      </c>
      <c r="P83" s="7">
        <f t="shared" si="82"/>
        <v>0</v>
      </c>
      <c r="Q83" s="7">
        <f t="shared" si="82"/>
        <v>0</v>
      </c>
      <c r="R83" s="7">
        <f t="shared" si="82"/>
        <v>0</v>
      </c>
      <c r="S83" s="7">
        <f t="shared" si="82"/>
        <v>53792.837576352416</v>
      </c>
      <c r="T83" s="7">
        <f t="shared" si="82"/>
        <v>-51999.742990473998</v>
      </c>
      <c r="U83" s="7">
        <f t="shared" si="82"/>
        <v>0</v>
      </c>
      <c r="V83" s="7">
        <f t="shared" si="82"/>
        <v>0</v>
      </c>
      <c r="W83" s="7">
        <f t="shared" si="82"/>
        <v>0</v>
      </c>
      <c r="X83" s="7">
        <f t="shared" si="82"/>
        <v>0</v>
      </c>
      <c r="Y83" s="7">
        <f t="shared" si="82"/>
        <v>0</v>
      </c>
      <c r="Z83" s="7">
        <f t="shared" si="82"/>
        <v>0</v>
      </c>
      <c r="AA83" s="7">
        <f t="shared" si="82"/>
        <v>0</v>
      </c>
      <c r="AB83" s="7">
        <f t="shared" si="82"/>
        <v>0</v>
      </c>
      <c r="AC83" s="7">
        <f t="shared" si="82"/>
        <v>0</v>
      </c>
      <c r="AD83" s="7">
        <f t="shared" si="82"/>
        <v>0</v>
      </c>
      <c r="AE83" s="7">
        <f t="shared" si="82"/>
        <v>0</v>
      </c>
      <c r="AF83" s="7">
        <f t="shared" si="82"/>
        <v>0</v>
      </c>
      <c r="AG83" s="7">
        <f t="shared" si="82"/>
        <v>0</v>
      </c>
      <c r="AH83" s="7">
        <f t="shared" si="82"/>
        <v>0</v>
      </c>
      <c r="AI83" s="7">
        <f t="shared" si="82"/>
        <v>0</v>
      </c>
      <c r="AJ83" s="7">
        <f t="shared" si="82"/>
        <v>0</v>
      </c>
      <c r="AK83" s="7">
        <f t="shared" si="82"/>
        <v>0</v>
      </c>
      <c r="AL83" s="7">
        <f t="shared" si="82"/>
        <v>0</v>
      </c>
      <c r="AM83" s="7">
        <f t="shared" si="82"/>
        <v>0</v>
      </c>
    </row>
    <row r="84" spans="1:39" s="12" customFormat="1">
      <c r="A84" s="186" t="s">
        <v>65</v>
      </c>
      <c r="B84" s="7">
        <f t="shared" si="81"/>
        <v>0</v>
      </c>
      <c r="C84" s="7">
        <f t="shared" si="82"/>
        <v>341.08011001956805</v>
      </c>
      <c r="D84" s="7">
        <f t="shared" si="82"/>
        <v>348.96689325257051</v>
      </c>
      <c r="E84" s="7">
        <f t="shared" si="82"/>
        <v>356.85367648557451</v>
      </c>
      <c r="F84" s="7">
        <f t="shared" si="82"/>
        <v>364.74045971857771</v>
      </c>
      <c r="G84" s="7">
        <f t="shared" si="82"/>
        <v>372.62724295158085</v>
      </c>
      <c r="H84" s="7">
        <f t="shared" si="82"/>
        <v>380.51402618458422</v>
      </c>
      <c r="I84" s="7">
        <f t="shared" si="82"/>
        <v>388.40080941758669</v>
      </c>
      <c r="J84" s="7">
        <f t="shared" si="82"/>
        <v>396.28759265059068</v>
      </c>
      <c r="K84" s="7">
        <f t="shared" si="82"/>
        <v>404.17437588359388</v>
      </c>
      <c r="L84" s="7">
        <f t="shared" si="82"/>
        <v>412.06115911659634</v>
      </c>
      <c r="M84" s="7">
        <f t="shared" si="82"/>
        <v>419.9479423496004</v>
      </c>
      <c r="N84" s="7">
        <f t="shared" si="82"/>
        <v>427.83472558260365</v>
      </c>
      <c r="O84" s="7">
        <f t="shared" si="82"/>
        <v>-5725.2462717726175</v>
      </c>
      <c r="P84" s="7">
        <f t="shared" si="82"/>
        <v>0</v>
      </c>
      <c r="Q84" s="7">
        <f t="shared" si="82"/>
        <v>0</v>
      </c>
      <c r="R84" s="7">
        <f t="shared" si="82"/>
        <v>0</v>
      </c>
      <c r="S84" s="7">
        <f t="shared" si="82"/>
        <v>253.02857966815236</v>
      </c>
      <c r="T84" s="7">
        <f t="shared" si="82"/>
        <v>-242.90743648142623</v>
      </c>
      <c r="U84" s="7">
        <f t="shared" si="82"/>
        <v>0</v>
      </c>
      <c r="V84" s="7">
        <f t="shared" si="82"/>
        <v>0</v>
      </c>
      <c r="W84" s="7">
        <f t="shared" si="82"/>
        <v>0</v>
      </c>
      <c r="X84" s="7">
        <f t="shared" si="82"/>
        <v>0</v>
      </c>
      <c r="Y84" s="7">
        <f t="shared" si="82"/>
        <v>0</v>
      </c>
      <c r="Z84" s="7">
        <f t="shared" si="82"/>
        <v>0</v>
      </c>
      <c r="AA84" s="7">
        <f t="shared" si="82"/>
        <v>0</v>
      </c>
      <c r="AB84" s="7">
        <f t="shared" si="82"/>
        <v>0</v>
      </c>
      <c r="AC84" s="7">
        <f t="shared" si="82"/>
        <v>0</v>
      </c>
      <c r="AD84" s="7">
        <f t="shared" si="82"/>
        <v>0</v>
      </c>
      <c r="AE84" s="7">
        <f t="shared" si="82"/>
        <v>0</v>
      </c>
      <c r="AF84" s="7">
        <f t="shared" si="82"/>
        <v>0</v>
      </c>
      <c r="AG84" s="7">
        <f t="shared" si="82"/>
        <v>0</v>
      </c>
      <c r="AH84" s="7">
        <f t="shared" si="82"/>
        <v>0</v>
      </c>
      <c r="AI84" s="7">
        <f t="shared" si="82"/>
        <v>0</v>
      </c>
      <c r="AJ84" s="7">
        <f t="shared" si="82"/>
        <v>0</v>
      </c>
      <c r="AK84" s="7">
        <f t="shared" si="82"/>
        <v>0</v>
      </c>
      <c r="AL84" s="7">
        <f t="shared" si="82"/>
        <v>0</v>
      </c>
      <c r="AM84" s="7">
        <f t="shared" si="82"/>
        <v>0</v>
      </c>
    </row>
    <row r="85" spans="1:39" s="12" customFormat="1">
      <c r="A85" s="186" t="s">
        <v>147</v>
      </c>
      <c r="B85" s="7">
        <f t="shared" si="81"/>
        <v>0</v>
      </c>
      <c r="C85" s="7">
        <f t="shared" si="82"/>
        <v>-1227.8408518919284</v>
      </c>
      <c r="D85" s="7">
        <f t="shared" si="82"/>
        <v>-1296.5232879105449</v>
      </c>
      <c r="E85" s="7">
        <f t="shared" si="82"/>
        <v>-1365.205723929168</v>
      </c>
      <c r="F85" s="7">
        <f t="shared" si="82"/>
        <v>-1433.8881599477877</v>
      </c>
      <c r="G85" s="7">
        <f t="shared" si="82"/>
        <v>-1502.570595966404</v>
      </c>
      <c r="H85" s="7">
        <f t="shared" si="82"/>
        <v>-1571.2530319850273</v>
      </c>
      <c r="I85" s="7">
        <f t="shared" si="82"/>
        <v>-1639.9354680036454</v>
      </c>
      <c r="J85" s="7">
        <f t="shared" si="82"/>
        <v>-1708.6179040222651</v>
      </c>
      <c r="K85" s="7">
        <f t="shared" si="82"/>
        <v>-1777.3003400408868</v>
      </c>
      <c r="L85" s="7">
        <f t="shared" si="82"/>
        <v>-1845.9827760595031</v>
      </c>
      <c r="M85" s="7">
        <f t="shared" si="82"/>
        <v>-1914.6652120781264</v>
      </c>
      <c r="N85" s="7">
        <f t="shared" si="82"/>
        <v>-1983.3476480967427</v>
      </c>
      <c r="O85" s="7">
        <f t="shared" si="82"/>
        <v>-244.84689685364827</v>
      </c>
      <c r="P85" s="7">
        <f t="shared" si="82"/>
        <v>0</v>
      </c>
      <c r="Q85" s="7">
        <f t="shared" si="82"/>
        <v>0</v>
      </c>
      <c r="R85" s="7">
        <f t="shared" si="82"/>
        <v>0</v>
      </c>
      <c r="S85" s="7">
        <f t="shared" si="82"/>
        <v>190.21589329687754</v>
      </c>
      <c r="T85" s="7">
        <f t="shared" si="82"/>
        <v>-183.87536352031495</v>
      </c>
      <c r="U85" s="7">
        <f t="shared" si="82"/>
        <v>0</v>
      </c>
      <c r="V85" s="7">
        <f t="shared" si="82"/>
        <v>0</v>
      </c>
      <c r="W85" s="7">
        <f t="shared" si="82"/>
        <v>0</v>
      </c>
      <c r="X85" s="7">
        <f t="shared" si="82"/>
        <v>0</v>
      </c>
      <c r="Y85" s="7">
        <f t="shared" si="82"/>
        <v>0</v>
      </c>
      <c r="Z85" s="7">
        <f t="shared" si="82"/>
        <v>0</v>
      </c>
      <c r="AA85" s="7">
        <f t="shared" si="82"/>
        <v>0</v>
      </c>
      <c r="AB85" s="7">
        <f t="shared" si="82"/>
        <v>0</v>
      </c>
      <c r="AC85" s="7">
        <f t="shared" si="82"/>
        <v>0</v>
      </c>
      <c r="AD85" s="7">
        <f t="shared" si="82"/>
        <v>0</v>
      </c>
      <c r="AE85" s="7">
        <f t="shared" si="82"/>
        <v>0</v>
      </c>
      <c r="AF85" s="7">
        <f t="shared" si="82"/>
        <v>0</v>
      </c>
      <c r="AG85" s="7">
        <f t="shared" si="82"/>
        <v>0</v>
      </c>
      <c r="AH85" s="7">
        <f t="shared" si="82"/>
        <v>0</v>
      </c>
      <c r="AI85" s="7">
        <f t="shared" si="82"/>
        <v>0</v>
      </c>
      <c r="AJ85" s="7">
        <f t="shared" si="82"/>
        <v>0</v>
      </c>
      <c r="AK85" s="7">
        <f t="shared" si="82"/>
        <v>0</v>
      </c>
      <c r="AL85" s="7">
        <f t="shared" si="82"/>
        <v>0</v>
      </c>
      <c r="AM85" s="7">
        <f t="shared" si="82"/>
        <v>0</v>
      </c>
    </row>
    <row r="86" spans="1:39" s="12" customFormat="1">
      <c r="A86" s="186" t="s">
        <v>104</v>
      </c>
      <c r="B86" s="247">
        <f>SUM(B74:B85)</f>
        <v>0</v>
      </c>
      <c r="C86" s="247">
        <f t="shared" ref="C86:AM86" si="83">SUM(C74:C85)</f>
        <v>6232.0981485650145</v>
      </c>
      <c r="D86" s="247">
        <f t="shared" si="83"/>
        <v>6334.2628092134255</v>
      </c>
      <c r="E86" s="247">
        <f t="shared" si="83"/>
        <v>6436.4274698618246</v>
      </c>
      <c r="F86" s="247">
        <f t="shared" si="83"/>
        <v>6538.5921305102293</v>
      </c>
      <c r="G86" s="247">
        <f t="shared" si="83"/>
        <v>6640.756791158643</v>
      </c>
      <c r="H86" s="247">
        <f t="shared" si="83"/>
        <v>6699.5741104615017</v>
      </c>
      <c r="I86" s="247">
        <f t="shared" si="83"/>
        <v>6755.9169945914327</v>
      </c>
      <c r="J86" s="247">
        <f t="shared" si="83"/>
        <v>6809.7854435483969</v>
      </c>
      <c r="K86" s="247">
        <f t="shared" si="83"/>
        <v>6831.6728419591054</v>
      </c>
      <c r="L86" s="247">
        <f t="shared" si="83"/>
        <v>6849.4007609456767</v>
      </c>
      <c r="M86" s="247">
        <f t="shared" si="83"/>
        <v>6859.4845509961151</v>
      </c>
      <c r="N86" s="247">
        <f t="shared" si="83"/>
        <v>6868.8210730840283</v>
      </c>
      <c r="O86" s="247">
        <f t="shared" si="83"/>
        <v>-150112.88084587915</v>
      </c>
      <c r="P86" s="247">
        <f t="shared" si="83"/>
        <v>0</v>
      </c>
      <c r="Q86" s="247">
        <f t="shared" si="83"/>
        <v>0</v>
      </c>
      <c r="R86" s="247">
        <f t="shared" si="83"/>
        <v>0</v>
      </c>
      <c r="S86" s="247">
        <f t="shared" si="83"/>
        <v>172986.08237918309</v>
      </c>
      <c r="T86" s="247">
        <f t="shared" si="83"/>
        <v>-166650.97016771237</v>
      </c>
      <c r="U86" s="247">
        <f t="shared" si="83"/>
        <v>0</v>
      </c>
      <c r="V86" s="247">
        <f t="shared" si="83"/>
        <v>0</v>
      </c>
      <c r="W86" s="247">
        <f t="shared" si="83"/>
        <v>0</v>
      </c>
      <c r="X86" s="247">
        <f t="shared" si="83"/>
        <v>0</v>
      </c>
      <c r="Y86" s="247">
        <f t="shared" si="83"/>
        <v>0</v>
      </c>
      <c r="Z86" s="247">
        <f t="shared" si="83"/>
        <v>0</v>
      </c>
      <c r="AA86" s="247">
        <f t="shared" si="83"/>
        <v>0</v>
      </c>
      <c r="AB86" s="247">
        <f t="shared" si="83"/>
        <v>0</v>
      </c>
      <c r="AC86" s="247">
        <f t="shared" si="83"/>
        <v>0</v>
      </c>
      <c r="AD86" s="247">
        <f t="shared" si="83"/>
        <v>0</v>
      </c>
      <c r="AE86" s="247">
        <f t="shared" si="83"/>
        <v>0</v>
      </c>
      <c r="AF86" s="247">
        <f t="shared" si="83"/>
        <v>0</v>
      </c>
      <c r="AG86" s="247">
        <f t="shared" si="83"/>
        <v>0</v>
      </c>
      <c r="AH86" s="247">
        <f t="shared" si="83"/>
        <v>0</v>
      </c>
      <c r="AI86" s="247">
        <f t="shared" si="83"/>
        <v>0</v>
      </c>
      <c r="AJ86" s="247">
        <f t="shared" si="83"/>
        <v>0</v>
      </c>
      <c r="AK86" s="247">
        <f t="shared" si="83"/>
        <v>0</v>
      </c>
      <c r="AL86" s="247">
        <f t="shared" si="83"/>
        <v>0</v>
      </c>
      <c r="AM86" s="247">
        <f t="shared" si="83"/>
        <v>0</v>
      </c>
    </row>
    <row r="88" spans="1:39" s="243" customFormat="1" ht="18">
      <c r="A88" s="242" t="s">
        <v>175</v>
      </c>
    </row>
    <row r="89" spans="1:39" s="12" customFormat="1">
      <c r="A89" s="123"/>
    </row>
    <row r="90" spans="1:39" s="12" customFormat="1">
      <c r="A90" s="187" t="s">
        <v>138</v>
      </c>
      <c r="B90" s="245">
        <v>2013</v>
      </c>
      <c r="C90" s="246">
        <v>2014</v>
      </c>
      <c r="D90" s="245">
        <v>2015</v>
      </c>
      <c r="E90" s="246">
        <v>2016</v>
      </c>
      <c r="F90" s="245">
        <v>2017</v>
      </c>
      <c r="G90" s="246">
        <v>2018</v>
      </c>
      <c r="H90" s="245">
        <v>2019</v>
      </c>
      <c r="I90" s="246">
        <v>2020</v>
      </c>
      <c r="J90" s="245">
        <v>2021</v>
      </c>
      <c r="K90" s="246">
        <v>2022</v>
      </c>
      <c r="L90" s="245">
        <v>2023</v>
      </c>
      <c r="M90" s="246">
        <v>2024</v>
      </c>
      <c r="N90" s="245">
        <v>2025</v>
      </c>
      <c r="O90" s="246">
        <v>2026</v>
      </c>
      <c r="P90" s="245">
        <v>2027</v>
      </c>
      <c r="Q90" s="246">
        <v>2028</v>
      </c>
      <c r="R90" s="245">
        <v>2029</v>
      </c>
      <c r="S90" s="246">
        <v>2030</v>
      </c>
      <c r="T90" s="245">
        <v>2031</v>
      </c>
      <c r="U90" s="246">
        <v>2032</v>
      </c>
      <c r="V90" s="245">
        <v>2033</v>
      </c>
      <c r="W90" s="246">
        <v>2034</v>
      </c>
      <c r="X90" s="245">
        <v>2035</v>
      </c>
      <c r="Y90" s="246">
        <v>2036</v>
      </c>
      <c r="Z90" s="245">
        <v>2037</v>
      </c>
      <c r="AA90" s="246">
        <v>2038</v>
      </c>
      <c r="AB90" s="245">
        <v>2039</v>
      </c>
      <c r="AC90" s="246">
        <v>2040</v>
      </c>
      <c r="AD90" s="245">
        <v>2041</v>
      </c>
      <c r="AE90" s="246">
        <v>2042</v>
      </c>
      <c r="AF90" s="245">
        <v>2043</v>
      </c>
      <c r="AG90" s="246">
        <v>2044</v>
      </c>
      <c r="AH90" s="245">
        <v>2045</v>
      </c>
      <c r="AI90" s="246">
        <v>2046</v>
      </c>
      <c r="AJ90" s="245">
        <v>2047</v>
      </c>
      <c r="AK90" s="246">
        <v>2048</v>
      </c>
      <c r="AL90" s="245">
        <v>2049</v>
      </c>
      <c r="AM90" s="246">
        <v>2050</v>
      </c>
    </row>
    <row r="91" spans="1:39" s="12" customFormat="1">
      <c r="A91" s="186" t="s">
        <v>55</v>
      </c>
      <c r="B91" s="249">
        <f>'investment cost '!AN25</f>
        <v>2350.6019369363785</v>
      </c>
      <c r="C91" s="7">
        <f>$B91+($N91-$B91)/($N$22-$B$22)*(C$22-$B$22)</f>
        <v>2552.2762281509736</v>
      </c>
      <c r="D91" s="7">
        <f t="shared" ref="D91:M91" si="84">$B91+($N91-$B91)/($N$22-$B$22)*(D$22-$B$22)</f>
        <v>2753.9505193655691</v>
      </c>
      <c r="E91" s="7">
        <f t="shared" si="84"/>
        <v>2955.6248105801642</v>
      </c>
      <c r="F91" s="7">
        <f t="shared" si="84"/>
        <v>3157.2991017947593</v>
      </c>
      <c r="G91" s="7">
        <f t="shared" si="84"/>
        <v>3358.9733930093544</v>
      </c>
      <c r="H91" s="7">
        <f t="shared" si="84"/>
        <v>3560.6476842239499</v>
      </c>
      <c r="I91" s="7">
        <f t="shared" si="84"/>
        <v>3762.321975438545</v>
      </c>
      <c r="J91" s="7">
        <f t="shared" si="84"/>
        <v>3963.9962666531401</v>
      </c>
      <c r="K91" s="7">
        <f t="shared" si="84"/>
        <v>4165.6705578677356</v>
      </c>
      <c r="L91" s="7">
        <f t="shared" si="84"/>
        <v>4367.3448490823303</v>
      </c>
      <c r="M91" s="7">
        <f t="shared" si="84"/>
        <v>4569.0191402969258</v>
      </c>
      <c r="N91" s="240">
        <f>'investment cost '!AN26</f>
        <v>4770.6934315115213</v>
      </c>
      <c r="O91" s="7"/>
      <c r="P91" s="7"/>
      <c r="Q91" s="7"/>
      <c r="R91" s="7"/>
      <c r="S91" s="240">
        <f>E74</f>
        <v>1108.8846807751154</v>
      </c>
    </row>
    <row r="92" spans="1:39" s="12" customFormat="1">
      <c r="A92" s="123"/>
    </row>
    <row r="93" spans="1:39" s="12" customFormat="1" ht="18">
      <c r="A93" s="242" t="s">
        <v>179</v>
      </c>
    </row>
    <row r="94" spans="1:39" s="12" customFormat="1">
      <c r="A94" s="123"/>
    </row>
    <row r="95" spans="1:39" s="12" customFormat="1">
      <c r="A95" s="187" t="s">
        <v>138</v>
      </c>
      <c r="B95" s="245">
        <v>2013</v>
      </c>
      <c r="C95" s="246">
        <v>2014</v>
      </c>
      <c r="D95" s="245">
        <v>2015</v>
      </c>
      <c r="E95" s="246">
        <v>2016</v>
      </c>
      <c r="F95" s="245">
        <v>2017</v>
      </c>
      <c r="G95" s="246">
        <v>2018</v>
      </c>
      <c r="H95" s="245">
        <v>2019</v>
      </c>
      <c r="I95" s="246">
        <v>2020</v>
      </c>
      <c r="J95" s="245">
        <v>2021</v>
      </c>
      <c r="K95" s="246">
        <v>2022</v>
      </c>
      <c r="L95" s="245">
        <v>2023</v>
      </c>
      <c r="M95" s="246">
        <v>2024</v>
      </c>
      <c r="N95" s="245">
        <v>2025</v>
      </c>
      <c r="O95" s="246">
        <v>2026</v>
      </c>
      <c r="P95" s="245">
        <v>2027</v>
      </c>
      <c r="Q95" s="246">
        <v>2028</v>
      </c>
      <c r="R95" s="245">
        <v>2029</v>
      </c>
      <c r="S95" s="246">
        <v>2030</v>
      </c>
      <c r="T95" s="245">
        <v>2031</v>
      </c>
      <c r="U95" s="246">
        <v>2032</v>
      </c>
      <c r="V95" s="245">
        <v>2033</v>
      </c>
      <c r="W95" s="246">
        <v>2034</v>
      </c>
      <c r="X95" s="245">
        <v>2035</v>
      </c>
      <c r="Y95" s="246">
        <v>2036</v>
      </c>
      <c r="Z95" s="245">
        <v>2037</v>
      </c>
      <c r="AA95" s="246">
        <v>2038</v>
      </c>
      <c r="AB95" s="245">
        <v>2039</v>
      </c>
      <c r="AC95" s="246">
        <v>2040</v>
      </c>
      <c r="AD95" s="245">
        <v>2041</v>
      </c>
      <c r="AE95" s="246">
        <v>2042</v>
      </c>
      <c r="AF95" s="245">
        <v>2043</v>
      </c>
      <c r="AG95" s="246">
        <v>2044</v>
      </c>
      <c r="AH95" s="245">
        <v>2045</v>
      </c>
      <c r="AI95" s="246">
        <v>2046</v>
      </c>
      <c r="AJ95" s="245">
        <v>2047</v>
      </c>
      <c r="AK95" s="246">
        <v>2048</v>
      </c>
      <c r="AL95" s="245">
        <v>2049</v>
      </c>
      <c r="AM95" s="246">
        <v>2050</v>
      </c>
    </row>
    <row r="96" spans="1:39" s="12" customFormat="1">
      <c r="A96" s="186" t="s">
        <v>55</v>
      </c>
      <c r="B96" s="7">
        <f>B74*exchangeRate</f>
        <v>0</v>
      </c>
      <c r="C96" s="7">
        <f>C$91*C74/C$86*exchangeRate</f>
        <v>7630.9411774583486</v>
      </c>
      <c r="D96" s="7">
        <f>D$91*D74/D$86*exchangeRate</f>
        <v>8148.4950570147284</v>
      </c>
      <c r="E96" s="7">
        <f>E$91*E74/E$86*exchangeRate</f>
        <v>8656.4480884154909</v>
      </c>
      <c r="F96" s="7">
        <f>F$91*F74/F$86*exchangeRate</f>
        <v>9155.250307711578</v>
      </c>
      <c r="G96" s="7">
        <f>G$91*G74/G$86*exchangeRate</f>
        <v>9645.3240566523054</v>
      </c>
      <c r="H96" s="7">
        <f>H$91*H74/H$86*exchangeRate</f>
        <v>10192.589856262084</v>
      </c>
      <c r="I96" s="7">
        <f>I$91*I74/I$86*exchangeRate</f>
        <v>10740.766551043584</v>
      </c>
      <c r="J96" s="7">
        <f>J$91*J74/J$86*exchangeRate</f>
        <v>11290.429095337426</v>
      </c>
      <c r="K96" s="7">
        <f>K$91*K74/K$86*exchangeRate</f>
        <v>11893.284453503618</v>
      </c>
      <c r="L96" s="7">
        <f>L$91*L74/L$86*exchangeRate</f>
        <v>12506.293084661116</v>
      </c>
      <c r="M96" s="7">
        <f>M$91*M74/M$86*exchangeRate</f>
        <v>13137.161245699601</v>
      </c>
      <c r="N96" s="7">
        <f>N$91*N74/N$86*exchangeRate</f>
        <v>13774.074344116949</v>
      </c>
      <c r="O96" s="7">
        <f>O$91*O74/O$86*exchangeRate</f>
        <v>0</v>
      </c>
      <c r="P96" s="7" t="e">
        <f>P$91*P74/P$86*exchangeRate</f>
        <v>#DIV/0!</v>
      </c>
      <c r="Q96" s="7" t="e">
        <f>Q$91*Q74/Q$86*exchangeRate</f>
        <v>#DIV/0!</v>
      </c>
      <c r="R96" s="7" t="e">
        <f>R$91*R74/R$86*exchangeRate</f>
        <v>#DIV/0!</v>
      </c>
      <c r="S96" s="7">
        <f>S$91*S74/S$86*exchangeRate</f>
        <v>5391.1535973950422</v>
      </c>
      <c r="T96" s="7">
        <f>T$91*T74/T$86*exchangeRate</f>
        <v>0</v>
      </c>
      <c r="U96" s="7" t="e">
        <f>U$91*U74/U$86*exchangeRate</f>
        <v>#DIV/0!</v>
      </c>
      <c r="V96" s="7" t="e">
        <f>V$91*V74/V$86*exchangeRate</f>
        <v>#DIV/0!</v>
      </c>
      <c r="W96" s="7" t="e">
        <f>W$91*W74/W$86*exchangeRate</f>
        <v>#DIV/0!</v>
      </c>
      <c r="X96" s="7" t="e">
        <f>X$91*X74/X$86*exchangeRate</f>
        <v>#DIV/0!</v>
      </c>
      <c r="Y96" s="7" t="e">
        <f>Y$91*Y74/Y$86*exchangeRate</f>
        <v>#DIV/0!</v>
      </c>
      <c r="Z96" s="7" t="e">
        <f>Z$91*Z74/Z$86*exchangeRate</f>
        <v>#DIV/0!</v>
      </c>
      <c r="AA96" s="7" t="e">
        <f>AA$91*AA74/AA$86*exchangeRate</f>
        <v>#DIV/0!</v>
      </c>
      <c r="AB96" s="7" t="e">
        <f>AB$91*AB74/AB$86*exchangeRate</f>
        <v>#DIV/0!</v>
      </c>
      <c r="AC96" s="7" t="e">
        <f>AC$91*AC74/AC$86*exchangeRate</f>
        <v>#DIV/0!</v>
      </c>
      <c r="AD96" s="7" t="e">
        <f>AD$91*AD74/AD$86*exchangeRate</f>
        <v>#DIV/0!</v>
      </c>
      <c r="AE96" s="7" t="e">
        <f>AE$91*AE74/AE$86*exchangeRate</f>
        <v>#DIV/0!</v>
      </c>
      <c r="AF96" s="7" t="e">
        <f>AF$91*AF74/AF$86*exchangeRate</f>
        <v>#DIV/0!</v>
      </c>
      <c r="AG96" s="7" t="e">
        <f>AG$91*AG74/AG$86*exchangeRate</f>
        <v>#DIV/0!</v>
      </c>
      <c r="AH96" s="7" t="e">
        <f>AH$91*AH74/AH$86*exchangeRate</f>
        <v>#DIV/0!</v>
      </c>
      <c r="AI96" s="7" t="e">
        <f>AI$91*AI74/AI$86*exchangeRate</f>
        <v>#DIV/0!</v>
      </c>
      <c r="AJ96" s="7" t="e">
        <f>AJ$91*AJ74/AJ$86*exchangeRate</f>
        <v>#DIV/0!</v>
      </c>
      <c r="AK96" s="7" t="e">
        <f>AK$91*AK74/AK$86*exchangeRate</f>
        <v>#DIV/0!</v>
      </c>
      <c r="AL96" s="7" t="e">
        <f>AL$91*AL74/AL$86*exchangeRate</f>
        <v>#DIV/0!</v>
      </c>
      <c r="AM96" s="7" t="e">
        <f>AM$91*AM74/AM$86*exchangeRate</f>
        <v>#DIV/0!</v>
      </c>
    </row>
    <row r="97" spans="1:39" s="12" customFormat="1">
      <c r="A97" s="186" t="s">
        <v>140</v>
      </c>
      <c r="B97" s="7">
        <f>B75*exchangeRate</f>
        <v>0</v>
      </c>
      <c r="C97" s="7">
        <f>C$91*C75/C$86*exchangeRate</f>
        <v>9409.3127187101072</v>
      </c>
      <c r="D97" s="7">
        <f>D$91*D75/D$86*exchangeRate</f>
        <v>10358.725807557199</v>
      </c>
      <c r="E97" s="7">
        <f>E$91*E75/E$86*exchangeRate</f>
        <v>11331.281770597061</v>
      </c>
      <c r="F97" s="7">
        <f>F$91*F75/F$86*exchangeRate</f>
        <v>12325.895794536002</v>
      </c>
      <c r="G97" s="7">
        <f>G$91*G75/G$86*exchangeRate</f>
        <v>13341.549823280167</v>
      </c>
      <c r="H97" s="7">
        <f>H$91*H75/H$86*exchangeRate</f>
        <v>14470.310904583484</v>
      </c>
      <c r="I97" s="7">
        <f>I$91*I75/I$86*exchangeRate</f>
        <v>15635.894204687747</v>
      </c>
      <c r="J97" s="7">
        <f>J$91*J75/J$86*exchangeRate</f>
        <v>16838.656338488243</v>
      </c>
      <c r="K97" s="7">
        <f>K$91*K75/K$86*exchangeRate</f>
        <v>17851.245395559388</v>
      </c>
      <c r="L97" s="7">
        <f>L$91*L75/L$86*exchangeRate</f>
        <v>18871.084380351891</v>
      </c>
      <c r="M97" s="7">
        <f>M$91*M75/M$86*exchangeRate</f>
        <v>19907.554062433162</v>
      </c>
      <c r="N97" s="7">
        <f>N$91*N75/N$86*exchangeRate</f>
        <v>20940.472167261898</v>
      </c>
      <c r="O97" s="7">
        <f>O$91*O75/O$86*exchangeRate</f>
        <v>0</v>
      </c>
      <c r="P97" s="7" t="e">
        <f>P$91*P75/P$86*exchangeRate</f>
        <v>#DIV/0!</v>
      </c>
      <c r="Q97" s="7" t="e">
        <f>Q$91*Q75/Q$86*exchangeRate</f>
        <v>#DIV/0!</v>
      </c>
      <c r="R97" s="7" t="e">
        <f>R$91*R75/R$86*exchangeRate</f>
        <v>#DIV/0!</v>
      </c>
      <c r="S97" s="7">
        <f>S$91*S75/S$86*exchangeRate</f>
        <v>2703.9555256448007</v>
      </c>
      <c r="T97" s="7">
        <f>T$91*T75/T$86*exchangeRate</f>
        <v>0</v>
      </c>
      <c r="U97" s="7" t="e">
        <f>U$91*U75/U$86*exchangeRate</f>
        <v>#DIV/0!</v>
      </c>
      <c r="V97" s="7" t="e">
        <f>V$91*V75/V$86*exchangeRate</f>
        <v>#DIV/0!</v>
      </c>
      <c r="W97" s="7" t="e">
        <f>W$91*W75/W$86*exchangeRate</f>
        <v>#DIV/0!</v>
      </c>
      <c r="X97" s="7" t="e">
        <f>X$91*X75/X$86*exchangeRate</f>
        <v>#DIV/0!</v>
      </c>
      <c r="Y97" s="7" t="e">
        <f>Y$91*Y75/Y$86*exchangeRate</f>
        <v>#DIV/0!</v>
      </c>
      <c r="Z97" s="7" t="e">
        <f>Z$91*Z75/Z$86*exchangeRate</f>
        <v>#DIV/0!</v>
      </c>
      <c r="AA97" s="7" t="e">
        <f>AA$91*AA75/AA$86*exchangeRate</f>
        <v>#DIV/0!</v>
      </c>
      <c r="AB97" s="7" t="e">
        <f>AB$91*AB75/AB$86*exchangeRate</f>
        <v>#DIV/0!</v>
      </c>
      <c r="AC97" s="7" t="e">
        <f>AC$91*AC75/AC$86*exchangeRate</f>
        <v>#DIV/0!</v>
      </c>
      <c r="AD97" s="7" t="e">
        <f>AD$91*AD75/AD$86*exchangeRate</f>
        <v>#DIV/0!</v>
      </c>
      <c r="AE97" s="7" t="e">
        <f>AE$91*AE75/AE$86*exchangeRate</f>
        <v>#DIV/0!</v>
      </c>
      <c r="AF97" s="7" t="e">
        <f>AF$91*AF75/AF$86*exchangeRate</f>
        <v>#DIV/0!</v>
      </c>
      <c r="AG97" s="7" t="e">
        <f>AG$91*AG75/AG$86*exchangeRate</f>
        <v>#DIV/0!</v>
      </c>
      <c r="AH97" s="7" t="e">
        <f>AH$91*AH75/AH$86*exchangeRate</f>
        <v>#DIV/0!</v>
      </c>
      <c r="AI97" s="7" t="e">
        <f>AI$91*AI75/AI$86*exchangeRate</f>
        <v>#DIV/0!</v>
      </c>
      <c r="AJ97" s="7" t="e">
        <f>AJ$91*AJ75/AJ$86*exchangeRate</f>
        <v>#DIV/0!</v>
      </c>
      <c r="AK97" s="7" t="e">
        <f>AK$91*AK75/AK$86*exchangeRate</f>
        <v>#DIV/0!</v>
      </c>
      <c r="AL97" s="7" t="e">
        <f>AL$91*AL75/AL$86*exchangeRate</f>
        <v>#DIV/0!</v>
      </c>
      <c r="AM97" s="7" t="e">
        <f>AM$91*AM75/AM$86*exchangeRate</f>
        <v>#DIV/0!</v>
      </c>
    </row>
    <row r="98" spans="1:39" s="12" customFormat="1">
      <c r="A98" s="186" t="s">
        <v>141</v>
      </c>
      <c r="B98" s="7">
        <f>B76*exchangeRate</f>
        <v>0</v>
      </c>
      <c r="C98" s="7">
        <f>C$91*C76/C$86*exchangeRate</f>
        <v>1902.5186219988666</v>
      </c>
      <c r="D98" s="7">
        <f>D$91*D76/D$86*exchangeRate</f>
        <v>2072.7448050863836</v>
      </c>
      <c r="E98" s="7">
        <f>E$91*E76/E$86*exchangeRate</f>
        <v>2245.2069073462826</v>
      </c>
      <c r="F98" s="7">
        <f>F$91*F76/F$86*exchangeRate</f>
        <v>2419.8001209305171</v>
      </c>
      <c r="G98" s="7">
        <f>G$91*G76/G$86*exchangeRate</f>
        <v>2596.4260876524668</v>
      </c>
      <c r="H98" s="7">
        <f>H$91*H76/H$86*exchangeRate</f>
        <v>2792.9470655956197</v>
      </c>
      <c r="I98" s="7">
        <f>I$91*I76/I$86*exchangeRate</f>
        <v>2994.4197181555733</v>
      </c>
      <c r="J98" s="7">
        <f>J$91*J76/J$86*exchangeRate</f>
        <v>3200.9407617665624</v>
      </c>
      <c r="K98" s="7">
        <f>K$91*K76/K$86*exchangeRate</f>
        <v>3427.3541226506668</v>
      </c>
      <c r="L98" s="7">
        <f>L$91*L76/L$86*exchangeRate</f>
        <v>3661.7185592182491</v>
      </c>
      <c r="M98" s="7">
        <f>M$91*M76/M$86*exchangeRate</f>
        <v>3866.9236313182323</v>
      </c>
      <c r="N98" s="7">
        <f>N$91*N76/N$86*exchangeRate</f>
        <v>4115.9383293566925</v>
      </c>
      <c r="O98" s="7">
        <f>O$91*O76/O$86*exchangeRate</f>
        <v>0</v>
      </c>
      <c r="P98" s="7" t="e">
        <f>P$91*P76/P$86*exchangeRate</f>
        <v>#DIV/0!</v>
      </c>
      <c r="Q98" s="7" t="e">
        <f>Q$91*Q76/Q$86*exchangeRate</f>
        <v>#DIV/0!</v>
      </c>
      <c r="R98" s="7" t="e">
        <f>R$91*R76/R$86*exchangeRate</f>
        <v>#DIV/0!</v>
      </c>
      <c r="S98" s="7">
        <f>S$91*S76/S$86*exchangeRate</f>
        <v>457.08035809518429</v>
      </c>
      <c r="T98" s="7">
        <f>T$91*T76/T$86*exchangeRate</f>
        <v>0</v>
      </c>
      <c r="U98" s="7" t="e">
        <f>U$91*U76/U$86*exchangeRate</f>
        <v>#DIV/0!</v>
      </c>
      <c r="V98" s="7" t="e">
        <f>V$91*V76/V$86*exchangeRate</f>
        <v>#DIV/0!</v>
      </c>
      <c r="W98" s="7" t="e">
        <f>W$91*W76/W$86*exchangeRate</f>
        <v>#DIV/0!</v>
      </c>
      <c r="X98" s="7" t="e">
        <f>X$91*X76/X$86*exchangeRate</f>
        <v>#DIV/0!</v>
      </c>
      <c r="Y98" s="7" t="e">
        <f>Y$91*Y76/Y$86*exchangeRate</f>
        <v>#DIV/0!</v>
      </c>
      <c r="Z98" s="7" t="e">
        <f>Z$91*Z76/Z$86*exchangeRate</f>
        <v>#DIV/0!</v>
      </c>
      <c r="AA98" s="7" t="e">
        <f>AA$91*AA76/AA$86*exchangeRate</f>
        <v>#DIV/0!</v>
      </c>
      <c r="AB98" s="7" t="e">
        <f>AB$91*AB76/AB$86*exchangeRate</f>
        <v>#DIV/0!</v>
      </c>
      <c r="AC98" s="7" t="e">
        <f>AC$91*AC76/AC$86*exchangeRate</f>
        <v>#DIV/0!</v>
      </c>
      <c r="AD98" s="7" t="e">
        <f>AD$91*AD76/AD$86*exchangeRate</f>
        <v>#DIV/0!</v>
      </c>
      <c r="AE98" s="7" t="e">
        <f>AE$91*AE76/AE$86*exchangeRate</f>
        <v>#DIV/0!</v>
      </c>
      <c r="AF98" s="7" t="e">
        <f>AF$91*AF76/AF$86*exchangeRate</f>
        <v>#DIV/0!</v>
      </c>
      <c r="AG98" s="7" t="e">
        <f>AG$91*AG76/AG$86*exchangeRate</f>
        <v>#DIV/0!</v>
      </c>
      <c r="AH98" s="7" t="e">
        <f>AH$91*AH76/AH$86*exchangeRate</f>
        <v>#DIV/0!</v>
      </c>
      <c r="AI98" s="7" t="e">
        <f>AI$91*AI76/AI$86*exchangeRate</f>
        <v>#DIV/0!</v>
      </c>
      <c r="AJ98" s="7" t="e">
        <f>AJ$91*AJ76/AJ$86*exchangeRate</f>
        <v>#DIV/0!</v>
      </c>
      <c r="AK98" s="7" t="e">
        <f>AK$91*AK76/AK$86*exchangeRate</f>
        <v>#DIV/0!</v>
      </c>
      <c r="AL98" s="7" t="e">
        <f>AL$91*AL76/AL$86*exchangeRate</f>
        <v>#DIV/0!</v>
      </c>
      <c r="AM98" s="7" t="e">
        <f>AM$91*AM76/AM$86*exchangeRate</f>
        <v>#DIV/0!</v>
      </c>
    </row>
    <row r="99" spans="1:39" s="12" customFormat="1">
      <c r="A99" s="186" t="s">
        <v>142</v>
      </c>
      <c r="B99" s="7">
        <f>B77*exchangeRate</f>
        <v>0</v>
      </c>
      <c r="C99" s="7">
        <f>C$91*C77/C$86*exchangeRate</f>
        <v>10141.886207079444</v>
      </c>
      <c r="D99" s="7">
        <f>D$91*D77/D$86*exchangeRate</f>
        <v>11125.229390314284</v>
      </c>
      <c r="E99" s="7">
        <f>E$91*E77/E$86*exchangeRate</f>
        <v>12129.023005174986</v>
      </c>
      <c r="F99" s="7">
        <f>F$91*F77/F$86*exchangeRate</f>
        <v>13152.308445573797</v>
      </c>
      <c r="G99" s="7">
        <f>G$91*G77/G$86*exchangeRate</f>
        <v>14194.186096088479</v>
      </c>
      <c r="H99" s="7">
        <f>H$91*H77/H$86*exchangeRate</f>
        <v>14960.859967744207</v>
      </c>
      <c r="I99" s="7">
        <f>I$91*I77/I$86*exchangeRate</f>
        <v>15701.747531689838</v>
      </c>
      <c r="J99" s="7">
        <f>J$91*J77/J$86*exchangeRate</f>
        <v>16414.559131593756</v>
      </c>
      <c r="K99" s="7">
        <f>K$91*K77/K$86*exchangeRate</f>
        <v>17170.861489314102</v>
      </c>
      <c r="L99" s="7">
        <f>L$91*L77/L$86*exchangeRate</f>
        <v>17904.12089542333</v>
      </c>
      <c r="M99" s="7">
        <f>M$91*M77/M$86*exchangeRate</f>
        <v>18621.595819012535</v>
      </c>
      <c r="N99" s="7">
        <f>N$91*N77/N$86*exchangeRate</f>
        <v>19302.643761081323</v>
      </c>
      <c r="O99" s="7">
        <f>O$91*O77/O$86*exchangeRate</f>
        <v>0</v>
      </c>
      <c r="P99" s="7" t="e">
        <f>P$91*P77/P$86*exchangeRate</f>
        <v>#DIV/0!</v>
      </c>
      <c r="Q99" s="7" t="e">
        <f>Q$91*Q77/Q$86*exchangeRate</f>
        <v>#DIV/0!</v>
      </c>
      <c r="R99" s="7" t="e">
        <f>R$91*R77/R$86*exchangeRate</f>
        <v>#DIV/0!</v>
      </c>
      <c r="S99" s="7">
        <f>S$91*S77/S$86*exchangeRate</f>
        <v>1638.6490556830774</v>
      </c>
      <c r="T99" s="7">
        <f>T$91*T77/T$86*exchangeRate</f>
        <v>0</v>
      </c>
      <c r="U99" s="7" t="e">
        <f>U$91*U77/U$86*exchangeRate</f>
        <v>#DIV/0!</v>
      </c>
      <c r="V99" s="7" t="e">
        <f>V$91*V77/V$86*exchangeRate</f>
        <v>#DIV/0!</v>
      </c>
      <c r="W99" s="7" t="e">
        <f>W$91*W77/W$86*exchangeRate</f>
        <v>#DIV/0!</v>
      </c>
      <c r="X99" s="7" t="e">
        <f>X$91*X77/X$86*exchangeRate</f>
        <v>#DIV/0!</v>
      </c>
      <c r="Y99" s="7" t="e">
        <f>Y$91*Y77/Y$86*exchangeRate</f>
        <v>#DIV/0!</v>
      </c>
      <c r="Z99" s="7" t="e">
        <f>Z$91*Z77/Z$86*exchangeRate</f>
        <v>#DIV/0!</v>
      </c>
      <c r="AA99" s="7" t="e">
        <f>AA$91*AA77/AA$86*exchangeRate</f>
        <v>#DIV/0!</v>
      </c>
      <c r="AB99" s="7" t="e">
        <f>AB$91*AB77/AB$86*exchangeRate</f>
        <v>#DIV/0!</v>
      </c>
      <c r="AC99" s="7" t="e">
        <f>AC$91*AC77/AC$86*exchangeRate</f>
        <v>#DIV/0!</v>
      </c>
      <c r="AD99" s="7" t="e">
        <f>AD$91*AD77/AD$86*exchangeRate</f>
        <v>#DIV/0!</v>
      </c>
      <c r="AE99" s="7" t="e">
        <f>AE$91*AE77/AE$86*exchangeRate</f>
        <v>#DIV/0!</v>
      </c>
      <c r="AF99" s="7" t="e">
        <f>AF$91*AF77/AF$86*exchangeRate</f>
        <v>#DIV/0!</v>
      </c>
      <c r="AG99" s="7" t="e">
        <f>AG$91*AG77/AG$86*exchangeRate</f>
        <v>#DIV/0!</v>
      </c>
      <c r="AH99" s="7" t="e">
        <f>AH$91*AH77/AH$86*exchangeRate</f>
        <v>#DIV/0!</v>
      </c>
      <c r="AI99" s="7" t="e">
        <f>AI$91*AI77/AI$86*exchangeRate</f>
        <v>#DIV/0!</v>
      </c>
      <c r="AJ99" s="7" t="e">
        <f>AJ$91*AJ77/AJ$86*exchangeRate</f>
        <v>#DIV/0!</v>
      </c>
      <c r="AK99" s="7" t="e">
        <f>AK$91*AK77/AK$86*exchangeRate</f>
        <v>#DIV/0!</v>
      </c>
      <c r="AL99" s="7" t="e">
        <f>AL$91*AL77/AL$86*exchangeRate</f>
        <v>#DIV/0!</v>
      </c>
      <c r="AM99" s="7" t="e">
        <f>AM$91*AM77/AM$86*exchangeRate</f>
        <v>#DIV/0!</v>
      </c>
    </row>
    <row r="100" spans="1:39" s="12" customFormat="1">
      <c r="A100" s="186" t="s">
        <v>59</v>
      </c>
      <c r="B100" s="7">
        <f>B78*exchangeRate</f>
        <v>0</v>
      </c>
      <c r="C100" s="7">
        <f>C$91*C78/C$86*exchangeRate</f>
        <v>2788.9090921099969</v>
      </c>
      <c r="D100" s="7">
        <f>D$91*D78/D$86*exchangeRate</f>
        <v>3052.6089937408069</v>
      </c>
      <c r="E100" s="7">
        <f>E$91*E78/E$86*exchangeRate</f>
        <v>3321.1785273250152</v>
      </c>
      <c r="F100" s="7">
        <f>F$91*F78/F$86*exchangeRate</f>
        <v>3594.3894307446931</v>
      </c>
      <c r="G100" s="7">
        <f>G$91*G78/G$86*exchangeRate</f>
        <v>3872.0274886675579</v>
      </c>
      <c r="H100" s="7">
        <f>H$91*H78/H$86*exchangeRate</f>
        <v>4180.767826278653</v>
      </c>
      <c r="I100" s="7">
        <f>I$91*I78/I$86*exchangeRate</f>
        <v>4498.3915018169728</v>
      </c>
      <c r="J100" s="7">
        <f>J$91*J78/J$86*exchangeRate</f>
        <v>4825.0242577089521</v>
      </c>
      <c r="K100" s="7">
        <f>K$91*K78/K$86*exchangeRate</f>
        <v>5183.0972864652858</v>
      </c>
      <c r="L100" s="7">
        <f>L$91*L78/L$86*exchangeRate</f>
        <v>5554.6895219174858</v>
      </c>
      <c r="M100" s="7">
        <f>M$91*M78/M$86*exchangeRate</f>
        <v>5943.3895738097826</v>
      </c>
      <c r="N100" s="7">
        <f>N$91*N78/N$86*exchangeRate</f>
        <v>6344.0447024477053</v>
      </c>
      <c r="O100" s="7">
        <f>O$91*O78/O$86*exchangeRate</f>
        <v>0</v>
      </c>
      <c r="P100" s="7" t="e">
        <f>P$91*P78/P$86*exchangeRate</f>
        <v>#DIV/0!</v>
      </c>
      <c r="Q100" s="7" t="e">
        <f>Q$91*Q78/Q$86*exchangeRate</f>
        <v>#DIV/0!</v>
      </c>
      <c r="R100" s="7" t="e">
        <f>R$91*R78/R$86*exchangeRate</f>
        <v>#DIV/0!</v>
      </c>
      <c r="S100" s="7">
        <f>S$91*S78/S$86*exchangeRate</f>
        <v>584.81581351491013</v>
      </c>
      <c r="T100" s="7">
        <f>T$91*T78/T$86*exchangeRate</f>
        <v>0</v>
      </c>
      <c r="U100" s="7" t="e">
        <f>U$91*U78/U$86*exchangeRate</f>
        <v>#DIV/0!</v>
      </c>
      <c r="V100" s="7" t="e">
        <f>V$91*V78/V$86*exchangeRate</f>
        <v>#DIV/0!</v>
      </c>
      <c r="W100" s="7" t="e">
        <f>W$91*W78/W$86*exchangeRate</f>
        <v>#DIV/0!</v>
      </c>
      <c r="X100" s="7" t="e">
        <f>X$91*X78/X$86*exchangeRate</f>
        <v>#DIV/0!</v>
      </c>
      <c r="Y100" s="7" t="e">
        <f>Y$91*Y78/Y$86*exchangeRate</f>
        <v>#DIV/0!</v>
      </c>
      <c r="Z100" s="7" t="e">
        <f>Z$91*Z78/Z$86*exchangeRate</f>
        <v>#DIV/0!</v>
      </c>
      <c r="AA100" s="7" t="e">
        <f>AA$91*AA78/AA$86*exchangeRate</f>
        <v>#DIV/0!</v>
      </c>
      <c r="AB100" s="7" t="e">
        <f>AB$91*AB78/AB$86*exchangeRate</f>
        <v>#DIV/0!</v>
      </c>
      <c r="AC100" s="7" t="e">
        <f>AC$91*AC78/AC$86*exchangeRate</f>
        <v>#DIV/0!</v>
      </c>
      <c r="AD100" s="7" t="e">
        <f>AD$91*AD78/AD$86*exchangeRate</f>
        <v>#DIV/0!</v>
      </c>
      <c r="AE100" s="7" t="e">
        <f>AE$91*AE78/AE$86*exchangeRate</f>
        <v>#DIV/0!</v>
      </c>
      <c r="AF100" s="7" t="e">
        <f>AF$91*AF78/AF$86*exchangeRate</f>
        <v>#DIV/0!</v>
      </c>
      <c r="AG100" s="7" t="e">
        <f>AG$91*AG78/AG$86*exchangeRate</f>
        <v>#DIV/0!</v>
      </c>
      <c r="AH100" s="7" t="e">
        <f>AH$91*AH78/AH$86*exchangeRate</f>
        <v>#DIV/0!</v>
      </c>
      <c r="AI100" s="7" t="e">
        <f>AI$91*AI78/AI$86*exchangeRate</f>
        <v>#DIV/0!</v>
      </c>
      <c r="AJ100" s="7" t="e">
        <f>AJ$91*AJ78/AJ$86*exchangeRate</f>
        <v>#DIV/0!</v>
      </c>
      <c r="AK100" s="7" t="e">
        <f>AK$91*AK78/AK$86*exchangeRate</f>
        <v>#DIV/0!</v>
      </c>
      <c r="AL100" s="7" t="e">
        <f>AL$91*AL78/AL$86*exchangeRate</f>
        <v>#DIV/0!</v>
      </c>
      <c r="AM100" s="7" t="e">
        <f>AM$91*AM78/AM$86*exchangeRate</f>
        <v>#DIV/0!</v>
      </c>
    </row>
    <row r="101" spans="1:39" s="12" customFormat="1">
      <c r="A101" s="186" t="s">
        <v>60</v>
      </c>
      <c r="B101" s="7">
        <f>B79*exchangeRate</f>
        <v>0</v>
      </c>
      <c r="C101" s="7">
        <f>C$91*C79/C$86*exchangeRate</f>
        <v>439.20533025249165</v>
      </c>
      <c r="D101" s="7">
        <f>D$91*D79/D$86*exchangeRate</f>
        <v>465.76609552191053</v>
      </c>
      <c r="E101" s="7">
        <f>E$91*E79/E$86*exchangeRate</f>
        <v>491.41153408703201</v>
      </c>
      <c r="F101" s="7">
        <f>F$91*F79/F$86*exchangeRate</f>
        <v>516.1845515337734</v>
      </c>
      <c r="G101" s="7">
        <f>G$91*G79/G$86*exchangeRate</f>
        <v>540.1254131256951</v>
      </c>
      <c r="H101" s="7">
        <f>H$91*H79/H$86*exchangeRate</f>
        <v>566.91640552202</v>
      </c>
      <c r="I101" s="7">
        <f>I$91*I79/I$86*exchangeRate</f>
        <v>593.38963956738542</v>
      </c>
      <c r="J101" s="7">
        <f>J$91*J79/J$86*exchangeRate</f>
        <v>619.58186079105815</v>
      </c>
      <c r="K101" s="7">
        <f>K$91*K79/K$86*exchangeRate</f>
        <v>648.31612032558667</v>
      </c>
      <c r="L101" s="7">
        <f>L$91*L79/L$86*exchangeRate</f>
        <v>677.21010915418697</v>
      </c>
      <c r="M101" s="7">
        <f>M$91*M79/M$86*exchangeRate</f>
        <v>706.67393662725181</v>
      </c>
      <c r="N101" s="7">
        <f>N$91*N79/N$86*exchangeRate</f>
        <v>736.06374663342501</v>
      </c>
      <c r="O101" s="7">
        <f>O$91*O79/O$86*exchangeRate</f>
        <v>0</v>
      </c>
      <c r="P101" s="7" t="e">
        <f>P$91*P79/P$86*exchangeRate</f>
        <v>#DIV/0!</v>
      </c>
      <c r="Q101" s="7" t="e">
        <f>Q$91*Q79/Q$86*exchangeRate</f>
        <v>#DIV/0!</v>
      </c>
      <c r="R101" s="7" t="e">
        <f>R$91*R79/R$86*exchangeRate</f>
        <v>#DIV/0!</v>
      </c>
      <c r="S101" s="7">
        <f>S$91*S79/S$86*exchangeRate</f>
        <v>134.03251173734782</v>
      </c>
      <c r="T101" s="7">
        <f>T$91*T79/T$86*exchangeRate</f>
        <v>0</v>
      </c>
      <c r="U101" s="7" t="e">
        <f>U$91*U79/U$86*exchangeRate</f>
        <v>#DIV/0!</v>
      </c>
      <c r="V101" s="7" t="e">
        <f>V$91*V79/V$86*exchangeRate</f>
        <v>#DIV/0!</v>
      </c>
      <c r="W101" s="7" t="e">
        <f>W$91*W79/W$86*exchangeRate</f>
        <v>#DIV/0!</v>
      </c>
      <c r="X101" s="7" t="e">
        <f>X$91*X79/X$86*exchangeRate</f>
        <v>#DIV/0!</v>
      </c>
      <c r="Y101" s="7" t="e">
        <f>Y$91*Y79/Y$86*exchangeRate</f>
        <v>#DIV/0!</v>
      </c>
      <c r="Z101" s="7" t="e">
        <f>Z$91*Z79/Z$86*exchangeRate</f>
        <v>#DIV/0!</v>
      </c>
      <c r="AA101" s="7" t="e">
        <f>AA$91*AA79/AA$86*exchangeRate</f>
        <v>#DIV/0!</v>
      </c>
      <c r="AB101" s="7" t="e">
        <f>AB$91*AB79/AB$86*exchangeRate</f>
        <v>#DIV/0!</v>
      </c>
      <c r="AC101" s="7" t="e">
        <f>AC$91*AC79/AC$86*exchangeRate</f>
        <v>#DIV/0!</v>
      </c>
      <c r="AD101" s="7" t="e">
        <f>AD$91*AD79/AD$86*exchangeRate</f>
        <v>#DIV/0!</v>
      </c>
      <c r="AE101" s="7" t="e">
        <f>AE$91*AE79/AE$86*exchangeRate</f>
        <v>#DIV/0!</v>
      </c>
      <c r="AF101" s="7" t="e">
        <f>AF$91*AF79/AF$86*exchangeRate</f>
        <v>#DIV/0!</v>
      </c>
      <c r="AG101" s="7" t="e">
        <f>AG$91*AG79/AG$86*exchangeRate</f>
        <v>#DIV/0!</v>
      </c>
      <c r="AH101" s="7" t="e">
        <f>AH$91*AH79/AH$86*exchangeRate</f>
        <v>#DIV/0!</v>
      </c>
      <c r="AI101" s="7" t="e">
        <f>AI$91*AI79/AI$86*exchangeRate</f>
        <v>#DIV/0!</v>
      </c>
      <c r="AJ101" s="7" t="e">
        <f>AJ$91*AJ79/AJ$86*exchangeRate</f>
        <v>#DIV/0!</v>
      </c>
      <c r="AK101" s="7" t="e">
        <f>AK$91*AK79/AK$86*exchangeRate</f>
        <v>#DIV/0!</v>
      </c>
      <c r="AL101" s="7" t="e">
        <f>AL$91*AL79/AL$86*exchangeRate</f>
        <v>#DIV/0!</v>
      </c>
      <c r="AM101" s="7" t="e">
        <f>AM$91*AM79/AM$86*exchangeRate</f>
        <v>#DIV/0!</v>
      </c>
    </row>
    <row r="102" spans="1:39" s="12" customFormat="1">
      <c r="A102" s="186" t="s">
        <v>143</v>
      </c>
      <c r="B102" s="7">
        <f>B80*exchangeRate</f>
        <v>0</v>
      </c>
      <c r="C102" s="7">
        <f>C$91*C80/C$86*exchangeRate</f>
        <v>528.85106428046277</v>
      </c>
      <c r="D102" s="7">
        <f>D$91*D80/D$86*exchangeRate</f>
        <v>581.3020613962068</v>
      </c>
      <c r="E102" s="7">
        <f>E$91*E80/E$86*exchangeRate</f>
        <v>634.95143594621902</v>
      </c>
      <c r="F102" s="7">
        <f>F$91*F80/F$86*exchangeRate</f>
        <v>689.74301445089009</v>
      </c>
      <c r="G102" s="7">
        <f>G$91*G80/G$86*exchangeRate</f>
        <v>745.6240802320965</v>
      </c>
      <c r="H102" s="7">
        <f>H$91*H80/H$86*exchangeRate</f>
        <v>807.73770980030747</v>
      </c>
      <c r="I102" s="7">
        <f>I$91*I80/I$86*exchangeRate</f>
        <v>871.8164645280516</v>
      </c>
      <c r="J102" s="7">
        <f>J$91*J80/J$86*exchangeRate</f>
        <v>937.88141904643498</v>
      </c>
      <c r="K102" s="7">
        <f>K$91*K80/K$86*exchangeRate</f>
        <v>1010.3020895866072</v>
      </c>
      <c r="L102" s="7">
        <f>L$91*L80/L$86*exchangeRate</f>
        <v>1085.6082547376502</v>
      </c>
      <c r="M102" s="7">
        <f>M$91*M80/M$86*exchangeRate</f>
        <v>1164.5057513095162</v>
      </c>
      <c r="N102" s="7">
        <f>N$91*N80/N$86*exchangeRate</f>
        <v>1245.9900862514453</v>
      </c>
      <c r="O102" s="7">
        <f>O$91*O80/O$86*exchangeRate</f>
        <v>0</v>
      </c>
      <c r="P102" s="7" t="e">
        <f>P$91*P80/P$86*exchangeRate</f>
        <v>#DIV/0!</v>
      </c>
      <c r="Q102" s="7" t="e">
        <f>Q$91*Q80/Q$86*exchangeRate</f>
        <v>#DIV/0!</v>
      </c>
      <c r="R102" s="7" t="e">
        <f>R$91*R80/R$86*exchangeRate</f>
        <v>#DIV/0!</v>
      </c>
      <c r="S102" s="7">
        <f>S$91*S80/S$86*exchangeRate</f>
        <v>100.55526681373502</v>
      </c>
      <c r="T102" s="7">
        <f>T$91*T80/T$86*exchangeRate</f>
        <v>0</v>
      </c>
      <c r="U102" s="7" t="e">
        <f>U$91*U80/U$86*exchangeRate</f>
        <v>#DIV/0!</v>
      </c>
      <c r="V102" s="7" t="e">
        <f>V$91*V80/V$86*exchangeRate</f>
        <v>#DIV/0!</v>
      </c>
      <c r="W102" s="7" t="e">
        <f>W$91*W80/W$86*exchangeRate</f>
        <v>#DIV/0!</v>
      </c>
      <c r="X102" s="7" t="e">
        <f>X$91*X80/X$86*exchangeRate</f>
        <v>#DIV/0!</v>
      </c>
      <c r="Y102" s="7" t="e">
        <f>Y$91*Y80/Y$86*exchangeRate</f>
        <v>#DIV/0!</v>
      </c>
      <c r="Z102" s="7" t="e">
        <f>Z$91*Z80/Z$86*exchangeRate</f>
        <v>#DIV/0!</v>
      </c>
      <c r="AA102" s="7" t="e">
        <f>AA$91*AA80/AA$86*exchangeRate</f>
        <v>#DIV/0!</v>
      </c>
      <c r="AB102" s="7" t="e">
        <f>AB$91*AB80/AB$86*exchangeRate</f>
        <v>#DIV/0!</v>
      </c>
      <c r="AC102" s="7" t="e">
        <f>AC$91*AC80/AC$86*exchangeRate</f>
        <v>#DIV/0!</v>
      </c>
      <c r="AD102" s="7" t="e">
        <f>AD$91*AD80/AD$86*exchangeRate</f>
        <v>#DIV/0!</v>
      </c>
      <c r="AE102" s="7" t="e">
        <f>AE$91*AE80/AE$86*exchangeRate</f>
        <v>#DIV/0!</v>
      </c>
      <c r="AF102" s="7" t="e">
        <f>AF$91*AF80/AF$86*exchangeRate</f>
        <v>#DIV/0!</v>
      </c>
      <c r="AG102" s="7" t="e">
        <f>AG$91*AG80/AG$86*exchangeRate</f>
        <v>#DIV/0!</v>
      </c>
      <c r="AH102" s="7" t="e">
        <f>AH$91*AH80/AH$86*exchangeRate</f>
        <v>#DIV/0!</v>
      </c>
      <c r="AI102" s="7" t="e">
        <f>AI$91*AI80/AI$86*exchangeRate</f>
        <v>#DIV/0!</v>
      </c>
      <c r="AJ102" s="7" t="e">
        <f>AJ$91*AJ80/AJ$86*exchangeRate</f>
        <v>#DIV/0!</v>
      </c>
      <c r="AK102" s="7" t="e">
        <f>AK$91*AK80/AK$86*exchangeRate</f>
        <v>#DIV/0!</v>
      </c>
      <c r="AL102" s="7" t="e">
        <f>AL$91*AL80/AL$86*exchangeRate</f>
        <v>#DIV/0!</v>
      </c>
      <c r="AM102" s="7" t="e">
        <f>AM$91*AM80/AM$86*exchangeRate</f>
        <v>#DIV/0!</v>
      </c>
    </row>
    <row r="103" spans="1:39" s="12" customFormat="1">
      <c r="A103" s="186" t="s">
        <v>144</v>
      </c>
      <c r="B103" s="7">
        <f>B81*exchangeRate</f>
        <v>0</v>
      </c>
      <c r="C103" s="7">
        <f>C$91*C81/C$86*exchangeRate</f>
        <v>1694.9740943953441</v>
      </c>
      <c r="D103" s="7">
        <f>D$91*D81/D$86*exchangeRate</f>
        <v>1812.1910196991005</v>
      </c>
      <c r="E103" s="7">
        <f>E$91*E81/E$86*exchangeRate</f>
        <v>1927.5292618823121</v>
      </c>
      <c r="F103" s="7">
        <f>F$91*F81/F$86*exchangeRate</f>
        <v>2041.076883491028</v>
      </c>
      <c r="G103" s="7">
        <f>G$91*G81/G$86*exchangeRate</f>
        <v>2152.916527881614</v>
      </c>
      <c r="H103" s="7">
        <f>H$91*H81/H$86*exchangeRate</f>
        <v>2277.7686243985122</v>
      </c>
      <c r="I103" s="7">
        <f>I$91*I81/I$86*exchangeRate</f>
        <v>2403.0821009347856</v>
      </c>
      <c r="J103" s="7">
        <f>J$91*J81/J$86*exchangeRate</f>
        <v>2528.9821088312833</v>
      </c>
      <c r="K103" s="7">
        <f>K$91*K81/K$86*exchangeRate</f>
        <v>2667.0607868637117</v>
      </c>
      <c r="L103" s="7">
        <f>L$91*L81/L$86*exchangeRate</f>
        <v>2807.6918635026395</v>
      </c>
      <c r="M103" s="7">
        <f>M$91*M81/M$86*exchangeRate</f>
        <v>2952.610436521456</v>
      </c>
      <c r="N103" s="7">
        <f>N$91*N81/N$86*exchangeRate</f>
        <v>3099.1669724876429</v>
      </c>
      <c r="O103" s="7">
        <f>O$91*O81/O$86*exchangeRate</f>
        <v>0</v>
      </c>
      <c r="P103" s="7" t="e">
        <f>P$91*P81/P$86*exchangeRate</f>
        <v>#DIV/0!</v>
      </c>
      <c r="Q103" s="7" t="e">
        <f>Q$91*Q81/Q$86*exchangeRate</f>
        <v>#DIV/0!</v>
      </c>
      <c r="R103" s="7" t="e">
        <f>R$91*R81/R$86*exchangeRate</f>
        <v>#DIV/0!</v>
      </c>
      <c r="S103" s="7">
        <f>S$91*S81/S$86*exchangeRate</f>
        <v>1049.0407596976365</v>
      </c>
      <c r="T103" s="7">
        <f>T$91*T81/T$86*exchangeRate</f>
        <v>0</v>
      </c>
      <c r="U103" s="7" t="e">
        <f>U$91*U81/U$86*exchangeRate</f>
        <v>#DIV/0!</v>
      </c>
      <c r="V103" s="7" t="e">
        <f>V$91*V81/V$86*exchangeRate</f>
        <v>#DIV/0!</v>
      </c>
      <c r="W103" s="7" t="e">
        <f>W$91*W81/W$86*exchangeRate</f>
        <v>#DIV/0!</v>
      </c>
      <c r="X103" s="7" t="e">
        <f>X$91*X81/X$86*exchangeRate</f>
        <v>#DIV/0!</v>
      </c>
      <c r="Y103" s="7" t="e">
        <f>Y$91*Y81/Y$86*exchangeRate</f>
        <v>#DIV/0!</v>
      </c>
      <c r="Z103" s="7" t="e">
        <f>Z$91*Z81/Z$86*exchangeRate</f>
        <v>#DIV/0!</v>
      </c>
      <c r="AA103" s="7" t="e">
        <f>AA$91*AA81/AA$86*exchangeRate</f>
        <v>#DIV/0!</v>
      </c>
      <c r="AB103" s="7" t="e">
        <f>AB$91*AB81/AB$86*exchangeRate</f>
        <v>#DIV/0!</v>
      </c>
      <c r="AC103" s="7" t="e">
        <f>AC$91*AC81/AC$86*exchangeRate</f>
        <v>#DIV/0!</v>
      </c>
      <c r="AD103" s="7" t="e">
        <f>AD$91*AD81/AD$86*exchangeRate</f>
        <v>#DIV/0!</v>
      </c>
      <c r="AE103" s="7" t="e">
        <f>AE$91*AE81/AE$86*exchangeRate</f>
        <v>#DIV/0!</v>
      </c>
      <c r="AF103" s="7" t="e">
        <f>AF$91*AF81/AF$86*exchangeRate</f>
        <v>#DIV/0!</v>
      </c>
      <c r="AG103" s="7" t="e">
        <f>AG$91*AG81/AG$86*exchangeRate</f>
        <v>#DIV/0!</v>
      </c>
      <c r="AH103" s="7" t="e">
        <f>AH$91*AH81/AH$86*exchangeRate</f>
        <v>#DIV/0!</v>
      </c>
      <c r="AI103" s="7" t="e">
        <f>AI$91*AI81/AI$86*exchangeRate</f>
        <v>#DIV/0!</v>
      </c>
      <c r="AJ103" s="7" t="e">
        <f>AJ$91*AJ81/AJ$86*exchangeRate</f>
        <v>#DIV/0!</v>
      </c>
      <c r="AK103" s="7" t="e">
        <f>AK$91*AK81/AK$86*exchangeRate</f>
        <v>#DIV/0!</v>
      </c>
      <c r="AL103" s="7" t="e">
        <f>AL$91*AL81/AL$86*exchangeRate</f>
        <v>#DIV/0!</v>
      </c>
      <c r="AM103" s="7" t="e">
        <f>AM$91*AM81/AM$86*exchangeRate</f>
        <v>#DIV/0!</v>
      </c>
    </row>
    <row r="104" spans="1:39" s="12" customFormat="1">
      <c r="A104" s="186" t="s">
        <v>145</v>
      </c>
      <c r="B104" s="7">
        <f>B82*exchangeRate</f>
        <v>0</v>
      </c>
      <c r="C104" s="7">
        <f>C$91*C82/C$86*exchangeRate</f>
        <v>1956.2495670949513</v>
      </c>
      <c r="D104" s="7">
        <f>D$91*D82/D$86*exchangeRate</f>
        <v>2081.8503537746255</v>
      </c>
      <c r="E104" s="7">
        <f>E$91*E82/E$86*exchangeRate</f>
        <v>2204.1943769764862</v>
      </c>
      <c r="F104" s="7">
        <f>F$91*F82/F$86*exchangeRate</f>
        <v>2323.434296231304</v>
      </c>
      <c r="G104" s="7">
        <f>G$91*G82/G$86*exchangeRate</f>
        <v>2439.7133767133664</v>
      </c>
      <c r="H104" s="7">
        <f>H$91*H82/H$86*exchangeRate</f>
        <v>2569.6856042515515</v>
      </c>
      <c r="I104" s="7">
        <f>I$91*I82/I$86*exchangeRate</f>
        <v>2699.0795082047425</v>
      </c>
      <c r="J104" s="7">
        <f>J$91*J82/J$86*exchangeRate</f>
        <v>2828.0504948990865</v>
      </c>
      <c r="K104" s="7">
        <f>K$91*K82/K$86*exchangeRate</f>
        <v>2969.5185263146941</v>
      </c>
      <c r="L104" s="7">
        <f>L$91*L82/L$86*exchangeRate</f>
        <v>3112.658142183956</v>
      </c>
      <c r="M104" s="7">
        <f>M$91*M82/M$86*exchangeRate</f>
        <v>3259.3715840787213</v>
      </c>
      <c r="N104" s="7">
        <f>N$91*N82/N$86*exchangeRate</f>
        <v>3406.7093550491418</v>
      </c>
      <c r="O104" s="7">
        <f>O$91*O82/O$86*exchangeRate</f>
        <v>0</v>
      </c>
      <c r="P104" s="7" t="e">
        <f>P$91*P82/P$86*exchangeRate</f>
        <v>#DIV/0!</v>
      </c>
      <c r="Q104" s="7" t="e">
        <f>Q$91*Q82/Q$86*exchangeRate</f>
        <v>#DIV/0!</v>
      </c>
      <c r="R104" s="7" t="e">
        <f>R$91*R82/R$86*exchangeRate</f>
        <v>#DIV/0!</v>
      </c>
      <c r="S104" s="7">
        <f>S$91*S82/S$86*exchangeRate</f>
        <v>881.41687607436393</v>
      </c>
      <c r="T104" s="7">
        <f>T$91*T82/T$86*exchangeRate</f>
        <v>0</v>
      </c>
      <c r="U104" s="7" t="e">
        <f>U$91*U82/U$86*exchangeRate</f>
        <v>#DIV/0!</v>
      </c>
      <c r="V104" s="7" t="e">
        <f>V$91*V82/V$86*exchangeRate</f>
        <v>#DIV/0!</v>
      </c>
      <c r="W104" s="7" t="e">
        <f>W$91*W82/W$86*exchangeRate</f>
        <v>#DIV/0!</v>
      </c>
      <c r="X104" s="7" t="e">
        <f>X$91*X82/X$86*exchangeRate</f>
        <v>#DIV/0!</v>
      </c>
      <c r="Y104" s="7" t="e">
        <f>Y$91*Y82/Y$86*exchangeRate</f>
        <v>#DIV/0!</v>
      </c>
      <c r="Z104" s="7" t="e">
        <f>Z$91*Z82/Z$86*exchangeRate</f>
        <v>#DIV/0!</v>
      </c>
      <c r="AA104" s="7" t="e">
        <f>AA$91*AA82/AA$86*exchangeRate</f>
        <v>#DIV/0!</v>
      </c>
      <c r="AB104" s="7" t="e">
        <f>AB$91*AB82/AB$86*exchangeRate</f>
        <v>#DIV/0!</v>
      </c>
      <c r="AC104" s="7" t="e">
        <f>AC$91*AC82/AC$86*exchangeRate</f>
        <v>#DIV/0!</v>
      </c>
      <c r="AD104" s="7" t="e">
        <f>AD$91*AD82/AD$86*exchangeRate</f>
        <v>#DIV/0!</v>
      </c>
      <c r="AE104" s="7" t="e">
        <f>AE$91*AE82/AE$86*exchangeRate</f>
        <v>#DIV/0!</v>
      </c>
      <c r="AF104" s="7" t="e">
        <f>AF$91*AF82/AF$86*exchangeRate</f>
        <v>#DIV/0!</v>
      </c>
      <c r="AG104" s="7" t="e">
        <f>AG$91*AG82/AG$86*exchangeRate</f>
        <v>#DIV/0!</v>
      </c>
      <c r="AH104" s="7" t="e">
        <f>AH$91*AH82/AH$86*exchangeRate</f>
        <v>#DIV/0!</v>
      </c>
      <c r="AI104" s="7" t="e">
        <f>AI$91*AI82/AI$86*exchangeRate</f>
        <v>#DIV/0!</v>
      </c>
      <c r="AJ104" s="7" t="e">
        <f>AJ$91*AJ82/AJ$86*exchangeRate</f>
        <v>#DIV/0!</v>
      </c>
      <c r="AK104" s="7" t="e">
        <f>AK$91*AK82/AK$86*exchangeRate</f>
        <v>#DIV/0!</v>
      </c>
      <c r="AL104" s="7" t="e">
        <f>AL$91*AL82/AL$86*exchangeRate</f>
        <v>#DIV/0!</v>
      </c>
      <c r="AM104" s="7" t="e">
        <f>AM$91*AM82/AM$86*exchangeRate</f>
        <v>#DIV/0!</v>
      </c>
    </row>
    <row r="105" spans="1:39" s="12" customFormat="1">
      <c r="A105" s="186" t="s">
        <v>146</v>
      </c>
      <c r="B105" s="7">
        <f>B83*exchangeRate</f>
        <v>0</v>
      </c>
      <c r="C105" s="7">
        <f>C$91*C83/C$86*exchangeRate</f>
        <v>13069.594186480417</v>
      </c>
      <c r="D105" s="7">
        <f>D$91*D83/D$86*exchangeRate</f>
        <v>14121.727665165363</v>
      </c>
      <c r="E105" s="7">
        <f>E$91*E83/E$86*exchangeRate</f>
        <v>15176.042413685713</v>
      </c>
      <c r="F105" s="7">
        <f>F$91*F83/F$86*exchangeRate</f>
        <v>16232.436185859959</v>
      </c>
      <c r="G105" s="7">
        <f>G$91*G83/G$86*exchangeRate</f>
        <v>17290.813027528329</v>
      </c>
      <c r="H105" s="7">
        <f>H$91*H83/H$86*exchangeRate</f>
        <v>18469.817310033384</v>
      </c>
      <c r="I105" s="7">
        <f>I$91*I83/I$86*exchangeRate</f>
        <v>19669.388644706261</v>
      </c>
      <c r="J105" s="7">
        <f>J$91*J83/J$86*exchangeRate</f>
        <v>20890.324173166609</v>
      </c>
      <c r="K105" s="7">
        <f>K$91*K83/K$86*exchangeRate</f>
        <v>22229.038001478933</v>
      </c>
      <c r="L105" s="7">
        <f>L$91*L83/L$86*exchangeRate</f>
        <v>23606.944887263438</v>
      </c>
      <c r="M105" s="7">
        <f>M$91*M83/M$86*exchangeRate</f>
        <v>25038.959904214444</v>
      </c>
      <c r="N105" s="7">
        <f>N$91*N83/N$86*exchangeRate</f>
        <v>26502.992342538993</v>
      </c>
      <c r="O105" s="7">
        <f>O$91*O83/O$86*exchangeRate</f>
        <v>0</v>
      </c>
      <c r="P105" s="7" t="e">
        <f>P$91*P83/P$86*exchangeRate</f>
        <v>#DIV/0!</v>
      </c>
      <c r="Q105" s="7" t="e">
        <f>Q$91*Q83/Q$86*exchangeRate</f>
        <v>#DIV/0!</v>
      </c>
      <c r="R105" s="7" t="e">
        <f>R$91*R83/R$86*exchangeRate</f>
        <v>#DIV/0!</v>
      </c>
      <c r="S105" s="7">
        <f>S$91*S83/S$86*exchangeRate</f>
        <v>5862.0375463646524</v>
      </c>
      <c r="T105" s="7">
        <f>T$91*T83/T$86*exchangeRate</f>
        <v>0</v>
      </c>
      <c r="U105" s="7" t="e">
        <f>U$91*U83/U$86*exchangeRate</f>
        <v>#DIV/0!</v>
      </c>
      <c r="V105" s="7" t="e">
        <f>V$91*V83/V$86*exchangeRate</f>
        <v>#DIV/0!</v>
      </c>
      <c r="W105" s="7" t="e">
        <f>W$91*W83/W$86*exchangeRate</f>
        <v>#DIV/0!</v>
      </c>
      <c r="X105" s="7" t="e">
        <f>X$91*X83/X$86*exchangeRate</f>
        <v>#DIV/0!</v>
      </c>
      <c r="Y105" s="7" t="e">
        <f>Y$91*Y83/Y$86*exchangeRate</f>
        <v>#DIV/0!</v>
      </c>
      <c r="Z105" s="7" t="e">
        <f>Z$91*Z83/Z$86*exchangeRate</f>
        <v>#DIV/0!</v>
      </c>
      <c r="AA105" s="7" t="e">
        <f>AA$91*AA83/AA$86*exchangeRate</f>
        <v>#DIV/0!</v>
      </c>
      <c r="AB105" s="7" t="e">
        <f>AB$91*AB83/AB$86*exchangeRate</f>
        <v>#DIV/0!</v>
      </c>
      <c r="AC105" s="7" t="e">
        <f>AC$91*AC83/AC$86*exchangeRate</f>
        <v>#DIV/0!</v>
      </c>
      <c r="AD105" s="7" t="e">
        <f>AD$91*AD83/AD$86*exchangeRate</f>
        <v>#DIV/0!</v>
      </c>
      <c r="AE105" s="7" t="e">
        <f>AE$91*AE83/AE$86*exchangeRate</f>
        <v>#DIV/0!</v>
      </c>
      <c r="AF105" s="7" t="e">
        <f>AF$91*AF83/AF$86*exchangeRate</f>
        <v>#DIV/0!</v>
      </c>
      <c r="AG105" s="7" t="e">
        <f>AG$91*AG83/AG$86*exchangeRate</f>
        <v>#DIV/0!</v>
      </c>
      <c r="AH105" s="7" t="e">
        <f>AH$91*AH83/AH$86*exchangeRate</f>
        <v>#DIV/0!</v>
      </c>
      <c r="AI105" s="7" t="e">
        <f>AI$91*AI83/AI$86*exchangeRate</f>
        <v>#DIV/0!</v>
      </c>
      <c r="AJ105" s="7" t="e">
        <f>AJ$91*AJ83/AJ$86*exchangeRate</f>
        <v>#DIV/0!</v>
      </c>
      <c r="AK105" s="7" t="e">
        <f>AK$91*AK83/AK$86*exchangeRate</f>
        <v>#DIV/0!</v>
      </c>
      <c r="AL105" s="7" t="e">
        <f>AL$91*AL83/AL$86*exchangeRate</f>
        <v>#DIV/0!</v>
      </c>
      <c r="AM105" s="7" t="e">
        <f>AM$91*AM83/AM$86*exchangeRate</f>
        <v>#DIV/0!</v>
      </c>
    </row>
    <row r="106" spans="1:39" s="12" customFormat="1">
      <c r="A106" s="186" t="s">
        <v>65</v>
      </c>
      <c r="B106" s="7">
        <f>B84*exchangeRate</f>
        <v>0</v>
      </c>
      <c r="C106" s="7">
        <f>C$91*C84/C$86*exchangeRate</f>
        <v>2374.6450731483806</v>
      </c>
      <c r="D106" s="7">
        <f>D$91*D84/D$86*exchangeRate</f>
        <v>2579.2485976078356</v>
      </c>
      <c r="E106" s="7">
        <f>E$91*E84/E$86*exchangeRate</f>
        <v>2785.7588613256939</v>
      </c>
      <c r="F106" s="7">
        <f>F$91*F84/F$86*exchangeRate</f>
        <v>2994.0864866352767</v>
      </c>
      <c r="G106" s="7">
        <f>G$91*G84/G$86*exchangeRate</f>
        <v>3204.1475959894342</v>
      </c>
      <c r="H106" s="7">
        <f>H$91*H84/H$86*exchangeRate</f>
        <v>3437.9645906990618</v>
      </c>
      <c r="I106" s="7">
        <f>I$91*I84/I$86*exchangeRate</f>
        <v>3677.0598764366118</v>
      </c>
      <c r="J106" s="7">
        <f>J$91*J84/J$86*exchangeRate</f>
        <v>3921.5630747507171</v>
      </c>
      <c r="K106" s="7">
        <f>K$91*K84/K$86*exchangeRate</f>
        <v>4189.6289131229241</v>
      </c>
      <c r="L106" s="7">
        <f>L$91*L84/L$86*exchangeRate</f>
        <v>4466.5840328120912</v>
      </c>
      <c r="M106" s="7">
        <f>M$91*M84/M$86*exchangeRate</f>
        <v>4755.2775909619886</v>
      </c>
      <c r="N106" s="7">
        <f>N$91*N84/N$86*exchangeRate</f>
        <v>5051.5453798655635</v>
      </c>
      <c r="O106" s="7">
        <f>O$91*O84/O$86*exchangeRate</f>
        <v>0</v>
      </c>
      <c r="P106" s="7" t="e">
        <f>P$91*P84/P$86*exchangeRate</f>
        <v>#DIV/0!</v>
      </c>
      <c r="Q106" s="7" t="e">
        <f>Q$91*Q84/Q$86*exchangeRate</f>
        <v>#DIV/0!</v>
      </c>
      <c r="R106" s="7" t="e">
        <f>R$91*R84/R$86*exchangeRate</f>
        <v>#DIV/0!</v>
      </c>
      <c r="S106" s="7">
        <f>S$91*S84/S$86*exchangeRate</f>
        <v>27.573615766461781</v>
      </c>
      <c r="T106" s="7">
        <f>T$91*T84/T$86*exchangeRate</f>
        <v>0</v>
      </c>
      <c r="U106" s="7" t="e">
        <f>U$91*U84/U$86*exchangeRate</f>
        <v>#DIV/0!</v>
      </c>
      <c r="V106" s="7" t="e">
        <f>V$91*V84/V$86*exchangeRate</f>
        <v>#DIV/0!</v>
      </c>
      <c r="W106" s="7" t="e">
        <f>W$91*W84/W$86*exchangeRate</f>
        <v>#DIV/0!</v>
      </c>
      <c r="X106" s="7" t="e">
        <f>X$91*X84/X$86*exchangeRate</f>
        <v>#DIV/0!</v>
      </c>
      <c r="Y106" s="7" t="e">
        <f>Y$91*Y84/Y$86*exchangeRate</f>
        <v>#DIV/0!</v>
      </c>
      <c r="Z106" s="7" t="e">
        <f>Z$91*Z84/Z$86*exchangeRate</f>
        <v>#DIV/0!</v>
      </c>
      <c r="AA106" s="7" t="e">
        <f>AA$91*AA84/AA$86*exchangeRate</f>
        <v>#DIV/0!</v>
      </c>
      <c r="AB106" s="7" t="e">
        <f>AB$91*AB84/AB$86*exchangeRate</f>
        <v>#DIV/0!</v>
      </c>
      <c r="AC106" s="7" t="e">
        <f>AC$91*AC84/AC$86*exchangeRate</f>
        <v>#DIV/0!</v>
      </c>
      <c r="AD106" s="7" t="e">
        <f>AD$91*AD84/AD$86*exchangeRate</f>
        <v>#DIV/0!</v>
      </c>
      <c r="AE106" s="7" t="e">
        <f>AE$91*AE84/AE$86*exchangeRate</f>
        <v>#DIV/0!</v>
      </c>
      <c r="AF106" s="7" t="e">
        <f>AF$91*AF84/AF$86*exchangeRate</f>
        <v>#DIV/0!</v>
      </c>
      <c r="AG106" s="7" t="e">
        <f>AG$91*AG84/AG$86*exchangeRate</f>
        <v>#DIV/0!</v>
      </c>
      <c r="AH106" s="7" t="e">
        <f>AH$91*AH84/AH$86*exchangeRate</f>
        <v>#DIV/0!</v>
      </c>
      <c r="AI106" s="7" t="e">
        <f>AI$91*AI84/AI$86*exchangeRate</f>
        <v>#DIV/0!</v>
      </c>
      <c r="AJ106" s="7" t="e">
        <f>AJ$91*AJ84/AJ$86*exchangeRate</f>
        <v>#DIV/0!</v>
      </c>
      <c r="AK106" s="7" t="e">
        <f>AK$91*AK84/AK$86*exchangeRate</f>
        <v>#DIV/0!</v>
      </c>
      <c r="AL106" s="7" t="e">
        <f>AL$91*AL84/AL$86*exchangeRate</f>
        <v>#DIV/0!</v>
      </c>
      <c r="AM106" s="7" t="e">
        <f>AM$91*AM84/AM$86*exchangeRate</f>
        <v>#DIV/0!</v>
      </c>
    </row>
    <row r="107" spans="1:39" s="12" customFormat="1">
      <c r="A107" s="186" t="s">
        <v>147</v>
      </c>
      <c r="B107" s="7">
        <f>B85*exchangeRate</f>
        <v>0</v>
      </c>
      <c r="C107" s="7">
        <f>C$91*C85/C$86*exchangeRate</f>
        <v>-8548.3912544422583</v>
      </c>
      <c r="D107" s="7">
        <f>D$91*D85/D$86*exchangeRate</f>
        <v>-9582.731017663782</v>
      </c>
      <c r="E107" s="7">
        <f>E$91*E85/E$86*exchangeRate</f>
        <v>-10657.404402899509</v>
      </c>
      <c r="F107" s="7">
        <f>F$91*F85/F$86*exchangeRate</f>
        <v>-11770.52078718791</v>
      </c>
      <c r="G107" s="7">
        <f>G$91*G85/G$86*exchangeRate</f>
        <v>-12920.305892652497</v>
      </c>
      <c r="H107" s="7">
        <f>H$91*H85/H$86*exchangeRate</f>
        <v>-14196.35523336173</v>
      </c>
      <c r="I107" s="7">
        <f>I$91*I85/I$86*exchangeRate</f>
        <v>-15525.562159316287</v>
      </c>
      <c r="J107" s="7">
        <f>J$91*J85/J$86*exchangeRate</f>
        <v>-16908.056183276756</v>
      </c>
      <c r="K107" s="7">
        <f>K$91*K85/K$86*exchangeRate</f>
        <v>-18423.30770143402</v>
      </c>
      <c r="L107" s="7">
        <f>L$91*L85/L$86*exchangeRate</f>
        <v>-20009.741296826407</v>
      </c>
      <c r="M107" s="7">
        <f>M$91*M85/M$86*exchangeRate</f>
        <v>-21680.698150938952</v>
      </c>
      <c r="N107" s="7">
        <f>N$91*N85/N$86*exchangeRate</f>
        <v>-23417.852851394906</v>
      </c>
      <c r="O107" s="7">
        <f>O$91*O85/O$86*exchangeRate</f>
        <v>0</v>
      </c>
      <c r="P107" s="7" t="e">
        <f>P$91*P85/P$86*exchangeRate</f>
        <v>#DIV/0!</v>
      </c>
      <c r="Q107" s="7" t="e">
        <f>Q$91*Q85/Q$86*exchangeRate</f>
        <v>#DIV/0!</v>
      </c>
      <c r="R107" s="7" t="e">
        <f>R$91*R85/R$86*exchangeRate</f>
        <v>#DIV/0!</v>
      </c>
      <c r="S107" s="7">
        <f>S$91*S85/S$86*exchangeRate</f>
        <v>20.728646389752285</v>
      </c>
      <c r="T107" s="7">
        <f>T$91*T85/T$86*exchangeRate</f>
        <v>0</v>
      </c>
      <c r="U107" s="7" t="e">
        <f>U$91*U85/U$86*exchangeRate</f>
        <v>#DIV/0!</v>
      </c>
      <c r="V107" s="7" t="e">
        <f>V$91*V85/V$86*exchangeRate</f>
        <v>#DIV/0!</v>
      </c>
      <c r="W107" s="7" t="e">
        <f>W$91*W85/W$86*exchangeRate</f>
        <v>#DIV/0!</v>
      </c>
      <c r="X107" s="7" t="e">
        <f>X$91*X85/X$86*exchangeRate</f>
        <v>#DIV/0!</v>
      </c>
      <c r="Y107" s="7" t="e">
        <f>Y$91*Y85/Y$86*exchangeRate</f>
        <v>#DIV/0!</v>
      </c>
      <c r="Z107" s="7" t="e">
        <f>Z$91*Z85/Z$86*exchangeRate</f>
        <v>#DIV/0!</v>
      </c>
      <c r="AA107" s="7" t="e">
        <f>AA$91*AA85/AA$86*exchangeRate</f>
        <v>#DIV/0!</v>
      </c>
      <c r="AB107" s="7" t="e">
        <f>AB$91*AB85/AB$86*exchangeRate</f>
        <v>#DIV/0!</v>
      </c>
      <c r="AC107" s="7" t="e">
        <f>AC$91*AC85/AC$86*exchangeRate</f>
        <v>#DIV/0!</v>
      </c>
      <c r="AD107" s="7" t="e">
        <f>AD$91*AD85/AD$86*exchangeRate</f>
        <v>#DIV/0!</v>
      </c>
      <c r="AE107" s="7" t="e">
        <f>AE$91*AE85/AE$86*exchangeRate</f>
        <v>#DIV/0!</v>
      </c>
      <c r="AF107" s="7" t="e">
        <f>AF$91*AF85/AF$86*exchangeRate</f>
        <v>#DIV/0!</v>
      </c>
      <c r="AG107" s="7" t="e">
        <f>AG$91*AG85/AG$86*exchangeRate</f>
        <v>#DIV/0!</v>
      </c>
      <c r="AH107" s="7" t="e">
        <f>AH$91*AH85/AH$86*exchangeRate</f>
        <v>#DIV/0!</v>
      </c>
      <c r="AI107" s="7" t="e">
        <f>AI$91*AI85/AI$86*exchangeRate</f>
        <v>#DIV/0!</v>
      </c>
      <c r="AJ107" s="7" t="e">
        <f>AJ$91*AJ85/AJ$86*exchangeRate</f>
        <v>#DIV/0!</v>
      </c>
      <c r="AK107" s="7" t="e">
        <f>AK$91*AK85/AK$86*exchangeRate</f>
        <v>#DIV/0!</v>
      </c>
      <c r="AL107" s="7" t="e">
        <f>AL$91*AL85/AL$86*exchangeRate</f>
        <v>#DIV/0!</v>
      </c>
      <c r="AM107" s="7" t="e">
        <f>AM$91*AM85/AM$86*exchangeRate</f>
        <v>#DIV/0!</v>
      </c>
    </row>
    <row r="108" spans="1:39" s="12" customFormat="1">
      <c r="A108" s="186" t="s">
        <v>104</v>
      </c>
      <c r="B108" s="247">
        <f>SUM(B96:B107)</f>
        <v>0</v>
      </c>
      <c r="C108" s="247">
        <f t="shared" ref="C108" si="85">SUM(C96:C107)</f>
        <v>43388.695878566548</v>
      </c>
      <c r="D108" s="247">
        <f t="shared" ref="D108" si="86">SUM(D96:D107)</f>
        <v>46817.15882921467</v>
      </c>
      <c r="E108" s="247">
        <f t="shared" ref="E108" si="87">SUM(E96:E107)</f>
        <v>50245.621779862777</v>
      </c>
      <c r="F108" s="247">
        <f t="shared" ref="F108" si="88">SUM(F96:F107)</f>
        <v>53674.084730510898</v>
      </c>
      <c r="G108" s="247">
        <f t="shared" ref="G108" si="89">SUM(G96:G107)</f>
        <v>57102.547681159005</v>
      </c>
      <c r="H108" s="247">
        <f t="shared" ref="H108" si="90">SUM(H96:H107)</f>
        <v>60531.010631807148</v>
      </c>
      <c r="I108" s="247">
        <f t="shared" ref="I108" si="91">SUM(I96:I107)</f>
        <v>63959.47358245527</v>
      </c>
      <c r="J108" s="247">
        <f t="shared" ref="J108" si="92">SUM(J96:J107)</f>
        <v>67387.936533103377</v>
      </c>
      <c r="K108" s="247">
        <f t="shared" ref="K108" si="93">SUM(K96:K107)</f>
        <v>70816.399483751491</v>
      </c>
      <c r="L108" s="247">
        <f t="shared" ref="L108" si="94">SUM(L96:L107)</f>
        <v>74244.86243439962</v>
      </c>
      <c r="M108" s="247">
        <f t="shared" ref="M108" si="95">SUM(M96:M107)</f>
        <v>77673.325385047734</v>
      </c>
      <c r="N108" s="247">
        <f t="shared" ref="N108" si="96">SUM(N96:N107)</f>
        <v>81101.788335695863</v>
      </c>
      <c r="O108" s="247">
        <f t="shared" ref="O108" si="97">SUM(O96:O107)</f>
        <v>0</v>
      </c>
      <c r="P108" s="247" t="e">
        <f t="shared" ref="P108" si="98">SUM(P96:P107)</f>
        <v>#DIV/0!</v>
      </c>
      <c r="Q108" s="247" t="e">
        <f t="shared" ref="Q108" si="99">SUM(Q96:Q107)</f>
        <v>#DIV/0!</v>
      </c>
      <c r="R108" s="247" t="e">
        <f t="shared" ref="R108" si="100">SUM(R96:R107)</f>
        <v>#DIV/0!</v>
      </c>
      <c r="S108" s="247">
        <f t="shared" ref="S108" si="101">SUM(S96:S107)</f>
        <v>18851.039573176964</v>
      </c>
      <c r="T108" s="247">
        <f t="shared" ref="T108" si="102">SUM(T96:T107)</f>
        <v>0</v>
      </c>
      <c r="U108" s="247" t="e">
        <f t="shared" ref="U108" si="103">SUM(U96:U107)</f>
        <v>#DIV/0!</v>
      </c>
      <c r="V108" s="247" t="e">
        <f t="shared" ref="V108" si="104">SUM(V96:V107)</f>
        <v>#DIV/0!</v>
      </c>
      <c r="W108" s="247" t="e">
        <f t="shared" ref="W108" si="105">SUM(W96:W107)</f>
        <v>#DIV/0!</v>
      </c>
      <c r="X108" s="247" t="e">
        <f t="shared" ref="X108" si="106">SUM(X96:X107)</f>
        <v>#DIV/0!</v>
      </c>
      <c r="Y108" s="247" t="e">
        <f t="shared" ref="Y108" si="107">SUM(Y96:Y107)</f>
        <v>#DIV/0!</v>
      </c>
      <c r="Z108" s="247" t="e">
        <f t="shared" ref="Z108" si="108">SUM(Z96:Z107)</f>
        <v>#DIV/0!</v>
      </c>
      <c r="AA108" s="247" t="e">
        <f t="shared" ref="AA108" si="109">SUM(AA96:AA107)</f>
        <v>#DIV/0!</v>
      </c>
      <c r="AB108" s="247" t="e">
        <f t="shared" ref="AB108" si="110">SUM(AB96:AB107)</f>
        <v>#DIV/0!</v>
      </c>
      <c r="AC108" s="247" t="e">
        <f t="shared" ref="AC108" si="111">SUM(AC96:AC107)</f>
        <v>#DIV/0!</v>
      </c>
      <c r="AD108" s="247" t="e">
        <f t="shared" ref="AD108" si="112">SUM(AD96:AD107)</f>
        <v>#DIV/0!</v>
      </c>
      <c r="AE108" s="247" t="e">
        <f t="shared" ref="AE108" si="113">SUM(AE96:AE107)</f>
        <v>#DIV/0!</v>
      </c>
      <c r="AF108" s="247" t="e">
        <f t="shared" ref="AF108" si="114">SUM(AF96:AF107)</f>
        <v>#DIV/0!</v>
      </c>
      <c r="AG108" s="247" t="e">
        <f t="shared" ref="AG108" si="115">SUM(AG96:AG107)</f>
        <v>#DIV/0!</v>
      </c>
      <c r="AH108" s="247" t="e">
        <f t="shared" ref="AH108" si="116">SUM(AH96:AH107)</f>
        <v>#DIV/0!</v>
      </c>
      <c r="AI108" s="247" t="e">
        <f t="shared" ref="AI108" si="117">SUM(AI96:AI107)</f>
        <v>#DIV/0!</v>
      </c>
      <c r="AJ108" s="247" t="e">
        <f t="shared" ref="AJ108" si="118">SUM(AJ96:AJ107)</f>
        <v>#DIV/0!</v>
      </c>
      <c r="AK108" s="247" t="e">
        <f t="shared" ref="AK108" si="119">SUM(AK96:AK107)</f>
        <v>#DIV/0!</v>
      </c>
      <c r="AL108" s="247" t="e">
        <f t="shared" ref="AL108" si="120">SUM(AL96:AL107)</f>
        <v>#DIV/0!</v>
      </c>
      <c r="AM108" s="247" t="e">
        <f t="shared" ref="AM108" si="121">SUM(AM96:AM107)</f>
        <v>#DIV/0!</v>
      </c>
    </row>
    <row r="109" spans="1:39" s="12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AM31"/>
  <sheetViews>
    <sheetView workbookViewId="0">
      <selection activeCell="A18" sqref="A18"/>
    </sheetView>
  </sheetViews>
  <sheetFormatPr baseColWidth="10" defaultRowHeight="14" x14ac:dyDescent="0"/>
  <cols>
    <col min="1" max="1" width="32" style="12" bestFit="1" customWidth="1"/>
    <col min="2" max="16384" width="10.83203125" style="12"/>
  </cols>
  <sheetData>
    <row r="1" spans="1:7">
      <c r="A1" s="187" t="s">
        <v>138</v>
      </c>
      <c r="B1" s="12">
        <v>2013</v>
      </c>
      <c r="C1" s="12">
        <v>2020</v>
      </c>
      <c r="D1" s="12">
        <v>2025</v>
      </c>
      <c r="E1" s="12">
        <v>2030</v>
      </c>
      <c r="F1" s="12">
        <v>2040</v>
      </c>
      <c r="G1" s="12">
        <v>2050</v>
      </c>
    </row>
    <row r="2" spans="1:7">
      <c r="A2" s="187" t="s">
        <v>166</v>
      </c>
      <c r="C2" s="12" t="s">
        <v>137</v>
      </c>
      <c r="D2" s="12" t="s">
        <v>137</v>
      </c>
      <c r="E2" s="12" t="s">
        <v>137</v>
      </c>
      <c r="F2" s="12" t="s">
        <v>137</v>
      </c>
      <c r="G2" s="12" t="s">
        <v>137</v>
      </c>
    </row>
    <row r="3" spans="1:7">
      <c r="A3" s="186" t="s">
        <v>55</v>
      </c>
      <c r="B3" s="237">
        <v>11708.939999999997</v>
      </c>
      <c r="C3" s="7">
        <v>12658.680000305176</v>
      </c>
      <c r="D3" s="7">
        <v>12975.003498077393</v>
      </c>
      <c r="E3" s="7">
        <v>14365.419914960861</v>
      </c>
      <c r="F3" s="7">
        <v>15327.367070913315</v>
      </c>
      <c r="G3" s="7">
        <v>16172.232106924057</v>
      </c>
    </row>
    <row r="4" spans="1:7">
      <c r="A4" s="186" t="s">
        <v>140</v>
      </c>
      <c r="B4" s="237">
        <v>1611.35</v>
      </c>
      <c r="C4" s="7">
        <v>7956.1999969482422</v>
      </c>
      <c r="D4" s="7">
        <v>14885.588066101074</v>
      </c>
      <c r="E4" s="7">
        <v>35543.903755187988</v>
      </c>
      <c r="F4" s="7">
        <v>79657.126201629639</v>
      </c>
      <c r="G4" s="7">
        <v>108458.43652391434</v>
      </c>
    </row>
    <row r="5" spans="1:7">
      <c r="A5" s="186" t="s">
        <v>141</v>
      </c>
      <c r="B5" s="237">
        <v>823.4</v>
      </c>
      <c r="C5" s="7">
        <v>937</v>
      </c>
      <c r="D5" s="7">
        <v>2042.4638175964355</v>
      </c>
      <c r="E5" s="7">
        <v>2042.4638175964355</v>
      </c>
      <c r="F5" s="7">
        <v>2042.4638023376465</v>
      </c>
      <c r="G5" s="7">
        <v>2042.4638023376465</v>
      </c>
    </row>
    <row r="6" spans="1:7">
      <c r="A6" s="186" t="s">
        <v>142</v>
      </c>
      <c r="B6" s="237">
        <v>46.317999999999998</v>
      </c>
      <c r="C6" s="7">
        <v>6157.0395851135254</v>
      </c>
      <c r="D6" s="7">
        <v>24978.953884124756</v>
      </c>
      <c r="E6" s="7">
        <v>43322.565996170044</v>
      </c>
      <c r="F6" s="7">
        <v>66403.424715042114</v>
      </c>
      <c r="G6" s="7">
        <v>72437.400802612305</v>
      </c>
    </row>
    <row r="7" spans="1:7">
      <c r="A7" s="186" t="s">
        <v>59</v>
      </c>
      <c r="B7" s="237">
        <v>396.75399999999996</v>
      </c>
      <c r="C7" s="7">
        <v>1870.8999881744385</v>
      </c>
      <c r="D7" s="7">
        <v>1870.8999881744385</v>
      </c>
      <c r="E7" s="7">
        <v>2561.1908891201019</v>
      </c>
      <c r="F7" s="7">
        <v>2826.8509995937347</v>
      </c>
      <c r="G7" s="7">
        <v>2381.7823232412338</v>
      </c>
    </row>
    <row r="8" spans="1:7">
      <c r="A8" s="186" t="s">
        <v>60</v>
      </c>
      <c r="B8" s="237">
        <v>641.62299999999993</v>
      </c>
      <c r="C8" s="7">
        <v>507.79999995231628</v>
      </c>
      <c r="D8" s="7">
        <v>639.2343955039978</v>
      </c>
      <c r="E8" s="7">
        <v>441.20047426223755</v>
      </c>
      <c r="F8" s="7">
        <v>232.96564441919327</v>
      </c>
      <c r="G8" s="7">
        <v>752.85913568735123</v>
      </c>
    </row>
    <row r="9" spans="1:7">
      <c r="A9" s="186" t="s">
        <v>143</v>
      </c>
      <c r="B9" s="237">
        <v>6.9180000000000001</v>
      </c>
      <c r="C9" s="7">
        <v>430</v>
      </c>
      <c r="D9" s="7">
        <v>325.40000152587891</v>
      </c>
      <c r="E9" s="7">
        <v>325.40000152587891</v>
      </c>
      <c r="F9" s="7">
        <v>155.40000152587891</v>
      </c>
      <c r="G9" s="7">
        <v>115.40000152587891</v>
      </c>
    </row>
    <row r="10" spans="1:7">
      <c r="A10" s="186" t="s">
        <v>144</v>
      </c>
      <c r="B10" s="237">
        <v>1400</v>
      </c>
      <c r="C10" s="7">
        <v>1608</v>
      </c>
      <c r="D10" s="7">
        <v>1608</v>
      </c>
      <c r="E10" s="7">
        <v>1608</v>
      </c>
      <c r="F10" s="7">
        <v>1608</v>
      </c>
      <c r="G10" s="7">
        <v>12152.596435546875</v>
      </c>
    </row>
    <row r="11" spans="1:7">
      <c r="A11" s="186" t="s">
        <v>145</v>
      </c>
      <c r="B11" s="237">
        <v>5958.3600000000006</v>
      </c>
      <c r="C11" s="7">
        <v>6151.7299957275391</v>
      </c>
      <c r="D11" s="7">
        <v>6151.7299957275391</v>
      </c>
      <c r="E11" s="7">
        <v>4751.7299957275391</v>
      </c>
      <c r="F11" s="7">
        <v>1272.5987591552735</v>
      </c>
      <c r="G11" s="7">
        <v>4.272460955689894E-6</v>
      </c>
    </row>
    <row r="12" spans="1:7">
      <c r="A12" s="186" t="s">
        <v>146</v>
      </c>
      <c r="B12" s="237">
        <v>27613.996999999999</v>
      </c>
      <c r="C12" s="7">
        <v>44145.269960403442</v>
      </c>
      <c r="D12" s="7">
        <v>40259.315294265747</v>
      </c>
      <c r="E12" s="7">
        <v>50127.594927787781</v>
      </c>
      <c r="F12" s="7">
        <v>40012.02690410614</v>
      </c>
      <c r="G12" s="7">
        <v>34793.254542350769</v>
      </c>
    </row>
    <row r="13" spans="1:7">
      <c r="A13" s="186" t="s">
        <v>65</v>
      </c>
      <c r="B13" s="237">
        <v>1120.2669999999996</v>
      </c>
      <c r="C13" s="7">
        <v>5120</v>
      </c>
      <c r="D13" s="7">
        <v>1857</v>
      </c>
      <c r="E13" s="7">
        <v>78.787721633911133</v>
      </c>
      <c r="F13" s="7">
        <v>127.34492492675781</v>
      </c>
      <c r="G13" s="7">
        <v>142.89393615722656</v>
      </c>
    </row>
    <row r="14" spans="1:7">
      <c r="A14" s="186" t="s">
        <v>147</v>
      </c>
      <c r="B14" s="237">
        <v>13068.87</v>
      </c>
      <c r="C14" s="7">
        <v>164.51999998092651</v>
      </c>
      <c r="D14" s="7">
        <v>132.51999998092651</v>
      </c>
      <c r="E14" s="7">
        <v>99.519999980926514</v>
      </c>
      <c r="F14" s="7">
        <v>23.519999980926514</v>
      </c>
      <c r="G14" s="7">
        <v>0</v>
      </c>
    </row>
    <row r="15" spans="1:7">
      <c r="A15" s="186" t="s">
        <v>104</v>
      </c>
      <c r="B15" s="238">
        <v>64396.796999999999</v>
      </c>
      <c r="C15" s="7">
        <f t="shared" ref="C15" si="0">SUM(C3:C14)</f>
        <v>87707.139526605606</v>
      </c>
      <c r="D15" s="7">
        <f t="shared" ref="D15" si="1">SUM(D3:D14)</f>
        <v>107726.10894107819</v>
      </c>
      <c r="E15" s="7">
        <f t="shared" ref="E15" si="2">SUM(E3:E14)</f>
        <v>155267.7774939537</v>
      </c>
      <c r="F15" s="7">
        <f t="shared" ref="F15" si="3">SUM(F3:F14)</f>
        <v>209689.08902363063</v>
      </c>
      <c r="G15" s="7">
        <f t="shared" ref="G15" si="4">SUM(G3:G14)</f>
        <v>249449.31961457015</v>
      </c>
    </row>
    <row r="17" spans="1:39">
      <c r="A17" s="187" t="s">
        <v>138</v>
      </c>
      <c r="B17" s="239">
        <v>2013</v>
      </c>
      <c r="C17" s="124">
        <v>2014</v>
      </c>
      <c r="D17" s="239">
        <v>2015</v>
      </c>
      <c r="E17" s="124">
        <v>2016</v>
      </c>
      <c r="F17" s="239">
        <v>2017</v>
      </c>
      <c r="G17" s="124">
        <v>2018</v>
      </c>
      <c r="H17" s="239">
        <v>2019</v>
      </c>
      <c r="I17" s="124">
        <v>2020</v>
      </c>
      <c r="J17" s="239">
        <v>2021</v>
      </c>
      <c r="K17" s="124">
        <v>2022</v>
      </c>
      <c r="L17" s="239">
        <v>2023</v>
      </c>
      <c r="M17" s="124">
        <v>2024</v>
      </c>
      <c r="N17" s="239">
        <v>2025</v>
      </c>
      <c r="O17" s="124">
        <v>2026</v>
      </c>
      <c r="P17" s="239">
        <v>2027</v>
      </c>
      <c r="Q17" s="124">
        <v>2028</v>
      </c>
      <c r="R17" s="239">
        <v>2029</v>
      </c>
      <c r="S17" s="124">
        <v>2030</v>
      </c>
      <c r="T17" s="239">
        <v>2031</v>
      </c>
      <c r="U17" s="124">
        <v>2032</v>
      </c>
      <c r="V17" s="239">
        <v>2033</v>
      </c>
      <c r="W17" s="124">
        <v>2034</v>
      </c>
      <c r="X17" s="239">
        <v>2035</v>
      </c>
      <c r="Y17" s="124">
        <v>2036</v>
      </c>
      <c r="Z17" s="239">
        <v>2037</v>
      </c>
      <c r="AA17" s="124">
        <v>2038</v>
      </c>
      <c r="AB17" s="239">
        <v>2039</v>
      </c>
      <c r="AC17" s="124">
        <v>2040</v>
      </c>
      <c r="AD17" s="239">
        <v>2041</v>
      </c>
      <c r="AE17" s="124">
        <v>2042</v>
      </c>
      <c r="AF17" s="239">
        <v>2043</v>
      </c>
      <c r="AG17" s="124">
        <v>2044</v>
      </c>
      <c r="AH17" s="239">
        <v>2045</v>
      </c>
      <c r="AI17" s="124">
        <v>2046</v>
      </c>
      <c r="AJ17" s="239">
        <v>2047</v>
      </c>
      <c r="AK17" s="124">
        <v>2048</v>
      </c>
      <c r="AL17" s="239">
        <v>2049</v>
      </c>
      <c r="AM17" s="124">
        <v>2050</v>
      </c>
    </row>
    <row r="18" spans="1:39">
      <c r="A18" s="187" t="s">
        <v>166</v>
      </c>
    </row>
    <row r="19" spans="1:39">
      <c r="A19" s="186" t="s">
        <v>55</v>
      </c>
      <c r="B19" s="240">
        <f>B3</f>
        <v>11708.939999999997</v>
      </c>
      <c r="C19" s="7">
        <f>$B19+($N19-$B19)/($N$17-$B$17)*(C$17-$B$17)</f>
        <v>11814.445291506447</v>
      </c>
      <c r="D19" s="7">
        <f t="shared" ref="D19:M31" si="5">$B19+($N19-$B19)/($N$17-$B$17)*(D$17-$B$17)</f>
        <v>11919.950583012896</v>
      </c>
      <c r="E19" s="7">
        <f t="shared" si="5"/>
        <v>12025.455874519346</v>
      </c>
      <c r="F19" s="7">
        <f t="shared" si="5"/>
        <v>12130.961166025796</v>
      </c>
      <c r="G19" s="7">
        <f t="shared" si="5"/>
        <v>12236.466457532246</v>
      </c>
      <c r="H19" s="7">
        <f t="shared" si="5"/>
        <v>12341.971749038694</v>
      </c>
      <c r="I19" s="7">
        <f t="shared" si="5"/>
        <v>12447.477040545144</v>
      </c>
      <c r="J19" s="7">
        <f t="shared" si="5"/>
        <v>12552.982332051593</v>
      </c>
      <c r="K19" s="7">
        <f t="shared" si="5"/>
        <v>12658.487623558043</v>
      </c>
      <c r="L19" s="7">
        <f t="shared" si="5"/>
        <v>12763.992915064493</v>
      </c>
      <c r="M19" s="7">
        <f t="shared" si="5"/>
        <v>12869.498206570943</v>
      </c>
      <c r="N19" s="240">
        <f>D3</f>
        <v>12975.003498077393</v>
      </c>
      <c r="O19" s="7"/>
      <c r="P19" s="7"/>
      <c r="Q19" s="7"/>
      <c r="R19" s="7"/>
      <c r="S19" s="240">
        <f>E3</f>
        <v>14365.419914960861</v>
      </c>
    </row>
    <row r="20" spans="1:39">
      <c r="A20" s="186" t="s">
        <v>140</v>
      </c>
      <c r="B20" s="240">
        <f>B4</f>
        <v>1611.35</v>
      </c>
      <c r="C20" s="7">
        <f t="shared" ref="C20:C31" si="6">$B20+($N20-$B20)/($N$17-$B$17)*(C$17-$B$17)</f>
        <v>2717.536505508423</v>
      </c>
      <c r="D20" s="7">
        <f t="shared" si="5"/>
        <v>3823.7230110168457</v>
      </c>
      <c r="E20" s="7">
        <f t="shared" si="5"/>
        <v>4929.9095165252693</v>
      </c>
      <c r="F20" s="7">
        <f t="shared" si="5"/>
        <v>6036.096022033691</v>
      </c>
      <c r="G20" s="7">
        <f t="shared" si="5"/>
        <v>7142.2825275421146</v>
      </c>
      <c r="H20" s="7">
        <f t="shared" si="5"/>
        <v>8248.4690330505382</v>
      </c>
      <c r="I20" s="7">
        <f t="shared" si="5"/>
        <v>9354.65553855896</v>
      </c>
      <c r="J20" s="7">
        <f t="shared" si="5"/>
        <v>10460.842044067384</v>
      </c>
      <c r="K20" s="7">
        <f t="shared" si="5"/>
        <v>11567.028549575807</v>
      </c>
      <c r="L20" s="7">
        <f t="shared" si="5"/>
        <v>12673.215055084229</v>
      </c>
      <c r="M20" s="7">
        <f t="shared" si="5"/>
        <v>13779.401560592652</v>
      </c>
      <c r="N20" s="240">
        <f>D4</f>
        <v>14885.588066101074</v>
      </c>
      <c r="S20" s="240">
        <f>E4</f>
        <v>35543.903755187988</v>
      </c>
    </row>
    <row r="21" spans="1:39">
      <c r="A21" s="186" t="s">
        <v>141</v>
      </c>
      <c r="B21" s="240">
        <f>B5</f>
        <v>823.4</v>
      </c>
      <c r="C21" s="7">
        <f t="shared" si="6"/>
        <v>924.98865146636956</v>
      </c>
      <c r="D21" s="7">
        <f t="shared" si="5"/>
        <v>1026.5773029327393</v>
      </c>
      <c r="E21" s="7">
        <f t="shared" si="5"/>
        <v>1128.1659543991088</v>
      </c>
      <c r="F21" s="7">
        <f t="shared" si="5"/>
        <v>1229.7546058654784</v>
      </c>
      <c r="G21" s="7">
        <f t="shared" si="5"/>
        <v>1331.3432573318482</v>
      </c>
      <c r="H21" s="7">
        <f t="shared" si="5"/>
        <v>1432.9319087982176</v>
      </c>
      <c r="I21" s="7">
        <f t="shared" si="5"/>
        <v>1534.5205602645874</v>
      </c>
      <c r="J21" s="7">
        <f t="shared" si="5"/>
        <v>1636.109211730957</v>
      </c>
      <c r="K21" s="7">
        <f t="shared" si="5"/>
        <v>1737.6978631973266</v>
      </c>
      <c r="L21" s="7">
        <f t="shared" si="5"/>
        <v>1839.2865146636964</v>
      </c>
      <c r="M21" s="7">
        <f t="shared" si="5"/>
        <v>1940.8751661300657</v>
      </c>
      <c r="N21" s="240">
        <f>D5</f>
        <v>2042.4638175964355</v>
      </c>
      <c r="S21" s="240">
        <f>E5</f>
        <v>2042.4638175964355</v>
      </c>
    </row>
    <row r="22" spans="1:39">
      <c r="A22" s="186" t="s">
        <v>142</v>
      </c>
      <c r="B22" s="240">
        <f>B6</f>
        <v>46.317999999999998</v>
      </c>
      <c r="C22" s="7">
        <f t="shared" si="6"/>
        <v>2124.0376570103967</v>
      </c>
      <c r="D22" s="7">
        <f t="shared" si="5"/>
        <v>4201.7573140207933</v>
      </c>
      <c r="E22" s="7">
        <f t="shared" si="5"/>
        <v>6279.4769710311894</v>
      </c>
      <c r="F22" s="7">
        <f t="shared" si="5"/>
        <v>8357.1966280415854</v>
      </c>
      <c r="G22" s="7">
        <f t="shared" si="5"/>
        <v>10434.916285051982</v>
      </c>
      <c r="H22" s="7">
        <f t="shared" si="5"/>
        <v>12512.635942062378</v>
      </c>
      <c r="I22" s="7">
        <f t="shared" si="5"/>
        <v>14590.355599072775</v>
      </c>
      <c r="J22" s="7">
        <f t="shared" si="5"/>
        <v>16668.075256083172</v>
      </c>
      <c r="K22" s="7">
        <f t="shared" si="5"/>
        <v>18745.794913093567</v>
      </c>
      <c r="L22" s="7">
        <f t="shared" si="5"/>
        <v>20823.514570103966</v>
      </c>
      <c r="M22" s="7">
        <f t="shared" si="5"/>
        <v>22901.234227114361</v>
      </c>
      <c r="N22" s="240">
        <f>D6</f>
        <v>24978.953884124756</v>
      </c>
      <c r="S22" s="240">
        <f>E6</f>
        <v>43322.565996170044</v>
      </c>
    </row>
    <row r="23" spans="1:39">
      <c r="A23" s="186" t="s">
        <v>59</v>
      </c>
      <c r="B23" s="240">
        <f>B7</f>
        <v>396.75399999999996</v>
      </c>
      <c r="C23" s="7">
        <f t="shared" si="6"/>
        <v>519.59949901453649</v>
      </c>
      <c r="D23" s="7">
        <f t="shared" si="5"/>
        <v>642.44499802907308</v>
      </c>
      <c r="E23" s="7">
        <f t="shared" si="5"/>
        <v>765.29049704360955</v>
      </c>
      <c r="F23" s="7">
        <f t="shared" si="5"/>
        <v>888.13599605814613</v>
      </c>
      <c r="G23" s="7">
        <f t="shared" si="5"/>
        <v>1010.9814950726827</v>
      </c>
      <c r="H23" s="7">
        <f t="shared" si="5"/>
        <v>1133.8269940872192</v>
      </c>
      <c r="I23" s="7">
        <f t="shared" si="5"/>
        <v>1256.6724931017557</v>
      </c>
      <c r="J23" s="7">
        <f t="shared" si="5"/>
        <v>1379.5179921162924</v>
      </c>
      <c r="K23" s="7">
        <f t="shared" si="5"/>
        <v>1502.3634911308288</v>
      </c>
      <c r="L23" s="7">
        <f t="shared" si="5"/>
        <v>1625.2089901453653</v>
      </c>
      <c r="M23" s="7">
        <f t="shared" si="5"/>
        <v>1748.0544891599018</v>
      </c>
      <c r="N23" s="240">
        <f>D7</f>
        <v>1870.8999881744385</v>
      </c>
      <c r="S23" s="240">
        <f>E7</f>
        <v>2561.1908891201019</v>
      </c>
    </row>
    <row r="24" spans="1:39">
      <c r="A24" s="186" t="s">
        <v>60</v>
      </c>
      <c r="B24" s="240">
        <f>B8</f>
        <v>641.62299999999993</v>
      </c>
      <c r="C24" s="7">
        <f t="shared" si="6"/>
        <v>641.42394962533308</v>
      </c>
      <c r="D24" s="7">
        <f t="shared" si="5"/>
        <v>641.22489925066623</v>
      </c>
      <c r="E24" s="7">
        <f t="shared" si="5"/>
        <v>641.02584887599937</v>
      </c>
      <c r="F24" s="7">
        <f t="shared" si="5"/>
        <v>640.82679850133252</v>
      </c>
      <c r="G24" s="7">
        <f t="shared" si="5"/>
        <v>640.62774812666567</v>
      </c>
      <c r="H24" s="7">
        <f t="shared" si="5"/>
        <v>640.42869775199893</v>
      </c>
      <c r="I24" s="7">
        <f t="shared" si="5"/>
        <v>640.22964737733207</v>
      </c>
      <c r="J24" s="7">
        <f t="shared" si="5"/>
        <v>640.03059700266522</v>
      </c>
      <c r="K24" s="7">
        <f t="shared" si="5"/>
        <v>639.83154662799836</v>
      </c>
      <c r="L24" s="7">
        <f t="shared" si="5"/>
        <v>639.63249625333151</v>
      </c>
      <c r="M24" s="7">
        <f t="shared" si="5"/>
        <v>639.43344587866466</v>
      </c>
      <c r="N24" s="240">
        <f>D8</f>
        <v>639.2343955039978</v>
      </c>
      <c r="S24" s="240">
        <f>E8</f>
        <v>441.20047426223755</v>
      </c>
    </row>
    <row r="25" spans="1:39">
      <c r="A25" s="186" t="s">
        <v>143</v>
      </c>
      <c r="B25" s="240">
        <f>B9</f>
        <v>6.9180000000000001</v>
      </c>
      <c r="C25" s="7">
        <f t="shared" si="6"/>
        <v>33.458166793823246</v>
      </c>
      <c r="D25" s="7">
        <f t="shared" si="5"/>
        <v>59.998333587646485</v>
      </c>
      <c r="E25" s="7">
        <f t="shared" si="5"/>
        <v>86.538500381469731</v>
      </c>
      <c r="F25" s="7">
        <f t="shared" si="5"/>
        <v>113.07866717529298</v>
      </c>
      <c r="G25" s="7">
        <f t="shared" si="5"/>
        <v>139.61883396911622</v>
      </c>
      <c r="H25" s="7">
        <f t="shared" si="5"/>
        <v>166.15900076293946</v>
      </c>
      <c r="I25" s="7">
        <f t="shared" si="5"/>
        <v>192.69916755676272</v>
      </c>
      <c r="J25" s="7">
        <f t="shared" si="5"/>
        <v>219.23933435058595</v>
      </c>
      <c r="K25" s="7">
        <f t="shared" si="5"/>
        <v>245.77950114440918</v>
      </c>
      <c r="L25" s="7">
        <f t="shared" si="5"/>
        <v>272.31966793823244</v>
      </c>
      <c r="M25" s="7">
        <f t="shared" si="5"/>
        <v>298.85983473205567</v>
      </c>
      <c r="N25" s="240">
        <f>D9</f>
        <v>325.40000152587891</v>
      </c>
      <c r="S25" s="240">
        <f>E9</f>
        <v>325.40000152587891</v>
      </c>
    </row>
    <row r="26" spans="1:39">
      <c r="A26" s="186" t="s">
        <v>144</v>
      </c>
      <c r="B26" s="240">
        <f>B10</f>
        <v>1400</v>
      </c>
      <c r="C26" s="7">
        <f t="shared" si="6"/>
        <v>1417.3333333333333</v>
      </c>
      <c r="D26" s="7">
        <f t="shared" si="5"/>
        <v>1434.6666666666667</v>
      </c>
      <c r="E26" s="7">
        <f t="shared" si="5"/>
        <v>1452</v>
      </c>
      <c r="F26" s="7">
        <f t="shared" si="5"/>
        <v>1469.3333333333333</v>
      </c>
      <c r="G26" s="7">
        <f t="shared" si="5"/>
        <v>1486.6666666666667</v>
      </c>
      <c r="H26" s="7">
        <f t="shared" si="5"/>
        <v>1504</v>
      </c>
      <c r="I26" s="7">
        <f t="shared" si="5"/>
        <v>1521.3333333333333</v>
      </c>
      <c r="J26" s="7">
        <f t="shared" si="5"/>
        <v>1538.6666666666667</v>
      </c>
      <c r="K26" s="7">
        <f t="shared" si="5"/>
        <v>1556</v>
      </c>
      <c r="L26" s="7">
        <f t="shared" si="5"/>
        <v>1573.3333333333333</v>
      </c>
      <c r="M26" s="7">
        <f t="shared" si="5"/>
        <v>1590.6666666666667</v>
      </c>
      <c r="N26" s="240">
        <f>D10</f>
        <v>1608</v>
      </c>
      <c r="S26" s="240">
        <f>E10</f>
        <v>1608</v>
      </c>
    </row>
    <row r="27" spans="1:39">
      <c r="A27" s="186" t="s">
        <v>145</v>
      </c>
      <c r="B27" s="240">
        <f>B11</f>
        <v>5958.3600000000006</v>
      </c>
      <c r="C27" s="7">
        <f t="shared" si="6"/>
        <v>5974.4741663106288</v>
      </c>
      <c r="D27" s="7">
        <f t="shared" si="5"/>
        <v>5990.588332621257</v>
      </c>
      <c r="E27" s="7">
        <f t="shared" si="5"/>
        <v>6006.7024989318852</v>
      </c>
      <c r="F27" s="7">
        <f t="shared" si="5"/>
        <v>6022.8166652425134</v>
      </c>
      <c r="G27" s="7">
        <f t="shared" si="5"/>
        <v>6038.9308315531416</v>
      </c>
      <c r="H27" s="7">
        <f t="shared" si="5"/>
        <v>6055.0449978637698</v>
      </c>
      <c r="I27" s="7">
        <f t="shared" si="5"/>
        <v>6071.159164174398</v>
      </c>
      <c r="J27" s="7">
        <f t="shared" si="5"/>
        <v>6087.2733304850262</v>
      </c>
      <c r="K27" s="7">
        <f t="shared" si="5"/>
        <v>6103.3874967956544</v>
      </c>
      <c r="L27" s="7">
        <f t="shared" si="5"/>
        <v>6119.5016631062826</v>
      </c>
      <c r="M27" s="7">
        <f t="shared" si="5"/>
        <v>6135.6158294169109</v>
      </c>
      <c r="N27" s="240">
        <f>D11</f>
        <v>6151.7299957275391</v>
      </c>
      <c r="S27" s="240">
        <f>E11</f>
        <v>4751.7299957275391</v>
      </c>
    </row>
    <row r="28" spans="1:39">
      <c r="A28" s="186" t="s">
        <v>146</v>
      </c>
      <c r="B28" s="240">
        <f>B12</f>
        <v>27613.996999999999</v>
      </c>
      <c r="C28" s="7">
        <f t="shared" si="6"/>
        <v>28667.773524522145</v>
      </c>
      <c r="D28" s="7">
        <f t="shared" si="5"/>
        <v>29721.55004904429</v>
      </c>
      <c r="E28" s="7">
        <f t="shared" si="5"/>
        <v>30775.326573566435</v>
      </c>
      <c r="F28" s="7">
        <f t="shared" si="5"/>
        <v>31829.103098088581</v>
      </c>
      <c r="G28" s="7">
        <f t="shared" si="5"/>
        <v>32882.87962261073</v>
      </c>
      <c r="H28" s="7">
        <f t="shared" si="5"/>
        <v>33936.656147132875</v>
      </c>
      <c r="I28" s="7">
        <f t="shared" si="5"/>
        <v>34990.43267165502</v>
      </c>
      <c r="J28" s="7">
        <f t="shared" si="5"/>
        <v>36044.209196177166</v>
      </c>
      <c r="K28" s="7">
        <f t="shared" si="5"/>
        <v>37097.985720699311</v>
      </c>
      <c r="L28" s="7">
        <f t="shared" si="5"/>
        <v>38151.762245221456</v>
      </c>
      <c r="M28" s="7">
        <f t="shared" si="5"/>
        <v>39205.538769743602</v>
      </c>
      <c r="N28" s="240">
        <f>D12</f>
        <v>40259.315294265747</v>
      </c>
      <c r="S28" s="240">
        <f>E12</f>
        <v>50127.594927787781</v>
      </c>
    </row>
    <row r="29" spans="1:39">
      <c r="A29" s="186" t="s">
        <v>65</v>
      </c>
      <c r="B29" s="240">
        <f>B13</f>
        <v>1120.2669999999996</v>
      </c>
      <c r="C29" s="7">
        <f t="shared" si="6"/>
        <v>1181.6614166666664</v>
      </c>
      <c r="D29" s="7">
        <f t="shared" si="5"/>
        <v>1243.0558333333329</v>
      </c>
      <c r="E29" s="7">
        <f t="shared" si="5"/>
        <v>1304.4502499999996</v>
      </c>
      <c r="F29" s="7">
        <f t="shared" si="5"/>
        <v>1365.8446666666664</v>
      </c>
      <c r="G29" s="7">
        <f t="shared" si="5"/>
        <v>1427.2390833333332</v>
      </c>
      <c r="H29" s="7">
        <f t="shared" si="5"/>
        <v>1488.6334999999999</v>
      </c>
      <c r="I29" s="7">
        <f t="shared" si="5"/>
        <v>1550.0279166666664</v>
      </c>
      <c r="J29" s="7">
        <f t="shared" si="5"/>
        <v>1611.4223333333332</v>
      </c>
      <c r="K29" s="7">
        <f t="shared" si="5"/>
        <v>1672.81675</v>
      </c>
      <c r="L29" s="7">
        <f t="shared" si="5"/>
        <v>1734.2111666666665</v>
      </c>
      <c r="M29" s="7">
        <f t="shared" si="5"/>
        <v>1795.6055833333332</v>
      </c>
      <c r="N29" s="240">
        <f>D13</f>
        <v>1857</v>
      </c>
      <c r="S29" s="240">
        <f>E13</f>
        <v>78.787721633911133</v>
      </c>
    </row>
    <row r="30" spans="1:39">
      <c r="A30" s="186" t="s">
        <v>147</v>
      </c>
      <c r="B30" s="240">
        <f>B14</f>
        <v>13068.87</v>
      </c>
      <c r="C30" s="7">
        <f t="shared" si="6"/>
        <v>11990.840833331744</v>
      </c>
      <c r="D30" s="7">
        <f t="shared" si="5"/>
        <v>10912.811666663489</v>
      </c>
      <c r="E30" s="7">
        <f t="shared" si="5"/>
        <v>9834.7824999952318</v>
      </c>
      <c r="F30" s="7">
        <f t="shared" si="5"/>
        <v>8756.7533333269748</v>
      </c>
      <c r="G30" s="7">
        <f t="shared" si="5"/>
        <v>7678.7241666587197</v>
      </c>
      <c r="H30" s="7">
        <f t="shared" si="5"/>
        <v>6600.6949999904627</v>
      </c>
      <c r="I30" s="7">
        <f t="shared" si="5"/>
        <v>5522.6658333222067</v>
      </c>
      <c r="J30" s="7">
        <f t="shared" si="5"/>
        <v>4444.6366666539507</v>
      </c>
      <c r="K30" s="7">
        <f t="shared" si="5"/>
        <v>3366.6074999856937</v>
      </c>
      <c r="L30" s="7">
        <f t="shared" si="5"/>
        <v>2288.5783333174386</v>
      </c>
      <c r="M30" s="7">
        <f t="shared" si="5"/>
        <v>1210.5491666491816</v>
      </c>
      <c r="N30" s="240">
        <f>D14</f>
        <v>132.51999998092651</v>
      </c>
      <c r="S30" s="240">
        <f>E14</f>
        <v>99.519999980926514</v>
      </c>
    </row>
    <row r="31" spans="1:39">
      <c r="A31" s="186" t="s">
        <v>104</v>
      </c>
      <c r="B31" s="240">
        <f>B15</f>
        <v>64396.796999999999</v>
      </c>
      <c r="C31" s="7">
        <f t="shared" si="6"/>
        <v>68007.572995089853</v>
      </c>
      <c r="D31" s="7">
        <f t="shared" si="5"/>
        <v>71618.3489901797</v>
      </c>
      <c r="E31" s="7">
        <f t="shared" si="5"/>
        <v>75229.124985269547</v>
      </c>
      <c r="F31" s="7">
        <f t="shared" si="5"/>
        <v>78839.900980359394</v>
      </c>
      <c r="G31" s="7">
        <f t="shared" si="5"/>
        <v>82450.676975449242</v>
      </c>
      <c r="H31" s="7">
        <f t="shared" si="5"/>
        <v>86061.452970539089</v>
      </c>
      <c r="I31" s="7">
        <f t="shared" si="5"/>
        <v>89672.22896562895</v>
      </c>
      <c r="J31" s="7">
        <f t="shared" si="5"/>
        <v>93283.004960718798</v>
      </c>
      <c r="K31" s="7">
        <f t="shared" si="5"/>
        <v>96893.780955808645</v>
      </c>
      <c r="L31" s="7">
        <f t="shared" si="5"/>
        <v>100504.55695089849</v>
      </c>
      <c r="M31" s="7">
        <f t="shared" si="5"/>
        <v>104115.33294598834</v>
      </c>
      <c r="N31" s="240">
        <f>D15</f>
        <v>107726.10894107819</v>
      </c>
      <c r="S31" s="240">
        <f>E15</f>
        <v>155267.7774939537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7" sqref="E17"/>
    </sheetView>
  </sheetViews>
  <sheetFormatPr baseColWidth="10" defaultRowHeight="14" x14ac:dyDescent="0"/>
  <cols>
    <col min="1" max="1" width="25.33203125" bestFit="1" customWidth="1"/>
  </cols>
  <sheetData>
    <row r="1" spans="1:2" ht="15">
      <c r="A1" s="241" t="s">
        <v>178</v>
      </c>
      <c r="B1" s="244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GDP Scenario</vt:lpstr>
      <vt:lpstr>Energy prices</vt:lpstr>
      <vt:lpstr>MACRO </vt:lpstr>
      <vt:lpstr>polynomial regression</vt:lpstr>
      <vt:lpstr>ELEC-Balmorel firstdraft</vt:lpstr>
      <vt:lpstr>ELEC-Balmorel finaldraft_2020</vt:lpstr>
      <vt:lpstr>ELEC-Balmorel finaldraft_2025</vt:lpstr>
      <vt:lpstr>Capacity and generation</vt:lpstr>
      <vt:lpstr>investment cost </vt:lpstr>
      <vt:lpstr>Graph</vt:lpstr>
      <vt:lpstr>GDP for solver</vt:lpstr>
      <vt:lpstr>Main - Capital trajectory</vt:lpstr>
      <vt:lpstr>CO2cap - Capital trajectory</vt:lpstr>
      <vt:lpstr>Hypotheses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Aurélien Saussay</cp:lastModifiedBy>
  <dcterms:created xsi:type="dcterms:W3CDTF">2014-07-23T12:24:13Z</dcterms:created>
  <dcterms:modified xsi:type="dcterms:W3CDTF">2019-04-09T14:10:15Z</dcterms:modified>
</cp:coreProperties>
</file>