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chartsheets/sheet1.xml" ContentType="application/vnd.openxmlformats-officedocument.spreadsheetml.chart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drawings/drawing6.xml" ContentType="application/vnd.openxmlformats-officedocument.drawing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drawings/drawing7.xml" ContentType="application/vnd.openxmlformats-officedocument.drawing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drawings/drawing8.xml" ContentType="application/vnd.openxmlformats-officedocument.drawing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issela.Landa\Documents\Github\ThreeMe-Mex\Results\"/>
    </mc:Choice>
  </mc:AlternateContent>
  <bookViews>
    <workbookView xWindow="3525" yWindow="2520" windowWidth="16740" windowHeight="4755" firstSheet="1" activeTab="2"/>
  </bookViews>
  <sheets>
    <sheet name="DATA" sheetId="1" r:id="rId1"/>
    <sheet name="DATA 2" sheetId="12" r:id="rId2"/>
    <sheet name="DATA PIB por componente" sheetId="8" r:id="rId3"/>
    <sheet name="Inversion" sheetId="14" r:id="rId4"/>
    <sheet name="Resultados Macroeconomicos" sheetId="7" r:id="rId5"/>
    <sheet name="Graph-PIB Componente" sheetId="9" r:id="rId6"/>
    <sheet name="Energia-emisiones por Sectores" sheetId="11" r:id="rId7"/>
    <sheet name="Consumo por sectores" sheetId="17" r:id="rId8"/>
    <sheet name="Inversiones por sectores" sheetId="16" r:id="rId9"/>
    <sheet name="Empleo por sectores" sheetId="15" r:id="rId10"/>
    <sheet name="compare Balmorel-ThreeME " sheetId="18" r:id="rId11"/>
    <sheet name="ENER-baseline" sheetId="2" r:id="rId12"/>
    <sheet name="ENER-EE " sheetId="19" r:id="rId13"/>
    <sheet name="GRAPH" sheetId="5" r:id="rId14"/>
    <sheet name="ENR_EMS_ELEC" sheetId="4" r:id="rId15"/>
  </sheets>
  <externalReferences>
    <externalReference r:id="rId16"/>
  </externalReferences>
  <calcPr calcId="162913"/>
</workbook>
</file>

<file path=xl/calcChain.xml><?xml version="1.0" encoding="utf-8"?>
<calcChain xmlns="http://schemas.openxmlformats.org/spreadsheetml/2006/main">
  <c r="Q3" i="8" l="1"/>
  <c r="R3" i="8"/>
  <c r="T3" i="8"/>
  <c r="V3" i="8" s="1"/>
  <c r="U3" i="8"/>
  <c r="AA3" i="8" s="1"/>
  <c r="X3" i="8"/>
  <c r="Y3" i="8"/>
  <c r="Q4" i="8"/>
  <c r="R4" i="8"/>
  <c r="T4" i="8"/>
  <c r="V4" i="8" s="1"/>
  <c r="X4" i="8"/>
  <c r="Y4" i="8"/>
  <c r="Q5" i="8"/>
  <c r="R5" i="8"/>
  <c r="T5" i="8"/>
  <c r="U5" i="8" s="1"/>
  <c r="X5" i="8"/>
  <c r="Y5" i="8"/>
  <c r="Q6" i="8"/>
  <c r="R6" i="8"/>
  <c r="T6" i="8"/>
  <c r="U6" i="8" s="1"/>
  <c r="V6" i="8"/>
  <c r="X6" i="8"/>
  <c r="Y6" i="8"/>
  <c r="Q7" i="8"/>
  <c r="R7" i="8"/>
  <c r="T7" i="8"/>
  <c r="U7" i="8" s="1"/>
  <c r="X7" i="8"/>
  <c r="Y7" i="8"/>
  <c r="Q8" i="8"/>
  <c r="R8" i="8"/>
  <c r="T8" i="8"/>
  <c r="V8" i="8" s="1"/>
  <c r="X8" i="8"/>
  <c r="Y8" i="8"/>
  <c r="Q9" i="8"/>
  <c r="R9" i="8"/>
  <c r="T9" i="8"/>
  <c r="U9" i="8" s="1"/>
  <c r="X9" i="8"/>
  <c r="Y9" i="8"/>
  <c r="Q10" i="8"/>
  <c r="R10" i="8"/>
  <c r="T10" i="8"/>
  <c r="U10" i="8" s="1"/>
  <c r="X10" i="8"/>
  <c r="Y10" i="8"/>
  <c r="Q11" i="8"/>
  <c r="R11" i="8"/>
  <c r="T11" i="8"/>
  <c r="V11" i="8" s="1"/>
  <c r="X11" i="8"/>
  <c r="Y11" i="8"/>
  <c r="Q12" i="8"/>
  <c r="R12" i="8"/>
  <c r="T12" i="8"/>
  <c r="V12" i="8" s="1"/>
  <c r="X12" i="8"/>
  <c r="Y12" i="8"/>
  <c r="Q13" i="8"/>
  <c r="R13" i="8"/>
  <c r="T13" i="8"/>
  <c r="U13" i="8" s="1"/>
  <c r="X13" i="8"/>
  <c r="Y13" i="8"/>
  <c r="Q14" i="8"/>
  <c r="R14" i="8"/>
  <c r="T14" i="8"/>
  <c r="U14" i="8" s="1"/>
  <c r="X14" i="8"/>
  <c r="Y14" i="8"/>
  <c r="Q15" i="8"/>
  <c r="R15" i="8"/>
  <c r="T15" i="8"/>
  <c r="U15" i="8" s="1"/>
  <c r="X15" i="8"/>
  <c r="Y15" i="8"/>
  <c r="Q16" i="8"/>
  <c r="R16" i="8"/>
  <c r="T16" i="8"/>
  <c r="V16" i="8" s="1"/>
  <c r="X16" i="8"/>
  <c r="Y16" i="8"/>
  <c r="Q17" i="8"/>
  <c r="R17" i="8"/>
  <c r="T17" i="8"/>
  <c r="U17" i="8" s="1"/>
  <c r="X17" i="8"/>
  <c r="Y17" i="8"/>
  <c r="Q18" i="8"/>
  <c r="R18" i="8"/>
  <c r="T18" i="8"/>
  <c r="U18" i="8" s="1"/>
  <c r="X18" i="8"/>
  <c r="Y18" i="8"/>
  <c r="Q19" i="8"/>
  <c r="R19" i="8"/>
  <c r="T19" i="8"/>
  <c r="U19" i="8" s="1"/>
  <c r="X19" i="8"/>
  <c r="Y19" i="8"/>
  <c r="Q20" i="8"/>
  <c r="R20" i="8"/>
  <c r="T20" i="8"/>
  <c r="V20" i="8" s="1"/>
  <c r="X20" i="8"/>
  <c r="Y20" i="8"/>
  <c r="Q21" i="8"/>
  <c r="R21" i="8"/>
  <c r="T21" i="8"/>
  <c r="U21" i="8" s="1"/>
  <c r="X21" i="8"/>
  <c r="Y21" i="8"/>
  <c r="Q22" i="8"/>
  <c r="R22" i="8"/>
  <c r="T22" i="8"/>
  <c r="U22" i="8" s="1"/>
  <c r="X22" i="8"/>
  <c r="Y22" i="8"/>
  <c r="Q23" i="8"/>
  <c r="R23" i="8"/>
  <c r="T23" i="8"/>
  <c r="U23" i="8" s="1"/>
  <c r="X23" i="8"/>
  <c r="Y23" i="8"/>
  <c r="Q24" i="8"/>
  <c r="R24" i="8"/>
  <c r="T24" i="8"/>
  <c r="V24" i="8" s="1"/>
  <c r="X24" i="8"/>
  <c r="Y24" i="8"/>
  <c r="Q25" i="8"/>
  <c r="R25" i="8"/>
  <c r="T25" i="8"/>
  <c r="U25" i="8" s="1"/>
  <c r="X25" i="8"/>
  <c r="Y25" i="8"/>
  <c r="Q26" i="8"/>
  <c r="R26" i="8"/>
  <c r="T26" i="8"/>
  <c r="U26" i="8" s="1"/>
  <c r="X26" i="8"/>
  <c r="Y26" i="8"/>
  <c r="Q27" i="8"/>
  <c r="R27" i="8"/>
  <c r="T27" i="8"/>
  <c r="V27" i="8" s="1"/>
  <c r="X27" i="8"/>
  <c r="Y27" i="8"/>
  <c r="Q28" i="8"/>
  <c r="R28" i="8"/>
  <c r="T28" i="8"/>
  <c r="V28" i="8" s="1"/>
  <c r="X28" i="8"/>
  <c r="Y28" i="8"/>
  <c r="Q29" i="8"/>
  <c r="R29" i="8"/>
  <c r="T29" i="8"/>
  <c r="U29" i="8" s="1"/>
  <c r="X29" i="8"/>
  <c r="Y29" i="8"/>
  <c r="Q30" i="8"/>
  <c r="R30" i="8"/>
  <c r="T30" i="8"/>
  <c r="U30" i="8" s="1"/>
  <c r="X30" i="8"/>
  <c r="Y30" i="8"/>
  <c r="Q31" i="8"/>
  <c r="R31" i="8"/>
  <c r="T31" i="8"/>
  <c r="U31" i="8" s="1"/>
  <c r="X31" i="8"/>
  <c r="Y31" i="8"/>
  <c r="Q32" i="8"/>
  <c r="R32" i="8"/>
  <c r="T32" i="8"/>
  <c r="V32" i="8" s="1"/>
  <c r="X32" i="8"/>
  <c r="Y32" i="8"/>
  <c r="Q33" i="8"/>
  <c r="R33" i="8"/>
  <c r="T33" i="8"/>
  <c r="U33" i="8" s="1"/>
  <c r="X33" i="8"/>
  <c r="Y33" i="8"/>
  <c r="Q34" i="8"/>
  <c r="R34" i="8"/>
  <c r="T34" i="8"/>
  <c r="U34" i="8" s="1"/>
  <c r="X34" i="8"/>
  <c r="Y34" i="8"/>
  <c r="Q35" i="8"/>
  <c r="R35" i="8"/>
  <c r="T35" i="8"/>
  <c r="U35" i="8" s="1"/>
  <c r="X35" i="8"/>
  <c r="Y35" i="8"/>
  <c r="Q36" i="8"/>
  <c r="R36" i="8"/>
  <c r="T36" i="8"/>
  <c r="V36" i="8" s="1"/>
  <c r="X36" i="8"/>
  <c r="Y36" i="8"/>
  <c r="Q37" i="8"/>
  <c r="R37" i="8"/>
  <c r="T37" i="8"/>
  <c r="U37" i="8" s="1"/>
  <c r="X37" i="8"/>
  <c r="Y37" i="8"/>
  <c r="Q38" i="8"/>
  <c r="R38" i="8"/>
  <c r="T38" i="8"/>
  <c r="U38" i="8" s="1"/>
  <c r="X38" i="8"/>
  <c r="Y38" i="8"/>
  <c r="Q39" i="8"/>
  <c r="R39" i="8"/>
  <c r="T39" i="8"/>
  <c r="V39" i="8" s="1"/>
  <c r="X39" i="8"/>
  <c r="Y39" i="8"/>
  <c r="Q40" i="8"/>
  <c r="R40" i="8"/>
  <c r="T40" i="8"/>
  <c r="V40" i="8" s="1"/>
  <c r="X40" i="8"/>
  <c r="Y40" i="8"/>
  <c r="V34" i="8" l="1"/>
  <c r="U32" i="8"/>
  <c r="W34" i="8"/>
  <c r="W6" i="8"/>
  <c r="AA6" i="8" s="1"/>
  <c r="W26" i="8"/>
  <c r="V23" i="8"/>
  <c r="U11" i="8"/>
  <c r="U39" i="8"/>
  <c r="W38" i="8"/>
  <c r="W31" i="8"/>
  <c r="W28" i="8"/>
  <c r="U28" i="8"/>
  <c r="W18" i="8"/>
  <c r="U16" i="8"/>
  <c r="W15" i="8"/>
  <c r="V7" i="8"/>
  <c r="V38" i="8"/>
  <c r="AA38" i="8" s="1"/>
  <c r="V35" i="8"/>
  <c r="V18" i="8"/>
  <c r="U12" i="8"/>
  <c r="W27" i="8"/>
  <c r="W25" i="8"/>
  <c r="W22" i="8"/>
  <c r="W12" i="8"/>
  <c r="W10" i="8"/>
  <c r="W30" i="8"/>
  <c r="W11" i="8"/>
  <c r="AA11" i="8" s="1"/>
  <c r="W9" i="8"/>
  <c r="U27" i="8"/>
  <c r="AA27" i="8" s="1"/>
  <c r="V22" i="8"/>
  <c r="V19" i="8"/>
  <c r="W14" i="8"/>
  <c r="U4" i="8"/>
  <c r="W24" i="8"/>
  <c r="W21" i="8"/>
  <c r="W8" i="8"/>
  <c r="U40" i="8"/>
  <c r="W39" i="8"/>
  <c r="W36" i="8"/>
  <c r="W33" i="8"/>
  <c r="V31" i="8"/>
  <c r="V30" i="8"/>
  <c r="U24" i="8"/>
  <c r="W23" i="8"/>
  <c r="W20" i="8"/>
  <c r="W17" i="8"/>
  <c r="V15" i="8"/>
  <c r="V14" i="8"/>
  <c r="U8" i="8"/>
  <c r="W5" i="8"/>
  <c r="W3" i="8"/>
  <c r="W40" i="8"/>
  <c r="W37" i="8"/>
  <c r="U36" i="8"/>
  <c r="W35" i="8"/>
  <c r="W32" i="8"/>
  <c r="W29" i="8"/>
  <c r="V26" i="8"/>
  <c r="U20" i="8"/>
  <c r="W19" i="8"/>
  <c r="W16" i="8"/>
  <c r="W13" i="8"/>
  <c r="V10" i="8"/>
  <c r="W7" i="8"/>
  <c r="W4" i="8"/>
  <c r="V37" i="8"/>
  <c r="V33" i="8"/>
  <c r="V29" i="8"/>
  <c r="V25" i="8"/>
  <c r="V21" i="8"/>
  <c r="V17" i="8"/>
  <c r="V13" i="8"/>
  <c r="V9" i="8"/>
  <c r="V5" i="8"/>
  <c r="AA5" i="8" s="1"/>
  <c r="L3" i="19"/>
  <c r="M3" i="19"/>
  <c r="N3" i="19"/>
  <c r="O3" i="19"/>
  <c r="P3" i="19"/>
  <c r="L4" i="19"/>
  <c r="M4" i="19"/>
  <c r="N4" i="19"/>
  <c r="O4" i="19"/>
  <c r="P4" i="19"/>
  <c r="L5" i="19"/>
  <c r="M5" i="19"/>
  <c r="N5" i="19"/>
  <c r="O5" i="19"/>
  <c r="P5" i="19"/>
  <c r="L6" i="19"/>
  <c r="M6" i="19"/>
  <c r="N6" i="19"/>
  <c r="O6" i="19"/>
  <c r="P6" i="19"/>
  <c r="L7" i="19"/>
  <c r="M7" i="19"/>
  <c r="N7" i="19"/>
  <c r="O7" i="19"/>
  <c r="P7" i="19"/>
  <c r="K4" i="19"/>
  <c r="K5" i="19"/>
  <c r="K6" i="19"/>
  <c r="K7" i="19"/>
  <c r="K3" i="19"/>
  <c r="L3" i="2"/>
  <c r="M3" i="2"/>
  <c r="N3" i="2"/>
  <c r="O3" i="2"/>
  <c r="P3" i="2"/>
  <c r="L4" i="2"/>
  <c r="M4" i="2"/>
  <c r="N4" i="2"/>
  <c r="O4" i="2"/>
  <c r="P4" i="2"/>
  <c r="L5" i="2"/>
  <c r="M5" i="2"/>
  <c r="N5" i="2"/>
  <c r="O5" i="2"/>
  <c r="P5" i="2"/>
  <c r="L6" i="2"/>
  <c r="M6" i="2"/>
  <c r="N6" i="2"/>
  <c r="O6" i="2"/>
  <c r="P6" i="2"/>
  <c r="L7" i="2"/>
  <c r="M7" i="2"/>
  <c r="N7" i="2"/>
  <c r="O7" i="2"/>
  <c r="P7" i="2"/>
  <c r="K4" i="2"/>
  <c r="K5" i="2"/>
  <c r="K6" i="2"/>
  <c r="K7" i="2"/>
  <c r="K3" i="2"/>
  <c r="AA32" i="8" l="1"/>
  <c r="AA40" i="8"/>
  <c r="AA33" i="8"/>
  <c r="AA12" i="8"/>
  <c r="AA36" i="8"/>
  <c r="AA34" i="8"/>
  <c r="AA9" i="8"/>
  <c r="AA39" i="8"/>
  <c r="AA28" i="8"/>
  <c r="AA7" i="8"/>
  <c r="AA19" i="8"/>
  <c r="AA26" i="8"/>
  <c r="AA8" i="8"/>
  <c r="AA4" i="8"/>
  <c r="AA16" i="8"/>
  <c r="AA31" i="8"/>
  <c r="AA10" i="8"/>
  <c r="AA35" i="8"/>
  <c r="AA14" i="8"/>
  <c r="AA23" i="8"/>
  <c r="AA22" i="8"/>
  <c r="AA18" i="8"/>
  <c r="AA17" i="8"/>
  <c r="AA15" i="8"/>
  <c r="AA24" i="8"/>
  <c r="AA25" i="8"/>
  <c r="AA20" i="8"/>
  <c r="AA13" i="8"/>
  <c r="AA29" i="8"/>
  <c r="AA30" i="8"/>
  <c r="AA21" i="8"/>
  <c r="AA37" i="8"/>
  <c r="Q22" i="19"/>
  <c r="L42" i="19"/>
  <c r="M42" i="19"/>
  <c r="N42" i="19"/>
  <c r="O42" i="19"/>
  <c r="P42" i="19"/>
  <c r="L33" i="19"/>
  <c r="M33" i="19"/>
  <c r="N33" i="19"/>
  <c r="O33" i="19"/>
  <c r="P33" i="19"/>
  <c r="L24" i="19"/>
  <c r="M24" i="19"/>
  <c r="N24" i="19"/>
  <c r="O24" i="19"/>
  <c r="P24" i="19"/>
  <c r="H23" i="18" l="1"/>
  <c r="L13" i="19" l="1"/>
  <c r="M13" i="19"/>
  <c r="N13" i="19"/>
  <c r="O13" i="19"/>
  <c r="P13" i="19"/>
  <c r="K13" i="19"/>
  <c r="L13" i="2"/>
  <c r="M13" i="2"/>
  <c r="N13" i="2"/>
  <c r="O13" i="2"/>
  <c r="P13" i="2"/>
  <c r="K13" i="2"/>
  <c r="B18" i="2" l="1"/>
  <c r="B40" i="2" l="1"/>
  <c r="C36" i="19" l="1"/>
  <c r="D36" i="19"/>
  <c r="E36" i="19"/>
  <c r="F36" i="19"/>
  <c r="G36" i="19"/>
  <c r="C37" i="19"/>
  <c r="D37" i="19"/>
  <c r="E37" i="19"/>
  <c r="F37" i="19"/>
  <c r="G37" i="19"/>
  <c r="C38" i="19"/>
  <c r="D38" i="19"/>
  <c r="E38" i="19"/>
  <c r="F38" i="19"/>
  <c r="G38" i="19"/>
  <c r="C39" i="19"/>
  <c r="D39" i="19"/>
  <c r="E39" i="19"/>
  <c r="F39" i="19"/>
  <c r="G39" i="19"/>
  <c r="C40" i="19"/>
  <c r="D40" i="19"/>
  <c r="E40" i="19"/>
  <c r="F40" i="19"/>
  <c r="G40" i="19"/>
  <c r="B37" i="19"/>
  <c r="B38" i="19"/>
  <c r="B39" i="19"/>
  <c r="B40" i="19"/>
  <c r="B36" i="19"/>
  <c r="C27" i="19"/>
  <c r="D27" i="19"/>
  <c r="E27" i="19"/>
  <c r="F27" i="19"/>
  <c r="G27" i="19"/>
  <c r="C28" i="19"/>
  <c r="D28" i="19"/>
  <c r="E28" i="19"/>
  <c r="F28" i="19"/>
  <c r="G28" i="19"/>
  <c r="C29" i="19"/>
  <c r="D29" i="19"/>
  <c r="E29" i="19"/>
  <c r="F29" i="19"/>
  <c r="G29" i="19"/>
  <c r="C30" i="19"/>
  <c r="D30" i="19"/>
  <c r="E30" i="19"/>
  <c r="F30" i="19"/>
  <c r="G30" i="19"/>
  <c r="C31" i="19"/>
  <c r="D31" i="19"/>
  <c r="E31" i="19"/>
  <c r="F31" i="19"/>
  <c r="G31" i="19"/>
  <c r="B28" i="19"/>
  <c r="B29" i="19"/>
  <c r="B30" i="19"/>
  <c r="B31" i="19"/>
  <c r="B27" i="19"/>
  <c r="C18" i="19"/>
  <c r="D18" i="19"/>
  <c r="E18" i="19"/>
  <c r="F18" i="19"/>
  <c r="G18" i="19"/>
  <c r="C19" i="19"/>
  <c r="D19" i="19"/>
  <c r="E19" i="19"/>
  <c r="F19" i="19"/>
  <c r="G19" i="19"/>
  <c r="C20" i="19"/>
  <c r="D20" i="19"/>
  <c r="E20" i="19"/>
  <c r="F20" i="19"/>
  <c r="G20" i="19"/>
  <c r="C21" i="19"/>
  <c r="D21" i="19"/>
  <c r="E21" i="19"/>
  <c r="F21" i="19"/>
  <c r="G21" i="19"/>
  <c r="C22" i="19"/>
  <c r="D22" i="19"/>
  <c r="E22" i="19"/>
  <c r="F22" i="19"/>
  <c r="G22" i="19"/>
  <c r="B19" i="19"/>
  <c r="B20" i="19"/>
  <c r="B21" i="19"/>
  <c r="B22" i="19"/>
  <c r="B18" i="19"/>
  <c r="B13" i="2"/>
  <c r="G3" i="2"/>
  <c r="B3" i="19"/>
  <c r="P50" i="19"/>
  <c r="O50" i="19"/>
  <c r="N50" i="19"/>
  <c r="M50" i="19"/>
  <c r="L50" i="19"/>
  <c r="K50" i="19"/>
  <c r="P41" i="19"/>
  <c r="O41" i="19"/>
  <c r="N41" i="19"/>
  <c r="M41" i="19"/>
  <c r="L41" i="19"/>
  <c r="K41" i="19"/>
  <c r="P32" i="19"/>
  <c r="O32" i="19"/>
  <c r="N32" i="19"/>
  <c r="M32" i="19"/>
  <c r="L32" i="19"/>
  <c r="K32" i="19"/>
  <c r="P23" i="19"/>
  <c r="O23" i="19"/>
  <c r="N23" i="19"/>
  <c r="M23" i="19"/>
  <c r="L23" i="19"/>
  <c r="K23" i="19"/>
  <c r="G13" i="19"/>
  <c r="F13" i="19"/>
  <c r="E13" i="19"/>
  <c r="D13" i="19"/>
  <c r="C13" i="19"/>
  <c r="B13" i="19"/>
  <c r="P8" i="19"/>
  <c r="O8" i="19"/>
  <c r="N8" i="19"/>
  <c r="M8" i="19"/>
  <c r="L8" i="19"/>
  <c r="K8" i="19"/>
  <c r="G7" i="19"/>
  <c r="F7" i="19"/>
  <c r="E7" i="19"/>
  <c r="D7" i="19"/>
  <c r="C7" i="19"/>
  <c r="B7" i="19"/>
  <c r="G6" i="19"/>
  <c r="F6" i="19"/>
  <c r="E6" i="19"/>
  <c r="D6" i="19"/>
  <c r="C6" i="19"/>
  <c r="B6" i="19"/>
  <c r="G5" i="19"/>
  <c r="F5" i="19"/>
  <c r="E5" i="19"/>
  <c r="D5" i="19"/>
  <c r="C5" i="19"/>
  <c r="B5" i="19"/>
  <c r="G4" i="19"/>
  <c r="F4" i="19"/>
  <c r="E4" i="19"/>
  <c r="D4" i="19"/>
  <c r="C4" i="19"/>
  <c r="B4" i="19"/>
  <c r="G3" i="19"/>
  <c r="F3" i="19"/>
  <c r="E3" i="19"/>
  <c r="D3" i="19"/>
  <c r="C3" i="19"/>
  <c r="C36" i="2"/>
  <c r="D36" i="2"/>
  <c r="E36" i="2"/>
  <c r="F36" i="2"/>
  <c r="G36" i="2"/>
  <c r="C37" i="2"/>
  <c r="D37" i="2"/>
  <c r="E37" i="2"/>
  <c r="F37" i="2"/>
  <c r="G37" i="2"/>
  <c r="C38" i="2"/>
  <c r="D38" i="2"/>
  <c r="E38" i="2"/>
  <c r="F38" i="2"/>
  <c r="G38" i="2"/>
  <c r="C39" i="2"/>
  <c r="D39" i="2"/>
  <c r="E39" i="2"/>
  <c r="F39" i="2"/>
  <c r="G39" i="2"/>
  <c r="C40" i="2"/>
  <c r="D40" i="2"/>
  <c r="E40" i="2"/>
  <c r="F40" i="2"/>
  <c r="G40" i="2"/>
  <c r="B37" i="2"/>
  <c r="B38" i="2"/>
  <c r="B39" i="2"/>
  <c r="B36" i="2"/>
  <c r="C27" i="2"/>
  <c r="D27" i="2"/>
  <c r="E27" i="2"/>
  <c r="F27" i="2"/>
  <c r="G27" i="2"/>
  <c r="C28" i="2"/>
  <c r="D28" i="2"/>
  <c r="E28" i="2"/>
  <c r="F28" i="2"/>
  <c r="G28" i="2"/>
  <c r="C29" i="2"/>
  <c r="D29" i="2"/>
  <c r="E29" i="2"/>
  <c r="F29" i="2"/>
  <c r="G29" i="2"/>
  <c r="C30" i="2"/>
  <c r="D30" i="2"/>
  <c r="E30" i="2"/>
  <c r="F30" i="2"/>
  <c r="G30" i="2"/>
  <c r="C31" i="2"/>
  <c r="D31" i="2"/>
  <c r="E31" i="2"/>
  <c r="F31" i="2"/>
  <c r="G31" i="2"/>
  <c r="B28" i="2"/>
  <c r="B29" i="2"/>
  <c r="B30" i="2"/>
  <c r="B31" i="2"/>
  <c r="B27" i="2"/>
  <c r="C18" i="2"/>
  <c r="D18" i="2"/>
  <c r="E18" i="2"/>
  <c r="F18" i="2"/>
  <c r="G18" i="2"/>
  <c r="C19" i="2"/>
  <c r="D19" i="2"/>
  <c r="E19" i="2"/>
  <c r="F19" i="2"/>
  <c r="G19" i="2"/>
  <c r="C20" i="2"/>
  <c r="D20" i="2"/>
  <c r="E20" i="2"/>
  <c r="F20" i="2"/>
  <c r="G20" i="2"/>
  <c r="C21" i="2"/>
  <c r="D21" i="2"/>
  <c r="E21" i="2"/>
  <c r="F21" i="2"/>
  <c r="G21" i="2"/>
  <c r="C22" i="2"/>
  <c r="D22" i="2"/>
  <c r="E22" i="2"/>
  <c r="F22" i="2"/>
  <c r="G22" i="2"/>
  <c r="B19" i="2"/>
  <c r="B20" i="2"/>
  <c r="B21" i="2"/>
  <c r="B22" i="2"/>
  <c r="B3" i="2"/>
  <c r="L50" i="2"/>
  <c r="M50" i="2"/>
  <c r="N50" i="2"/>
  <c r="O50" i="2"/>
  <c r="P50" i="2"/>
  <c r="K50" i="2"/>
  <c r="L41" i="2"/>
  <c r="M41" i="2"/>
  <c r="N41" i="2"/>
  <c r="O41" i="2"/>
  <c r="P41" i="2"/>
  <c r="K41" i="2"/>
  <c r="L32" i="2"/>
  <c r="M32" i="2"/>
  <c r="N32" i="2"/>
  <c r="O32" i="2"/>
  <c r="P32" i="2"/>
  <c r="K32" i="2"/>
  <c r="L23" i="2"/>
  <c r="M23" i="2"/>
  <c r="N23" i="2"/>
  <c r="O23" i="2"/>
  <c r="P23" i="2"/>
  <c r="K23" i="2"/>
  <c r="P8" i="2"/>
  <c r="P9" i="19" s="1"/>
  <c r="O8" i="2"/>
  <c r="O9" i="19" s="1"/>
  <c r="N8" i="2"/>
  <c r="N9" i="19" s="1"/>
  <c r="M8" i="2"/>
  <c r="M9" i="19" s="1"/>
  <c r="L8" i="2"/>
  <c r="L9" i="19" s="1"/>
  <c r="K8" i="2"/>
  <c r="C32" i="19" l="1"/>
  <c r="F23" i="19"/>
  <c r="G23" i="19"/>
  <c r="C23" i="19"/>
  <c r="D23" i="19"/>
  <c r="E23" i="19"/>
  <c r="F41" i="19"/>
  <c r="G41" i="19"/>
  <c r="C41" i="19"/>
  <c r="D41" i="19"/>
  <c r="E41" i="19"/>
  <c r="F32" i="19"/>
  <c r="G32" i="19"/>
  <c r="D32" i="19"/>
  <c r="E32" i="19"/>
  <c r="B41" i="19"/>
  <c r="B32" i="19"/>
  <c r="B23" i="19"/>
  <c r="E8" i="19"/>
  <c r="C8" i="19"/>
  <c r="G8" i="19"/>
  <c r="D8" i="19"/>
  <c r="F8" i="19"/>
  <c r="B8" i="19"/>
  <c r="F41" i="2"/>
  <c r="D41" i="2"/>
  <c r="E41" i="2"/>
  <c r="G41" i="2"/>
  <c r="C41" i="2"/>
  <c r="F32" i="2"/>
  <c r="G32" i="2"/>
  <c r="C32" i="2"/>
  <c r="D32" i="2"/>
  <c r="E32" i="2"/>
  <c r="G23" i="2"/>
  <c r="C23" i="2"/>
  <c r="D23" i="2"/>
  <c r="E23" i="2"/>
  <c r="F23" i="2"/>
  <c r="G42" i="19" l="1"/>
  <c r="D33" i="19"/>
  <c r="F24" i="19"/>
  <c r="G33" i="19"/>
  <c r="C33" i="19"/>
  <c r="D42" i="19"/>
  <c r="E24" i="19"/>
  <c r="C42" i="19"/>
  <c r="D24" i="19"/>
  <c r="F33" i="19"/>
  <c r="C24" i="19"/>
  <c r="E33" i="19"/>
  <c r="E42" i="19"/>
  <c r="F42" i="19"/>
  <c r="G24" i="19"/>
  <c r="C5" i="18"/>
  <c r="C6" i="18"/>
  <c r="C7" i="18"/>
  <c r="C8" i="18"/>
  <c r="C9" i="18"/>
  <c r="C10" i="18"/>
  <c r="C11" i="18"/>
  <c r="C12" i="18"/>
  <c r="C13" i="18"/>
  <c r="C14" i="18"/>
  <c r="C15" i="18"/>
  <c r="C4" i="18"/>
  <c r="C16" i="18" l="1"/>
  <c r="F4" i="18"/>
  <c r="F9" i="18"/>
  <c r="F6" i="18"/>
  <c r="F14" i="18"/>
  <c r="F8" i="18"/>
  <c r="F11" i="18"/>
  <c r="F13" i="18"/>
  <c r="F5" i="18"/>
  <c r="F10" i="18"/>
  <c r="F15" i="18"/>
  <c r="F7" i="18"/>
  <c r="F12" i="18"/>
  <c r="D4" i="18"/>
  <c r="J8" i="18"/>
  <c r="F16" i="18" l="1"/>
  <c r="D6" i="18"/>
  <c r="D9" i="18"/>
  <c r="D14" i="18"/>
  <c r="D5" i="18"/>
  <c r="D12" i="18"/>
  <c r="D10" i="18"/>
  <c r="D8" i="18"/>
  <c r="D7" i="18"/>
  <c r="D11" i="18"/>
  <c r="D15" i="18"/>
  <c r="D13" i="18"/>
  <c r="J11" i="18"/>
  <c r="J12" i="18"/>
  <c r="J5" i="18"/>
  <c r="J6" i="18"/>
  <c r="J9" i="18"/>
  <c r="J7" i="18"/>
  <c r="J4" i="18"/>
  <c r="J14" i="18"/>
  <c r="J13" i="18"/>
  <c r="J15" i="18"/>
  <c r="J10" i="18"/>
  <c r="H4" i="18" l="1"/>
  <c r="H14" i="18"/>
  <c r="H5" i="18"/>
  <c r="H12" i="18"/>
  <c r="H8" i="18"/>
  <c r="H6" i="18"/>
  <c r="H11" i="18"/>
  <c r="H9" i="18"/>
  <c r="H15" i="18"/>
  <c r="H7" i="18"/>
  <c r="H13" i="18"/>
  <c r="H10" i="18"/>
  <c r="B4" i="18"/>
  <c r="J16" i="18"/>
  <c r="D16" i="18"/>
  <c r="B5" i="18"/>
  <c r="B14" i="18" l="1"/>
  <c r="B13" i="18"/>
  <c r="B10" i="18"/>
  <c r="B7" i="18"/>
  <c r="B12" i="18"/>
  <c r="B8" i="18"/>
  <c r="B9" i="18"/>
  <c r="B11" i="18"/>
  <c r="B15" i="18"/>
  <c r="B6" i="18"/>
  <c r="H16" i="18"/>
  <c r="B16" i="18" l="1"/>
  <c r="H26" i="18" l="1"/>
  <c r="H25" i="18"/>
  <c r="H24" i="18"/>
  <c r="E23" i="18" l="1"/>
  <c r="E24" i="18"/>
  <c r="E25" i="18"/>
  <c r="E26" i="18"/>
  <c r="L23" i="18"/>
  <c r="L24" i="18"/>
  <c r="L25" i="18"/>
  <c r="L26" i="18"/>
  <c r="Q26" i="18" s="1"/>
  <c r="Q25" i="18" l="1"/>
  <c r="Q23" i="18"/>
  <c r="Q24" i="18"/>
  <c r="C29" i="18"/>
  <c r="D29" i="18"/>
  <c r="C30" i="18"/>
  <c r="D30" i="18"/>
  <c r="C31" i="18"/>
  <c r="D31" i="18"/>
  <c r="C32" i="18"/>
  <c r="D32" i="18"/>
  <c r="K5" i="17" l="1"/>
  <c r="L5" i="17"/>
  <c r="M5" i="17"/>
  <c r="N5" i="17"/>
  <c r="O5" i="17"/>
  <c r="P5" i="17"/>
  <c r="Q5" i="17"/>
  <c r="K6" i="17"/>
  <c r="L6" i="17"/>
  <c r="M6" i="17"/>
  <c r="N6" i="17"/>
  <c r="O6" i="17"/>
  <c r="P6" i="17"/>
  <c r="Q6" i="17"/>
  <c r="K7" i="17"/>
  <c r="L7" i="17"/>
  <c r="M7" i="17"/>
  <c r="N7" i="17"/>
  <c r="O7" i="17"/>
  <c r="P7" i="17"/>
  <c r="Q7" i="17"/>
  <c r="K8" i="17"/>
  <c r="L8" i="17"/>
  <c r="M8" i="17"/>
  <c r="N8" i="17"/>
  <c r="O8" i="17"/>
  <c r="P8" i="17"/>
  <c r="Q8" i="17"/>
  <c r="K9" i="17"/>
  <c r="L9" i="17"/>
  <c r="M9" i="17"/>
  <c r="N9" i="17"/>
  <c r="O9" i="17"/>
  <c r="P9" i="17"/>
  <c r="Q9" i="17"/>
  <c r="Q4" i="17"/>
  <c r="P4" i="17"/>
  <c r="O4" i="17"/>
  <c r="N4" i="17"/>
  <c r="M4" i="17"/>
  <c r="L4" i="17"/>
  <c r="K4" i="17"/>
  <c r="B5" i="17"/>
  <c r="C5" i="17"/>
  <c r="D5" i="17"/>
  <c r="E5" i="17"/>
  <c r="F5" i="17"/>
  <c r="G5" i="17"/>
  <c r="H5" i="17"/>
  <c r="B6" i="17"/>
  <c r="C6" i="17"/>
  <c r="D6" i="17"/>
  <c r="E6" i="17"/>
  <c r="F6" i="17"/>
  <c r="G6" i="17"/>
  <c r="H6" i="17"/>
  <c r="B7" i="17"/>
  <c r="C7" i="17"/>
  <c r="D7" i="17"/>
  <c r="E7" i="17"/>
  <c r="F7" i="17"/>
  <c r="G7" i="17"/>
  <c r="H7" i="17"/>
  <c r="B8" i="17"/>
  <c r="C8" i="17"/>
  <c r="D8" i="17"/>
  <c r="E8" i="17"/>
  <c r="F8" i="17"/>
  <c r="G8" i="17"/>
  <c r="H8" i="17"/>
  <c r="B9" i="17"/>
  <c r="C9" i="17"/>
  <c r="D9" i="17"/>
  <c r="E9" i="17"/>
  <c r="F9" i="17"/>
  <c r="G9" i="17"/>
  <c r="H9" i="17"/>
  <c r="H4" i="17"/>
  <c r="G4" i="17"/>
  <c r="F4" i="17"/>
  <c r="E4" i="17"/>
  <c r="D4" i="17"/>
  <c r="C4" i="17"/>
  <c r="B4" i="17"/>
  <c r="K11" i="16"/>
  <c r="L11" i="16"/>
  <c r="M11" i="16"/>
  <c r="N11" i="16"/>
  <c r="O11" i="16"/>
  <c r="P11" i="16"/>
  <c r="Q11" i="16"/>
  <c r="K12" i="16"/>
  <c r="L12" i="16"/>
  <c r="M12" i="16"/>
  <c r="N12" i="16"/>
  <c r="O12" i="16"/>
  <c r="P12" i="16"/>
  <c r="Q12" i="16"/>
  <c r="K13" i="16"/>
  <c r="L13" i="16"/>
  <c r="M13" i="16"/>
  <c r="N13" i="16"/>
  <c r="O13" i="16"/>
  <c r="P13" i="16"/>
  <c r="Q13" i="16"/>
  <c r="K14" i="16"/>
  <c r="L14" i="16"/>
  <c r="M14" i="16"/>
  <c r="N14" i="16"/>
  <c r="O14" i="16"/>
  <c r="P14" i="16"/>
  <c r="Q14" i="16"/>
  <c r="K15" i="16"/>
  <c r="L15" i="16"/>
  <c r="M15" i="16"/>
  <c r="N15" i="16"/>
  <c r="O15" i="16"/>
  <c r="P15" i="16"/>
  <c r="Q15" i="16"/>
  <c r="K16" i="16"/>
  <c r="L16" i="16"/>
  <c r="M16" i="16"/>
  <c r="N16" i="16"/>
  <c r="O16" i="16"/>
  <c r="P16" i="16"/>
  <c r="Q16" i="16"/>
  <c r="K17" i="16"/>
  <c r="L17" i="16"/>
  <c r="M17" i="16"/>
  <c r="N17" i="16"/>
  <c r="O17" i="16"/>
  <c r="P17" i="16"/>
  <c r="Q17" i="16"/>
  <c r="K18" i="16"/>
  <c r="L18" i="16"/>
  <c r="M18" i="16"/>
  <c r="N18" i="16"/>
  <c r="O18" i="16"/>
  <c r="P18" i="16"/>
  <c r="Q18" i="16"/>
  <c r="K19" i="16"/>
  <c r="L19" i="16"/>
  <c r="M19" i="16"/>
  <c r="N19" i="16"/>
  <c r="O19" i="16"/>
  <c r="P19" i="16"/>
  <c r="Q19" i="16"/>
  <c r="K20" i="16"/>
  <c r="L20" i="16"/>
  <c r="M20" i="16"/>
  <c r="N20" i="16"/>
  <c r="O20" i="16"/>
  <c r="P20" i="16"/>
  <c r="Q20" i="16"/>
  <c r="K21" i="16"/>
  <c r="L21" i="16"/>
  <c r="M21" i="16"/>
  <c r="N21" i="16"/>
  <c r="O21" i="16"/>
  <c r="P21" i="16"/>
  <c r="Q21" i="16"/>
  <c r="Q10" i="16"/>
  <c r="P10" i="16"/>
  <c r="O10" i="16"/>
  <c r="N10" i="16"/>
  <c r="M10" i="16"/>
  <c r="L10" i="16"/>
  <c r="K10" i="16"/>
  <c r="K5" i="16"/>
  <c r="L5" i="16"/>
  <c r="M5" i="16"/>
  <c r="N5" i="16"/>
  <c r="O5" i="16"/>
  <c r="P5" i="16"/>
  <c r="Q5" i="16"/>
  <c r="K6" i="16"/>
  <c r="L6" i="16"/>
  <c r="M6" i="16"/>
  <c r="N6" i="16"/>
  <c r="O6" i="16"/>
  <c r="P6" i="16"/>
  <c r="Q6" i="16"/>
  <c r="K7" i="16"/>
  <c r="L7" i="16"/>
  <c r="M7" i="16"/>
  <c r="N7" i="16"/>
  <c r="O7" i="16"/>
  <c r="P7" i="16"/>
  <c r="Q7" i="16"/>
  <c r="K8" i="16"/>
  <c r="L8" i="16"/>
  <c r="M8" i="16"/>
  <c r="N8" i="16"/>
  <c r="O8" i="16"/>
  <c r="P8" i="16"/>
  <c r="Q8" i="16"/>
  <c r="Q4" i="16"/>
  <c r="P4" i="16"/>
  <c r="O4" i="16"/>
  <c r="N4" i="16"/>
  <c r="M4" i="16"/>
  <c r="L4" i="16"/>
  <c r="K4" i="16"/>
  <c r="B11" i="16"/>
  <c r="C11" i="16"/>
  <c r="D11" i="16"/>
  <c r="E11" i="16"/>
  <c r="E5" i="18" s="1"/>
  <c r="F11" i="16"/>
  <c r="G5" i="18" s="1"/>
  <c r="G11" i="16"/>
  <c r="I5" i="18" s="1"/>
  <c r="H11" i="16"/>
  <c r="K5" i="18" s="1"/>
  <c r="B12" i="16"/>
  <c r="C12" i="16"/>
  <c r="D12" i="16"/>
  <c r="E12" i="16"/>
  <c r="E6" i="18" s="1"/>
  <c r="F12" i="16"/>
  <c r="G6" i="18" s="1"/>
  <c r="G12" i="16"/>
  <c r="I6" i="18" s="1"/>
  <c r="H12" i="16"/>
  <c r="K6" i="18" s="1"/>
  <c r="B13" i="16"/>
  <c r="C13" i="16"/>
  <c r="D13" i="16"/>
  <c r="E13" i="16"/>
  <c r="E7" i="18" s="1"/>
  <c r="F13" i="16"/>
  <c r="G7" i="18" s="1"/>
  <c r="G13" i="16"/>
  <c r="I7" i="18" s="1"/>
  <c r="H13" i="16"/>
  <c r="K7" i="18" s="1"/>
  <c r="B14" i="16"/>
  <c r="C14" i="16"/>
  <c r="D14" i="16"/>
  <c r="E14" i="16"/>
  <c r="E8" i="18" s="1"/>
  <c r="F14" i="16"/>
  <c r="G8" i="18" s="1"/>
  <c r="G14" i="16"/>
  <c r="I8" i="18" s="1"/>
  <c r="H14" i="16"/>
  <c r="K8" i="18" s="1"/>
  <c r="B15" i="16"/>
  <c r="C15" i="16"/>
  <c r="D15" i="16"/>
  <c r="E15" i="16"/>
  <c r="E9" i="18" s="1"/>
  <c r="F15" i="16"/>
  <c r="G9" i="18" s="1"/>
  <c r="G15" i="16"/>
  <c r="I9" i="18" s="1"/>
  <c r="H15" i="16"/>
  <c r="K9" i="18" s="1"/>
  <c r="B16" i="16"/>
  <c r="C16" i="16"/>
  <c r="D16" i="16"/>
  <c r="E16" i="16"/>
  <c r="E10" i="18" s="1"/>
  <c r="F16" i="16"/>
  <c r="G10" i="18" s="1"/>
  <c r="G16" i="16"/>
  <c r="I10" i="18" s="1"/>
  <c r="H16" i="16"/>
  <c r="K10" i="18" s="1"/>
  <c r="B17" i="16"/>
  <c r="C17" i="16"/>
  <c r="D17" i="16"/>
  <c r="E17" i="16"/>
  <c r="E11" i="18" s="1"/>
  <c r="F17" i="16"/>
  <c r="G11" i="18" s="1"/>
  <c r="G17" i="16"/>
  <c r="I11" i="18" s="1"/>
  <c r="H17" i="16"/>
  <c r="K11" i="18" s="1"/>
  <c r="B18" i="16"/>
  <c r="C18" i="16"/>
  <c r="D18" i="16"/>
  <c r="E18" i="16"/>
  <c r="E12" i="18" s="1"/>
  <c r="F18" i="16"/>
  <c r="G12" i="18" s="1"/>
  <c r="G18" i="16"/>
  <c r="I12" i="18" s="1"/>
  <c r="H18" i="16"/>
  <c r="K12" i="18" s="1"/>
  <c r="B19" i="16"/>
  <c r="C19" i="16"/>
  <c r="D19" i="16"/>
  <c r="E19" i="16"/>
  <c r="E13" i="18" s="1"/>
  <c r="F19" i="16"/>
  <c r="G13" i="18" s="1"/>
  <c r="G19" i="16"/>
  <c r="I13" i="18" s="1"/>
  <c r="H19" i="16"/>
  <c r="K13" i="18" s="1"/>
  <c r="B20" i="16"/>
  <c r="C20" i="16"/>
  <c r="D20" i="16"/>
  <c r="E20" i="16"/>
  <c r="E14" i="18" s="1"/>
  <c r="F20" i="16"/>
  <c r="G14" i="18" s="1"/>
  <c r="G20" i="16"/>
  <c r="I14" i="18" s="1"/>
  <c r="H20" i="16"/>
  <c r="K14" i="18" s="1"/>
  <c r="B21" i="16"/>
  <c r="C21" i="16"/>
  <c r="D21" i="16"/>
  <c r="E21" i="16"/>
  <c r="E15" i="18" s="1"/>
  <c r="F21" i="16"/>
  <c r="G15" i="18" s="1"/>
  <c r="G21" i="16"/>
  <c r="I15" i="18" s="1"/>
  <c r="H21" i="16"/>
  <c r="K15" i="18" s="1"/>
  <c r="H10" i="16"/>
  <c r="K4" i="18" s="1"/>
  <c r="G10" i="16"/>
  <c r="I4" i="18" s="1"/>
  <c r="F10" i="16"/>
  <c r="G4" i="18" s="1"/>
  <c r="E10" i="16"/>
  <c r="E4" i="18" s="1"/>
  <c r="D10" i="16"/>
  <c r="C10" i="16"/>
  <c r="B10" i="16"/>
  <c r="B5" i="16"/>
  <c r="C5" i="16"/>
  <c r="D5" i="16"/>
  <c r="E5" i="16"/>
  <c r="F5" i="16"/>
  <c r="G5" i="16"/>
  <c r="H5" i="16"/>
  <c r="B6" i="16"/>
  <c r="C6" i="16"/>
  <c r="D6" i="16"/>
  <c r="E6" i="16"/>
  <c r="F6" i="16"/>
  <c r="G6" i="16"/>
  <c r="H6" i="16"/>
  <c r="B7" i="16"/>
  <c r="C7" i="16"/>
  <c r="D7" i="16"/>
  <c r="E7" i="16"/>
  <c r="F7" i="16"/>
  <c r="G7" i="16"/>
  <c r="H7" i="16"/>
  <c r="B8" i="16"/>
  <c r="C8" i="16"/>
  <c r="D8" i="16"/>
  <c r="E8" i="16"/>
  <c r="F8" i="16"/>
  <c r="G8" i="16"/>
  <c r="H8" i="16"/>
  <c r="H4" i="16"/>
  <c r="G4" i="16"/>
  <c r="F4" i="16"/>
  <c r="E4" i="16"/>
  <c r="D4" i="16"/>
  <c r="C4" i="16"/>
  <c r="B4" i="16"/>
  <c r="K11" i="15"/>
  <c r="L11" i="15"/>
  <c r="M11" i="15"/>
  <c r="N11" i="15"/>
  <c r="O11" i="15"/>
  <c r="P11" i="15"/>
  <c r="Q11" i="15"/>
  <c r="K12" i="15"/>
  <c r="L12" i="15"/>
  <c r="M12" i="15"/>
  <c r="N12" i="15"/>
  <c r="O12" i="15"/>
  <c r="P12" i="15"/>
  <c r="Q12" i="15"/>
  <c r="K13" i="15"/>
  <c r="L13" i="15"/>
  <c r="M13" i="15"/>
  <c r="N13" i="15"/>
  <c r="O13" i="15"/>
  <c r="P13" i="15"/>
  <c r="Q13" i="15"/>
  <c r="K14" i="15"/>
  <c r="L14" i="15"/>
  <c r="M14" i="15"/>
  <c r="N14" i="15"/>
  <c r="O14" i="15"/>
  <c r="P14" i="15"/>
  <c r="Q14" i="15"/>
  <c r="K15" i="15"/>
  <c r="L15" i="15"/>
  <c r="M15" i="15"/>
  <c r="N15" i="15"/>
  <c r="O15" i="15"/>
  <c r="P15" i="15"/>
  <c r="Q15" i="15"/>
  <c r="K16" i="15"/>
  <c r="L16" i="15"/>
  <c r="M16" i="15"/>
  <c r="N16" i="15"/>
  <c r="O16" i="15"/>
  <c r="P16" i="15"/>
  <c r="Q16" i="15"/>
  <c r="K17" i="15"/>
  <c r="L17" i="15"/>
  <c r="M17" i="15"/>
  <c r="N17" i="15"/>
  <c r="O17" i="15"/>
  <c r="P17" i="15"/>
  <c r="Q17" i="15"/>
  <c r="K18" i="15"/>
  <c r="L18" i="15"/>
  <c r="M18" i="15"/>
  <c r="N18" i="15"/>
  <c r="O18" i="15"/>
  <c r="P18" i="15"/>
  <c r="Q18" i="15"/>
  <c r="K19" i="15"/>
  <c r="L19" i="15"/>
  <c r="M19" i="15"/>
  <c r="N19" i="15"/>
  <c r="O19" i="15"/>
  <c r="P19" i="15"/>
  <c r="Q19" i="15"/>
  <c r="K20" i="15"/>
  <c r="L20" i="15"/>
  <c r="M20" i="15"/>
  <c r="N20" i="15"/>
  <c r="O20" i="15"/>
  <c r="P20" i="15"/>
  <c r="Q20" i="15"/>
  <c r="K21" i="15"/>
  <c r="L21" i="15"/>
  <c r="M21" i="15"/>
  <c r="N21" i="15"/>
  <c r="O21" i="15"/>
  <c r="P21" i="15"/>
  <c r="Q21" i="15"/>
  <c r="Q10" i="15"/>
  <c r="P10" i="15"/>
  <c r="O10" i="15"/>
  <c r="N10" i="15"/>
  <c r="M10" i="15"/>
  <c r="L10" i="15"/>
  <c r="K10" i="15"/>
  <c r="K5" i="15"/>
  <c r="L5" i="15"/>
  <c r="M5" i="15"/>
  <c r="N5" i="15"/>
  <c r="O5" i="15"/>
  <c r="P5" i="15"/>
  <c r="Q5" i="15"/>
  <c r="K6" i="15"/>
  <c r="L6" i="15"/>
  <c r="M6" i="15"/>
  <c r="N6" i="15"/>
  <c r="O6" i="15"/>
  <c r="P6" i="15"/>
  <c r="Q6" i="15"/>
  <c r="K7" i="15"/>
  <c r="L7" i="15"/>
  <c r="M7" i="15"/>
  <c r="N7" i="15"/>
  <c r="O7" i="15"/>
  <c r="P7" i="15"/>
  <c r="Q7" i="15"/>
  <c r="K8" i="15"/>
  <c r="L8" i="15"/>
  <c r="M8" i="15"/>
  <c r="N8" i="15"/>
  <c r="O8" i="15"/>
  <c r="P8" i="15"/>
  <c r="Q8" i="15"/>
  <c r="Q4" i="15"/>
  <c r="P4" i="15"/>
  <c r="K4" i="15"/>
  <c r="O4" i="15"/>
  <c r="N4" i="15"/>
  <c r="M4" i="15"/>
  <c r="L4" i="15"/>
  <c r="B11" i="15"/>
  <c r="C11" i="15"/>
  <c r="D11" i="15"/>
  <c r="E11" i="15"/>
  <c r="F11" i="15"/>
  <c r="G11" i="15"/>
  <c r="H11" i="15"/>
  <c r="B12" i="15"/>
  <c r="C12" i="15"/>
  <c r="D12" i="15"/>
  <c r="E12" i="15"/>
  <c r="F12" i="15"/>
  <c r="G12" i="15"/>
  <c r="H12" i="15"/>
  <c r="B13" i="15"/>
  <c r="C13" i="15"/>
  <c r="D13" i="15"/>
  <c r="E13" i="15"/>
  <c r="F13" i="15"/>
  <c r="G13" i="15"/>
  <c r="H13" i="15"/>
  <c r="B14" i="15"/>
  <c r="C14" i="15"/>
  <c r="D14" i="15"/>
  <c r="E14" i="15"/>
  <c r="F14" i="15"/>
  <c r="G14" i="15"/>
  <c r="H14" i="15"/>
  <c r="B15" i="15"/>
  <c r="C15" i="15"/>
  <c r="D15" i="15"/>
  <c r="E15" i="15"/>
  <c r="F15" i="15"/>
  <c r="G15" i="15"/>
  <c r="H15" i="15"/>
  <c r="B16" i="15"/>
  <c r="C16" i="15"/>
  <c r="D16" i="15"/>
  <c r="E16" i="15"/>
  <c r="F16" i="15"/>
  <c r="G16" i="15"/>
  <c r="H16" i="15"/>
  <c r="B17" i="15"/>
  <c r="C17" i="15"/>
  <c r="D17" i="15"/>
  <c r="E17" i="15"/>
  <c r="F17" i="15"/>
  <c r="G17" i="15"/>
  <c r="H17" i="15"/>
  <c r="B18" i="15"/>
  <c r="C18" i="15"/>
  <c r="D18" i="15"/>
  <c r="E18" i="15"/>
  <c r="F18" i="15"/>
  <c r="G18" i="15"/>
  <c r="H18" i="15"/>
  <c r="B19" i="15"/>
  <c r="C19" i="15"/>
  <c r="D19" i="15"/>
  <c r="E19" i="15"/>
  <c r="F19" i="15"/>
  <c r="G19" i="15"/>
  <c r="H19" i="15"/>
  <c r="B20" i="15"/>
  <c r="C20" i="15"/>
  <c r="D20" i="15"/>
  <c r="E20" i="15"/>
  <c r="F20" i="15"/>
  <c r="G20" i="15"/>
  <c r="H20" i="15"/>
  <c r="B21" i="15"/>
  <c r="C21" i="15"/>
  <c r="D21" i="15"/>
  <c r="E21" i="15"/>
  <c r="F21" i="15"/>
  <c r="G21" i="15"/>
  <c r="H21" i="15"/>
  <c r="H10" i="15"/>
  <c r="G10" i="15"/>
  <c r="F10" i="15"/>
  <c r="E10" i="15"/>
  <c r="D10" i="15"/>
  <c r="C10" i="15"/>
  <c r="B10" i="15"/>
  <c r="B5" i="15"/>
  <c r="C5" i="15"/>
  <c r="D5" i="15"/>
  <c r="E5" i="15"/>
  <c r="F5" i="15"/>
  <c r="G5" i="15"/>
  <c r="H5" i="15"/>
  <c r="B6" i="15"/>
  <c r="C6" i="15"/>
  <c r="D6" i="15"/>
  <c r="E6" i="15"/>
  <c r="F6" i="15"/>
  <c r="G6" i="15"/>
  <c r="H6" i="15"/>
  <c r="B7" i="15"/>
  <c r="C7" i="15"/>
  <c r="D7" i="15"/>
  <c r="E7" i="15"/>
  <c r="F7" i="15"/>
  <c r="G7" i="15"/>
  <c r="H7" i="15"/>
  <c r="H4" i="15"/>
  <c r="G4" i="15"/>
  <c r="F4" i="15"/>
  <c r="E4" i="15"/>
  <c r="B4" i="15"/>
  <c r="C4" i="15"/>
  <c r="D4" i="15"/>
  <c r="B8" i="15"/>
  <c r="C8" i="15"/>
  <c r="D8" i="15"/>
  <c r="E8" i="15"/>
  <c r="F8" i="15"/>
  <c r="G8" i="15"/>
  <c r="H8" i="15"/>
  <c r="G16" i="18" l="1"/>
  <c r="E16" i="18"/>
  <c r="I16" i="18"/>
  <c r="K16" i="18"/>
  <c r="AE16" i="15"/>
  <c r="H9" i="16"/>
  <c r="H23" i="16"/>
  <c r="V18" i="15"/>
  <c r="U17" i="15"/>
  <c r="X4" i="17"/>
  <c r="AD8" i="17"/>
  <c r="X6" i="17"/>
  <c r="T6" i="17"/>
  <c r="AE5" i="17"/>
  <c r="V8" i="15"/>
  <c r="T8" i="16"/>
  <c r="AC19" i="16"/>
  <c r="U12" i="15"/>
  <c r="T21" i="16"/>
  <c r="T17" i="16"/>
  <c r="T13" i="16"/>
  <c r="Y9" i="17"/>
  <c r="U9" i="17"/>
  <c r="AE7" i="17"/>
  <c r="Y5" i="17"/>
  <c r="U5" i="17"/>
  <c r="V9" i="17"/>
  <c r="W6" i="17"/>
  <c r="V5" i="17"/>
  <c r="D10" i="17"/>
  <c r="Y7" i="17"/>
  <c r="U7" i="17"/>
  <c r="T4" i="16"/>
  <c r="T5" i="16"/>
  <c r="T19" i="16"/>
  <c r="T15" i="16"/>
  <c r="T11" i="16"/>
  <c r="AF8" i="15"/>
  <c r="AB8" i="15"/>
  <c r="T6" i="16"/>
  <c r="T20" i="16"/>
  <c r="T16" i="16"/>
  <c r="T12" i="16"/>
  <c r="V4" i="17"/>
  <c r="X8" i="17"/>
  <c r="T8" i="17"/>
  <c r="W7" i="17"/>
  <c r="V6" i="17"/>
  <c r="T7" i="16"/>
  <c r="W4" i="17"/>
  <c r="AE8" i="17"/>
  <c r="U6" i="17"/>
  <c r="AB4" i="17"/>
  <c r="W9" i="17"/>
  <c r="V8" i="17"/>
  <c r="W5" i="17"/>
  <c r="U4" i="17"/>
  <c r="Y4" i="17"/>
  <c r="Y8" i="17"/>
  <c r="U8" i="17"/>
  <c r="X7" i="17"/>
  <c r="T7" i="17"/>
  <c r="AE20" i="15"/>
  <c r="T10" i="16"/>
  <c r="T18" i="16"/>
  <c r="AC6" i="17"/>
  <c r="H10" i="17"/>
  <c r="AF9" i="17"/>
  <c r="X9" i="17"/>
  <c r="T9" i="17"/>
  <c r="AB9" i="17"/>
  <c r="AD7" i="17"/>
  <c r="V7" i="17"/>
  <c r="AG6" i="17"/>
  <c r="Y6" i="17"/>
  <c r="X5" i="17"/>
  <c r="AF5" i="17"/>
  <c r="T5" i="17"/>
  <c r="AB5" i="17"/>
  <c r="W8" i="17"/>
  <c r="AG8" i="15"/>
  <c r="AC8" i="15"/>
  <c r="AD5" i="15"/>
  <c r="AF21" i="15"/>
  <c r="AB21" i="15"/>
  <c r="AF17" i="15"/>
  <c r="AB17" i="15"/>
  <c r="AG14" i="15"/>
  <c r="AC14" i="15"/>
  <c r="AF13" i="15"/>
  <c r="AB13" i="15"/>
  <c r="T8" i="15"/>
  <c r="AB4" i="15"/>
  <c r="V6" i="15"/>
  <c r="Y5" i="15"/>
  <c r="U5" i="15"/>
  <c r="X10" i="15"/>
  <c r="W21" i="15"/>
  <c r="AD20" i="15"/>
  <c r="X18" i="15"/>
  <c r="T18" i="15"/>
  <c r="W17" i="15"/>
  <c r="V16" i="15"/>
  <c r="X14" i="15"/>
  <c r="T14" i="15"/>
  <c r="W13" i="15"/>
  <c r="Y11" i="15"/>
  <c r="X5" i="16"/>
  <c r="V21" i="16"/>
  <c r="AG20" i="16"/>
  <c r="X19" i="16"/>
  <c r="V17" i="16"/>
  <c r="U16" i="16"/>
  <c r="X15" i="16"/>
  <c r="V13" i="16"/>
  <c r="Y12" i="16"/>
  <c r="U12" i="16"/>
  <c r="X11" i="16"/>
  <c r="AD6" i="17"/>
  <c r="T4" i="17"/>
  <c r="AD4" i="15"/>
  <c r="AG7" i="15"/>
  <c r="AC7" i="15"/>
  <c r="AF6" i="15"/>
  <c r="AB6" i="15"/>
  <c r="AE5" i="15"/>
  <c r="AG21" i="15"/>
  <c r="U21" i="15"/>
  <c r="AF20" i="15"/>
  <c r="AB20" i="15"/>
  <c r="AE19" i="15"/>
  <c r="AD18" i="15"/>
  <c r="AG17" i="15"/>
  <c r="AC17" i="15"/>
  <c r="AF16" i="15"/>
  <c r="AB16" i="15"/>
  <c r="AE15" i="15"/>
  <c r="AD14" i="15"/>
  <c r="AG13" i="15"/>
  <c r="AC13" i="15"/>
  <c r="AF12" i="15"/>
  <c r="AB12" i="15"/>
  <c r="AE11" i="15"/>
  <c r="Y13" i="16"/>
  <c r="U13" i="16"/>
  <c r="AG5" i="16"/>
  <c r="AG15" i="16"/>
  <c r="AB14" i="16"/>
  <c r="AC11" i="16"/>
  <c r="T14" i="16"/>
  <c r="O10" i="17"/>
  <c r="AE6" i="17"/>
  <c r="AD9" i="17"/>
  <c r="AD5" i="17"/>
  <c r="E10" i="17"/>
  <c r="AF4" i="17"/>
  <c r="AC5" i="17"/>
  <c r="AG5" i="17"/>
  <c r="AB8" i="17"/>
  <c r="AF8" i="17"/>
  <c r="AC9" i="17"/>
  <c r="AG9" i="17"/>
  <c r="B10" i="17"/>
  <c r="F10" i="17"/>
  <c r="AC4" i="17"/>
  <c r="AG4" i="17"/>
  <c r="AB7" i="17"/>
  <c r="AF7" i="17"/>
  <c r="AC8" i="17"/>
  <c r="AG8" i="17"/>
  <c r="C10" i="17"/>
  <c r="G10" i="17"/>
  <c r="N10" i="17"/>
  <c r="AD4" i="17"/>
  <c r="AB6" i="17"/>
  <c r="AF6" i="17"/>
  <c r="AC7" i="17"/>
  <c r="AG7" i="17"/>
  <c r="AE9" i="17"/>
  <c r="K10" i="17"/>
  <c r="L10" i="17"/>
  <c r="P10" i="17"/>
  <c r="AE4" i="17"/>
  <c r="M10" i="17"/>
  <c r="Q10" i="17"/>
  <c r="C25" i="16"/>
  <c r="X7" i="16"/>
  <c r="X13" i="16"/>
  <c r="AC5" i="16"/>
  <c r="AG19" i="16"/>
  <c r="AB18" i="16"/>
  <c r="AC15" i="16"/>
  <c r="AG11" i="16"/>
  <c r="O9" i="16"/>
  <c r="U20" i="16"/>
  <c r="AG16" i="16"/>
  <c r="K9" i="16"/>
  <c r="M23" i="16"/>
  <c r="Q23" i="16"/>
  <c r="K22" i="16"/>
  <c r="O22" i="16"/>
  <c r="K25" i="16"/>
  <c r="W6" i="16"/>
  <c r="G25" i="16"/>
  <c r="E25" i="16"/>
  <c r="G23" i="16"/>
  <c r="W12" i="16"/>
  <c r="P22" i="16"/>
  <c r="K24" i="16"/>
  <c r="O24" i="16"/>
  <c r="L24" i="16"/>
  <c r="M25" i="16"/>
  <c r="Q25" i="16"/>
  <c r="W8" i="16"/>
  <c r="AG4" i="15"/>
  <c r="Y13" i="15"/>
  <c r="AE4" i="15"/>
  <c r="AF7" i="15"/>
  <c r="AB7" i="15"/>
  <c r="AE10" i="15"/>
  <c r="AG18" i="15"/>
  <c r="AC18" i="15"/>
  <c r="AD15" i="15"/>
  <c r="AE12" i="15"/>
  <c r="AD8" i="15"/>
  <c r="U7" i="15"/>
  <c r="C9" i="15"/>
  <c r="AC4" i="15"/>
  <c r="AF4" i="15"/>
  <c r="V7" i="15"/>
  <c r="AF5" i="15"/>
  <c r="AC10" i="15"/>
  <c r="Y10" i="15"/>
  <c r="AD21" i="15"/>
  <c r="AG20" i="15"/>
  <c r="AC20" i="15"/>
  <c r="AF15" i="15"/>
  <c r="T15" i="15"/>
  <c r="AD13" i="15"/>
  <c r="Y12" i="15"/>
  <c r="AC12" i="15"/>
  <c r="W7" i="15"/>
  <c r="AE7" i="15"/>
  <c r="Y19" i="15"/>
  <c r="AG19" i="15"/>
  <c r="AG15" i="15"/>
  <c r="Y15" i="15"/>
  <c r="AC15" i="15"/>
  <c r="U15" i="15"/>
  <c r="AE8" i="15"/>
  <c r="W8" i="15"/>
  <c r="AC6" i="15"/>
  <c r="U6" i="15"/>
  <c r="T5" i="15"/>
  <c r="AB5" i="15"/>
  <c r="X19" i="15"/>
  <c r="AF19" i="15"/>
  <c r="AE18" i="15"/>
  <c r="W18" i="15"/>
  <c r="AD17" i="15"/>
  <c r="V17" i="15"/>
  <c r="AC16" i="15"/>
  <c r="U16" i="15"/>
  <c r="X5" i="15"/>
  <c r="V13" i="15"/>
  <c r="V20" i="15"/>
  <c r="N23" i="15"/>
  <c r="K9" i="15"/>
  <c r="AG12" i="15"/>
  <c r="X15" i="15"/>
  <c r="AG10" i="15"/>
  <c r="AB15" i="15"/>
  <c r="B9" i="15"/>
  <c r="AD6" i="15"/>
  <c r="AG5" i="15"/>
  <c r="AC5" i="15"/>
  <c r="AB10" i="15"/>
  <c r="AF10" i="15"/>
  <c r="AE21" i="15"/>
  <c r="AF18" i="15"/>
  <c r="AB18" i="15"/>
  <c r="AE17" i="15"/>
  <c r="AF14" i="15"/>
  <c r="AB14" i="15"/>
  <c r="AG11" i="15"/>
  <c r="AC11" i="15"/>
  <c r="AD7" i="15"/>
  <c r="AE13" i="15"/>
  <c r="U19" i="15"/>
  <c r="AC19" i="15"/>
  <c r="AD12" i="15"/>
  <c r="V12" i="15"/>
  <c r="Y6" i="15"/>
  <c r="AG6" i="15"/>
  <c r="AB19" i="15"/>
  <c r="T19" i="15"/>
  <c r="AG16" i="15"/>
  <c r="Y16" i="15"/>
  <c r="W14" i="15"/>
  <c r="AE14" i="15"/>
  <c r="X11" i="15"/>
  <c r="AF11" i="15"/>
  <c r="AB11" i="15"/>
  <c r="T11" i="15"/>
  <c r="AD16" i="15"/>
  <c r="AD10" i="15"/>
  <c r="AC21" i="15"/>
  <c r="X6" i="15"/>
  <c r="T6" i="15"/>
  <c r="W5" i="15"/>
  <c r="D24" i="15"/>
  <c r="X20" i="15"/>
  <c r="T20" i="15"/>
  <c r="W19" i="15"/>
  <c r="Y17" i="15"/>
  <c r="X16" i="15"/>
  <c r="T16" i="15"/>
  <c r="W15" i="15"/>
  <c r="V14" i="15"/>
  <c r="U13" i="15"/>
  <c r="X12" i="15"/>
  <c r="T12" i="15"/>
  <c r="W11" i="15"/>
  <c r="W6" i="15"/>
  <c r="O24" i="15"/>
  <c r="K24" i="15"/>
  <c r="N24" i="15"/>
  <c r="V11" i="15"/>
  <c r="AD19" i="15"/>
  <c r="AE6" i="15"/>
  <c r="AD11" i="15"/>
  <c r="C23" i="16"/>
  <c r="U14" i="16"/>
  <c r="AG14" i="16"/>
  <c r="X17" i="16"/>
  <c r="X21" i="16"/>
  <c r="E24" i="16"/>
  <c r="E22" i="16"/>
  <c r="E9" i="16"/>
  <c r="AC7" i="16"/>
  <c r="AG7" i="16"/>
  <c r="U8" i="16"/>
  <c r="Y8" i="16"/>
  <c r="B22" i="16"/>
  <c r="F22" i="16"/>
  <c r="C22" i="16"/>
  <c r="G22" i="16"/>
  <c r="AC4" i="16"/>
  <c r="U5" i="16"/>
  <c r="V5" i="16"/>
  <c r="AF6" i="16"/>
  <c r="U6" i="16"/>
  <c r="Y6" i="16"/>
  <c r="U7" i="16"/>
  <c r="Y7" i="16"/>
  <c r="V7" i="16"/>
  <c r="AD8" i="16"/>
  <c r="V8" i="16"/>
  <c r="N9" i="16"/>
  <c r="D24" i="16"/>
  <c r="H24" i="16"/>
  <c r="N24" i="16"/>
  <c r="V10" i="16"/>
  <c r="U11" i="16"/>
  <c r="Y11" i="16"/>
  <c r="V11" i="16"/>
  <c r="AD12" i="16"/>
  <c r="V12" i="16"/>
  <c r="W13" i="16"/>
  <c r="Y14" i="16"/>
  <c r="AD14" i="16"/>
  <c r="V14" i="16"/>
  <c r="V15" i="16"/>
  <c r="Y16" i="16"/>
  <c r="AD16" i="16"/>
  <c r="V16" i="16"/>
  <c r="W17" i="16"/>
  <c r="Y18" i="16"/>
  <c r="AD18" i="16"/>
  <c r="V18" i="16"/>
  <c r="D25" i="16"/>
  <c r="H25" i="16"/>
  <c r="V19" i="16"/>
  <c r="Y20" i="16"/>
  <c r="AD20" i="16"/>
  <c r="V20" i="16"/>
  <c r="W21" i="16"/>
  <c r="H22" i="16"/>
  <c r="N22" i="16"/>
  <c r="V4" i="16"/>
  <c r="W5" i="16"/>
  <c r="AD6" i="16"/>
  <c r="V6" i="16"/>
  <c r="W7" i="16"/>
  <c r="D9" i="16"/>
  <c r="AB10" i="16"/>
  <c r="W11" i="16"/>
  <c r="AB13" i="16"/>
  <c r="AF13" i="16"/>
  <c r="AD13" i="16"/>
  <c r="AE14" i="16"/>
  <c r="W15" i="16"/>
  <c r="AB17" i="16"/>
  <c r="AF17" i="16"/>
  <c r="AD17" i="16"/>
  <c r="AE18" i="16"/>
  <c r="W19" i="16"/>
  <c r="AB21" i="16"/>
  <c r="AF21" i="16"/>
  <c r="AD21" i="16"/>
  <c r="AB5" i="16"/>
  <c r="AF5" i="16"/>
  <c r="Y5" i="16"/>
  <c r="AB7" i="16"/>
  <c r="AF7" i="16"/>
  <c r="X8" i="16"/>
  <c r="AB11" i="16"/>
  <c r="AF11" i="16"/>
  <c r="X12" i="16"/>
  <c r="X14" i="16"/>
  <c r="AB15" i="16"/>
  <c r="AF15" i="16"/>
  <c r="X16" i="16"/>
  <c r="AB19" i="16"/>
  <c r="AF19" i="16"/>
  <c r="X20" i="16"/>
  <c r="N25" i="16"/>
  <c r="N9" i="15"/>
  <c r="P9" i="15"/>
  <c r="G24" i="15"/>
  <c r="C24" i="15"/>
  <c r="B24" i="15"/>
  <c r="H24" i="15"/>
  <c r="H23" i="15"/>
  <c r="D23" i="15"/>
  <c r="G9" i="15"/>
  <c r="X8" i="15"/>
  <c r="T10" i="15"/>
  <c r="L9" i="15"/>
  <c r="U10" i="15"/>
  <c r="V21" i="15"/>
  <c r="M9" i="15"/>
  <c r="O23" i="15"/>
  <c r="W12" i="15"/>
  <c r="Y21" i="15"/>
  <c r="Y4" i="16"/>
  <c r="Q22" i="16"/>
  <c r="AF12" i="16"/>
  <c r="AD5" i="16"/>
  <c r="D23" i="16"/>
  <c r="U23" i="16" s="1"/>
  <c r="AC6" i="16"/>
  <c r="AF16" i="16"/>
  <c r="AF20" i="16"/>
  <c r="L22" i="16"/>
  <c r="T22" i="16" s="1"/>
  <c r="F24" i="16"/>
  <c r="D22" i="16"/>
  <c r="AF4" i="16"/>
  <c r="W4" i="16"/>
  <c r="AG4" i="16"/>
  <c r="AE5" i="16"/>
  <c r="AE6" i="16"/>
  <c r="AG6" i="16"/>
  <c r="B23" i="16"/>
  <c r="B9" i="16"/>
  <c r="F23" i="16"/>
  <c r="F9" i="16"/>
  <c r="W9" i="16" s="1"/>
  <c r="W10" i="16"/>
  <c r="L23" i="16"/>
  <c r="T23" i="16" s="1"/>
  <c r="L9" i="16"/>
  <c r="P23" i="16"/>
  <c r="X10" i="16"/>
  <c r="P9" i="16"/>
  <c r="AF10" i="16"/>
  <c r="AC13" i="16"/>
  <c r="AG13" i="16"/>
  <c r="AF14" i="16"/>
  <c r="AC17" i="16"/>
  <c r="AG17" i="16"/>
  <c r="B25" i="16"/>
  <c r="F25" i="16"/>
  <c r="L25" i="16"/>
  <c r="P25" i="16"/>
  <c r="X18" i="16"/>
  <c r="AF18" i="16"/>
  <c r="AC21" i="16"/>
  <c r="AG21" i="16"/>
  <c r="P24" i="16"/>
  <c r="U4" i="16"/>
  <c r="M22" i="16"/>
  <c r="AF8" i="16"/>
  <c r="X4" i="16"/>
  <c r="AB4" i="16"/>
  <c r="X6" i="16"/>
  <c r="AB6" i="16"/>
  <c r="AD7" i="16"/>
  <c r="AE8" i="16"/>
  <c r="AB8" i="16"/>
  <c r="AD11" i="16"/>
  <c r="AE12" i="16"/>
  <c r="AB12" i="16"/>
  <c r="AD15" i="16"/>
  <c r="AE16" i="16"/>
  <c r="AB16" i="16"/>
  <c r="AD19" i="16"/>
  <c r="AE20" i="16"/>
  <c r="AB20" i="16"/>
  <c r="N23" i="16"/>
  <c r="B24" i="16"/>
  <c r="AC8" i="16"/>
  <c r="AG8" i="16"/>
  <c r="AC10" i="16"/>
  <c r="AG10" i="16"/>
  <c r="AE11" i="16"/>
  <c r="AC12" i="16"/>
  <c r="AG12" i="16"/>
  <c r="AE13" i="16"/>
  <c r="W14" i="16"/>
  <c r="AC14" i="16"/>
  <c r="U15" i="16"/>
  <c r="Y15" i="16"/>
  <c r="AE15" i="16"/>
  <c r="W16" i="16"/>
  <c r="AC16" i="16"/>
  <c r="U17" i="16"/>
  <c r="Y17" i="16"/>
  <c r="AE17" i="16"/>
  <c r="W18" i="16"/>
  <c r="AC18" i="16"/>
  <c r="AG18" i="16"/>
  <c r="U19" i="16"/>
  <c r="Y19" i="16"/>
  <c r="AE19" i="16"/>
  <c r="W20" i="16"/>
  <c r="AC20" i="16"/>
  <c r="U21" i="16"/>
  <c r="Y21" i="16"/>
  <c r="AE21" i="16"/>
  <c r="E23" i="16"/>
  <c r="K23" i="16"/>
  <c r="O23" i="16"/>
  <c r="C24" i="16"/>
  <c r="G24" i="16"/>
  <c r="M24" i="16"/>
  <c r="Q24" i="16"/>
  <c r="O25" i="16"/>
  <c r="AE7" i="16"/>
  <c r="AD4" i="16"/>
  <c r="AD10" i="16"/>
  <c r="AE4" i="16"/>
  <c r="C9" i="16"/>
  <c r="G9" i="16"/>
  <c r="M9" i="16"/>
  <c r="Q9" i="16"/>
  <c r="U10" i="16"/>
  <c r="Y10" i="16"/>
  <c r="AE10" i="16"/>
  <c r="U18" i="16"/>
  <c r="P23" i="15"/>
  <c r="V19" i="15"/>
  <c r="T13" i="15"/>
  <c r="L23" i="15"/>
  <c r="V5" i="15"/>
  <c r="N22" i="15"/>
  <c r="W4" i="15"/>
  <c r="E24" i="15"/>
  <c r="B23" i="15"/>
  <c r="H9" i="15"/>
  <c r="E9" i="15"/>
  <c r="C23" i="15"/>
  <c r="B22" i="15"/>
  <c r="L22" i="15"/>
  <c r="Q9" i="15"/>
  <c r="U11" i="15"/>
  <c r="O22" i="15"/>
  <c r="W16" i="15"/>
  <c r="O9" i="15"/>
  <c r="K23" i="15"/>
  <c r="K22" i="15"/>
  <c r="X7" i="15"/>
  <c r="P22" i="15"/>
  <c r="X4" i="15"/>
  <c r="T4" i="15"/>
  <c r="C22" i="15"/>
  <c r="G23" i="15"/>
  <c r="X13" i="15"/>
  <c r="U14" i="15"/>
  <c r="Y14" i="15"/>
  <c r="W20" i="15"/>
  <c r="D9" i="15"/>
  <c r="T17" i="15"/>
  <c r="X17" i="15"/>
  <c r="U18" i="15"/>
  <c r="Y18" i="15"/>
  <c r="T21" i="15"/>
  <c r="X21" i="15"/>
  <c r="U20" i="15"/>
  <c r="Y20" i="15"/>
  <c r="F9" i="15"/>
  <c r="E23" i="15"/>
  <c r="E22" i="15"/>
  <c r="W10" i="15"/>
  <c r="Y7" i="15"/>
  <c r="G22" i="15"/>
  <c r="T7" i="15"/>
  <c r="H22" i="15"/>
  <c r="D22" i="15"/>
  <c r="U8" i="15"/>
  <c r="Y8" i="15"/>
  <c r="Y4" i="15"/>
  <c r="U4" i="15"/>
  <c r="V10" i="15"/>
  <c r="V15" i="15"/>
  <c r="F22" i="15"/>
  <c r="F23" i="15"/>
  <c r="F24" i="15"/>
  <c r="L24" i="15"/>
  <c r="P24" i="15"/>
  <c r="V4" i="15"/>
  <c r="M22" i="15"/>
  <c r="Q22" i="15"/>
  <c r="M23" i="15"/>
  <c r="Q23" i="15"/>
  <c r="M24" i="15"/>
  <c r="Q24" i="15"/>
  <c r="C2" i="14"/>
  <c r="V9" i="16" l="1"/>
  <c r="M23" i="18" a="1"/>
  <c r="I23" i="18" a="1"/>
  <c r="AB9" i="15"/>
  <c r="X24" i="15"/>
  <c r="T25" i="16"/>
  <c r="Y23" i="15"/>
  <c r="X10" i="17"/>
  <c r="T10" i="17"/>
  <c r="V10" i="17"/>
  <c r="AG10" i="17"/>
  <c r="Y10" i="17"/>
  <c r="T9" i="15"/>
  <c r="T24" i="16"/>
  <c r="W10" i="17"/>
  <c r="T9" i="16"/>
  <c r="AC10" i="17"/>
  <c r="U10" i="17"/>
  <c r="AE10" i="17"/>
  <c r="AF10" i="17"/>
  <c r="AB10" i="17"/>
  <c r="AD10" i="17"/>
  <c r="AD25" i="16"/>
  <c r="V25" i="16"/>
  <c r="AC25" i="16"/>
  <c r="Y23" i="16"/>
  <c r="W24" i="16"/>
  <c r="W22" i="16"/>
  <c r="X22" i="16"/>
  <c r="AD9" i="16"/>
  <c r="AG25" i="16"/>
  <c r="V22" i="16"/>
  <c r="AF22" i="15"/>
  <c r="AG9" i="15"/>
  <c r="V9" i="15"/>
  <c r="Y24" i="15"/>
  <c r="W24" i="15"/>
  <c r="AD22" i="15"/>
  <c r="AC9" i="15"/>
  <c r="Y9" i="15"/>
  <c r="V22" i="15"/>
  <c r="AE9" i="15"/>
  <c r="AB22" i="15"/>
  <c r="T22" i="15"/>
  <c r="AG22" i="15"/>
  <c r="T24" i="15"/>
  <c r="U9" i="15"/>
  <c r="AE22" i="15"/>
  <c r="X9" i="15"/>
  <c r="AF9" i="15"/>
  <c r="U24" i="15"/>
  <c r="AC22" i="15"/>
  <c r="V23" i="15"/>
  <c r="X23" i="15"/>
  <c r="V24" i="15"/>
  <c r="T23" i="15"/>
  <c r="AD9" i="15"/>
  <c r="U25" i="16"/>
  <c r="AG23" i="16"/>
  <c r="AE22" i="16"/>
  <c r="AC23" i="16"/>
  <c r="AD24" i="16"/>
  <c r="AD22" i="16"/>
  <c r="AF22" i="16"/>
  <c r="Y25" i="16"/>
  <c r="AE9" i="16"/>
  <c r="V24" i="16"/>
  <c r="AE24" i="16"/>
  <c r="W23" i="15"/>
  <c r="U23" i="15"/>
  <c r="U22" i="16"/>
  <c r="AC22" i="16"/>
  <c r="AG9" i="16"/>
  <c r="Y9" i="16"/>
  <c r="W25" i="16"/>
  <c r="AE25" i="16"/>
  <c r="X24" i="16"/>
  <c r="AF24" i="16"/>
  <c r="AF23" i="16"/>
  <c r="X23" i="16"/>
  <c r="AB22" i="16"/>
  <c r="AB24" i="16"/>
  <c r="AC9" i="16"/>
  <c r="U9" i="16"/>
  <c r="Y24" i="16"/>
  <c r="AG24" i="16"/>
  <c r="W23" i="16"/>
  <c r="AE23" i="16"/>
  <c r="V23" i="16"/>
  <c r="AD23" i="16"/>
  <c r="AB25" i="16"/>
  <c r="AB9" i="16"/>
  <c r="U24" i="16"/>
  <c r="AC24" i="16"/>
  <c r="AF9" i="16"/>
  <c r="X9" i="16"/>
  <c r="Y22" i="16"/>
  <c r="AG22" i="16"/>
  <c r="AF25" i="16"/>
  <c r="X25" i="16"/>
  <c r="AB23" i="16"/>
  <c r="X22" i="15"/>
  <c r="W22" i="15"/>
  <c r="U22" i="15"/>
  <c r="W9" i="15"/>
  <c r="Y22" i="15"/>
  <c r="D26" i="14"/>
  <c r="E26" i="14"/>
  <c r="F26" i="14"/>
  <c r="G26" i="14"/>
  <c r="H26" i="14"/>
  <c r="I26" i="14"/>
  <c r="J26" i="14"/>
  <c r="K26" i="14"/>
  <c r="L26" i="14"/>
  <c r="M26" i="14"/>
  <c r="N26" i="14"/>
  <c r="O26" i="14"/>
  <c r="P26" i="14"/>
  <c r="Q26" i="14"/>
  <c r="R26" i="14"/>
  <c r="S26" i="14"/>
  <c r="T26" i="14"/>
  <c r="U26" i="14"/>
  <c r="V26" i="14"/>
  <c r="W26" i="14"/>
  <c r="X26" i="14"/>
  <c r="Y26" i="14"/>
  <c r="Z26" i="14"/>
  <c r="AA26" i="14"/>
  <c r="AB26" i="14"/>
  <c r="AC26" i="14"/>
  <c r="AD26" i="14"/>
  <c r="AE26" i="14"/>
  <c r="AF26" i="14"/>
  <c r="AG26" i="14"/>
  <c r="AH26" i="14"/>
  <c r="AI26" i="14"/>
  <c r="AJ26" i="14"/>
  <c r="AK26" i="14"/>
  <c r="AL26" i="14"/>
  <c r="AM26" i="14"/>
  <c r="AN26" i="14"/>
  <c r="D27" i="14"/>
  <c r="E27" i="14"/>
  <c r="F27" i="14"/>
  <c r="G27" i="14"/>
  <c r="H27" i="14"/>
  <c r="I27" i="14"/>
  <c r="J27" i="14"/>
  <c r="K27" i="14"/>
  <c r="L27" i="14"/>
  <c r="M27" i="14"/>
  <c r="N27" i="14"/>
  <c r="O27" i="14"/>
  <c r="P27" i="14"/>
  <c r="Q27" i="14"/>
  <c r="R27" i="14"/>
  <c r="S27" i="14"/>
  <c r="T27" i="14"/>
  <c r="U27" i="14"/>
  <c r="V27" i="14"/>
  <c r="W27" i="14"/>
  <c r="X27" i="14"/>
  <c r="Y27" i="14"/>
  <c r="Z27" i="14"/>
  <c r="AA27" i="14"/>
  <c r="AB27" i="14"/>
  <c r="AC27" i="14"/>
  <c r="AD27" i="14"/>
  <c r="AE27" i="14"/>
  <c r="AF27" i="14"/>
  <c r="AG27" i="14"/>
  <c r="AH27" i="14"/>
  <c r="AI27" i="14"/>
  <c r="AJ27" i="14"/>
  <c r="AK27" i="14"/>
  <c r="AL27" i="14"/>
  <c r="AM27" i="14"/>
  <c r="AN27" i="14"/>
  <c r="D28" i="14"/>
  <c r="E28" i="14"/>
  <c r="F28" i="14"/>
  <c r="G28" i="14"/>
  <c r="H28" i="14"/>
  <c r="I28" i="14"/>
  <c r="J28" i="14"/>
  <c r="K28" i="14"/>
  <c r="L28" i="14"/>
  <c r="M28" i="14"/>
  <c r="N28" i="14"/>
  <c r="O28" i="14"/>
  <c r="P28" i="14"/>
  <c r="Q28" i="14"/>
  <c r="R28" i="14"/>
  <c r="S28" i="14"/>
  <c r="T28" i="14"/>
  <c r="U28" i="14"/>
  <c r="V28" i="14"/>
  <c r="W28" i="14"/>
  <c r="X28" i="14"/>
  <c r="Y28" i="14"/>
  <c r="Z28" i="14"/>
  <c r="AA28" i="14"/>
  <c r="AB28" i="14"/>
  <c r="AC28" i="14"/>
  <c r="AD28" i="14"/>
  <c r="AE28" i="14"/>
  <c r="AF28" i="14"/>
  <c r="AG28" i="14"/>
  <c r="AH28" i="14"/>
  <c r="AI28" i="14"/>
  <c r="AJ28" i="14"/>
  <c r="AK28" i="14"/>
  <c r="AL28" i="14"/>
  <c r="AM28" i="14"/>
  <c r="AN28" i="14"/>
  <c r="D29" i="14"/>
  <c r="E29" i="14"/>
  <c r="F29" i="14"/>
  <c r="G29" i="14"/>
  <c r="H29" i="14"/>
  <c r="I29" i="14"/>
  <c r="J29" i="14"/>
  <c r="K29" i="14"/>
  <c r="L29" i="14"/>
  <c r="M29" i="14"/>
  <c r="N29" i="14"/>
  <c r="O29" i="14"/>
  <c r="P29" i="14"/>
  <c r="Q29" i="14"/>
  <c r="R29" i="14"/>
  <c r="S29" i="14"/>
  <c r="T29" i="14"/>
  <c r="U29" i="14"/>
  <c r="V29" i="14"/>
  <c r="W29" i="14"/>
  <c r="X29" i="14"/>
  <c r="Y29" i="14"/>
  <c r="Z29" i="14"/>
  <c r="AA29" i="14"/>
  <c r="AB29" i="14"/>
  <c r="AC29" i="14"/>
  <c r="AD29" i="14"/>
  <c r="AE29" i="14"/>
  <c r="AF29" i="14"/>
  <c r="AG29" i="14"/>
  <c r="AH29" i="14"/>
  <c r="AI29" i="14"/>
  <c r="AJ29" i="14"/>
  <c r="AK29" i="14"/>
  <c r="AL29" i="14"/>
  <c r="AM29" i="14"/>
  <c r="AN29" i="14"/>
  <c r="D30" i="14"/>
  <c r="E30" i="14"/>
  <c r="F30" i="14"/>
  <c r="G30" i="14"/>
  <c r="H30" i="14"/>
  <c r="I30" i="14"/>
  <c r="J30" i="14"/>
  <c r="K30" i="14"/>
  <c r="L30" i="14"/>
  <c r="M30" i="14"/>
  <c r="N30" i="14"/>
  <c r="O30" i="14"/>
  <c r="P30" i="14"/>
  <c r="Q30" i="14"/>
  <c r="R30" i="14"/>
  <c r="S30" i="14"/>
  <c r="T30" i="14"/>
  <c r="U30" i="14"/>
  <c r="V30" i="14"/>
  <c r="W30" i="14"/>
  <c r="X30" i="14"/>
  <c r="Y30" i="14"/>
  <c r="Z30" i="14"/>
  <c r="AA30" i="14"/>
  <c r="AB30" i="14"/>
  <c r="AC30" i="14"/>
  <c r="AD30" i="14"/>
  <c r="AE30" i="14"/>
  <c r="AF30" i="14"/>
  <c r="AG30" i="14"/>
  <c r="AH30" i="14"/>
  <c r="AI30" i="14"/>
  <c r="AJ30" i="14"/>
  <c r="AK30" i="14"/>
  <c r="AL30" i="14"/>
  <c r="AM30" i="14"/>
  <c r="AN30" i="14"/>
  <c r="D32" i="14"/>
  <c r="E32" i="14"/>
  <c r="F32" i="14"/>
  <c r="G32" i="14"/>
  <c r="H32" i="14"/>
  <c r="I32" i="14"/>
  <c r="J32" i="14"/>
  <c r="K32" i="14"/>
  <c r="L32" i="14"/>
  <c r="M32" i="14"/>
  <c r="N32" i="14"/>
  <c r="O32" i="14"/>
  <c r="P32" i="14"/>
  <c r="Q32" i="14"/>
  <c r="R32" i="14"/>
  <c r="S32" i="14"/>
  <c r="T32" i="14"/>
  <c r="U32" i="14"/>
  <c r="V32" i="14"/>
  <c r="W32" i="14"/>
  <c r="X32" i="14"/>
  <c r="Y32" i="14"/>
  <c r="Z32" i="14"/>
  <c r="AA32" i="14"/>
  <c r="AB32" i="14"/>
  <c r="AC32" i="14"/>
  <c r="AD32" i="14"/>
  <c r="AE32" i="14"/>
  <c r="AF32" i="14"/>
  <c r="AG32" i="14"/>
  <c r="AH32" i="14"/>
  <c r="AI32" i="14"/>
  <c r="AJ32" i="14"/>
  <c r="AK32" i="14"/>
  <c r="AL32" i="14"/>
  <c r="AM32" i="14"/>
  <c r="AN32" i="14"/>
  <c r="D33" i="14"/>
  <c r="E33" i="14"/>
  <c r="F33" i="14"/>
  <c r="G33" i="14"/>
  <c r="H33" i="14"/>
  <c r="I33" i="14"/>
  <c r="J33" i="14"/>
  <c r="K33" i="14"/>
  <c r="L33" i="14"/>
  <c r="M33" i="14"/>
  <c r="N33" i="14"/>
  <c r="O33" i="14"/>
  <c r="P33" i="14"/>
  <c r="Q33" i="14"/>
  <c r="R33" i="14"/>
  <c r="S33" i="14"/>
  <c r="T33" i="14"/>
  <c r="U33" i="14"/>
  <c r="V33" i="14"/>
  <c r="W33" i="14"/>
  <c r="X33" i="14"/>
  <c r="Y33" i="14"/>
  <c r="Z33" i="14"/>
  <c r="AA33" i="14"/>
  <c r="AB33" i="14"/>
  <c r="AC33" i="14"/>
  <c r="AD33" i="14"/>
  <c r="AE33" i="14"/>
  <c r="AF33" i="14"/>
  <c r="AG33" i="14"/>
  <c r="AH33" i="14"/>
  <c r="AI33" i="14"/>
  <c r="AJ33" i="14"/>
  <c r="AK33" i="14"/>
  <c r="AL33" i="14"/>
  <c r="AM33" i="14"/>
  <c r="AN33" i="14"/>
  <c r="D34" i="14"/>
  <c r="E34" i="14"/>
  <c r="F34" i="14"/>
  <c r="G34" i="14"/>
  <c r="H34" i="14"/>
  <c r="I34" i="14"/>
  <c r="J34" i="14"/>
  <c r="K34" i="14"/>
  <c r="L34" i="14"/>
  <c r="M34" i="14"/>
  <c r="N34" i="14"/>
  <c r="O34" i="14"/>
  <c r="P34" i="14"/>
  <c r="Q34" i="14"/>
  <c r="R34" i="14"/>
  <c r="S34" i="14"/>
  <c r="T34" i="14"/>
  <c r="U34" i="14"/>
  <c r="V34" i="14"/>
  <c r="W34" i="14"/>
  <c r="X34" i="14"/>
  <c r="Y34" i="14"/>
  <c r="Z34" i="14"/>
  <c r="AA34" i="14"/>
  <c r="AB34" i="14"/>
  <c r="AC34" i="14"/>
  <c r="AD34" i="14"/>
  <c r="AE34" i="14"/>
  <c r="AF34" i="14"/>
  <c r="AG34" i="14"/>
  <c r="AH34" i="14"/>
  <c r="AI34" i="14"/>
  <c r="AJ34" i="14"/>
  <c r="AK34" i="14"/>
  <c r="AL34" i="14"/>
  <c r="AM34" i="14"/>
  <c r="AN34" i="14"/>
  <c r="D35" i="14"/>
  <c r="E35" i="14"/>
  <c r="F35" i="14"/>
  <c r="G35" i="14"/>
  <c r="H35" i="14"/>
  <c r="I35" i="14"/>
  <c r="J35" i="14"/>
  <c r="K35" i="14"/>
  <c r="L35" i="14"/>
  <c r="M35" i="14"/>
  <c r="N35" i="14"/>
  <c r="O35" i="14"/>
  <c r="P35" i="14"/>
  <c r="Q35" i="14"/>
  <c r="R35" i="14"/>
  <c r="S35" i="14"/>
  <c r="T35" i="14"/>
  <c r="U35" i="14"/>
  <c r="V35" i="14"/>
  <c r="W35" i="14"/>
  <c r="X35" i="14"/>
  <c r="Y35" i="14"/>
  <c r="Z35" i="14"/>
  <c r="AA35" i="14"/>
  <c r="AB35" i="14"/>
  <c r="AC35" i="14"/>
  <c r="AD35" i="14"/>
  <c r="AE35" i="14"/>
  <c r="AF35" i="14"/>
  <c r="AG35" i="14"/>
  <c r="AH35" i="14"/>
  <c r="AI35" i="14"/>
  <c r="AJ35" i="14"/>
  <c r="AK35" i="14"/>
  <c r="AL35" i="14"/>
  <c r="AM35" i="14"/>
  <c r="AN35" i="14"/>
  <c r="D36" i="14"/>
  <c r="E36" i="14"/>
  <c r="F36" i="14"/>
  <c r="G36" i="14"/>
  <c r="H36" i="14"/>
  <c r="I36" i="14"/>
  <c r="J36" i="14"/>
  <c r="K36" i="14"/>
  <c r="L36" i="14"/>
  <c r="M36" i="14"/>
  <c r="N36" i="14"/>
  <c r="O36" i="14"/>
  <c r="P36" i="14"/>
  <c r="Q36" i="14"/>
  <c r="R36" i="14"/>
  <c r="S36" i="14"/>
  <c r="T36" i="14"/>
  <c r="U36" i="14"/>
  <c r="V36" i="14"/>
  <c r="W36" i="14"/>
  <c r="X36" i="14"/>
  <c r="Y36" i="14"/>
  <c r="Z36" i="14"/>
  <c r="AA36" i="14"/>
  <c r="AB36" i="14"/>
  <c r="AC36" i="14"/>
  <c r="AD36" i="14"/>
  <c r="AE36" i="14"/>
  <c r="AF36" i="14"/>
  <c r="AG36" i="14"/>
  <c r="AH36" i="14"/>
  <c r="AI36" i="14"/>
  <c r="AJ36" i="14"/>
  <c r="AK36" i="14"/>
  <c r="AL36" i="14"/>
  <c r="AM36" i="14"/>
  <c r="AN36" i="14"/>
  <c r="D37" i="14"/>
  <c r="E37" i="14"/>
  <c r="F37" i="14"/>
  <c r="G37" i="14"/>
  <c r="H37" i="14"/>
  <c r="I37" i="14"/>
  <c r="J37" i="14"/>
  <c r="K37" i="14"/>
  <c r="L37" i="14"/>
  <c r="M37" i="14"/>
  <c r="N37" i="14"/>
  <c r="O37" i="14"/>
  <c r="P37" i="14"/>
  <c r="Q37" i="14"/>
  <c r="R37" i="14"/>
  <c r="S37" i="14"/>
  <c r="T37" i="14"/>
  <c r="U37" i="14"/>
  <c r="V37" i="14"/>
  <c r="W37" i="14"/>
  <c r="X37" i="14"/>
  <c r="Y37" i="14"/>
  <c r="Z37" i="14"/>
  <c r="AA37" i="14"/>
  <c r="AB37" i="14"/>
  <c r="AC37" i="14"/>
  <c r="AD37" i="14"/>
  <c r="AE37" i="14"/>
  <c r="AF37" i="14"/>
  <c r="AG37" i="14"/>
  <c r="AH37" i="14"/>
  <c r="AI37" i="14"/>
  <c r="AJ37" i="14"/>
  <c r="AK37" i="14"/>
  <c r="AL37" i="14"/>
  <c r="AM37" i="14"/>
  <c r="AN37" i="14"/>
  <c r="D38" i="14"/>
  <c r="E38" i="14"/>
  <c r="F38" i="14"/>
  <c r="G38" i="14"/>
  <c r="H38" i="14"/>
  <c r="I38" i="14"/>
  <c r="J38" i="14"/>
  <c r="K38" i="14"/>
  <c r="L38" i="14"/>
  <c r="M38" i="14"/>
  <c r="N38" i="14"/>
  <c r="O38" i="14"/>
  <c r="P38" i="14"/>
  <c r="Q38" i="14"/>
  <c r="R38" i="14"/>
  <c r="S38" i="14"/>
  <c r="T38" i="14"/>
  <c r="U38" i="14"/>
  <c r="V38" i="14"/>
  <c r="W38" i="14"/>
  <c r="X38" i="14"/>
  <c r="Y38" i="14"/>
  <c r="Z38" i="14"/>
  <c r="AA38" i="14"/>
  <c r="AB38" i="14"/>
  <c r="AC38" i="14"/>
  <c r="AD38" i="14"/>
  <c r="AE38" i="14"/>
  <c r="AF38" i="14"/>
  <c r="AG38" i="14"/>
  <c r="AH38" i="14"/>
  <c r="AI38" i="14"/>
  <c r="AJ38" i="14"/>
  <c r="AK38" i="14"/>
  <c r="AL38" i="14"/>
  <c r="AM38" i="14"/>
  <c r="AN38" i="14"/>
  <c r="D39" i="14"/>
  <c r="D46" i="14" s="1"/>
  <c r="E39" i="14"/>
  <c r="E46" i="14" s="1"/>
  <c r="F39" i="14"/>
  <c r="F46" i="14" s="1"/>
  <c r="G39" i="14"/>
  <c r="G46" i="14" s="1"/>
  <c r="H39" i="14"/>
  <c r="I39" i="14"/>
  <c r="I46" i="14" s="1"/>
  <c r="J39" i="14"/>
  <c r="J46" i="14" s="1"/>
  <c r="K39" i="14"/>
  <c r="K46" i="14" s="1"/>
  <c r="L39" i="14"/>
  <c r="L46" i="14" s="1"/>
  <c r="M39" i="14"/>
  <c r="M46" i="14" s="1"/>
  <c r="N39" i="14"/>
  <c r="N46" i="14" s="1"/>
  <c r="O39" i="14"/>
  <c r="O46" i="14" s="1"/>
  <c r="P39" i="14"/>
  <c r="P46" i="14" s="1"/>
  <c r="Q39" i="14"/>
  <c r="Q46" i="14" s="1"/>
  <c r="R39" i="14"/>
  <c r="R46" i="14" s="1"/>
  <c r="S39" i="14"/>
  <c r="S46" i="14" s="1"/>
  <c r="T39" i="14"/>
  <c r="T46" i="14" s="1"/>
  <c r="U39" i="14"/>
  <c r="V39" i="14"/>
  <c r="V46" i="14" s="1"/>
  <c r="W39" i="14"/>
  <c r="W46" i="14" s="1"/>
  <c r="X39" i="14"/>
  <c r="X46" i="14" s="1"/>
  <c r="Y39" i="14"/>
  <c r="Y46" i="14" s="1"/>
  <c r="Z39" i="14"/>
  <c r="Z46" i="14" s="1"/>
  <c r="AA39" i="14"/>
  <c r="AA46" i="14" s="1"/>
  <c r="AB39" i="14"/>
  <c r="AB46" i="14" s="1"/>
  <c r="AC39" i="14"/>
  <c r="AC46" i="14" s="1"/>
  <c r="AD39" i="14"/>
  <c r="AD46" i="14" s="1"/>
  <c r="AE39" i="14"/>
  <c r="AF39" i="14"/>
  <c r="AF46" i="14" s="1"/>
  <c r="AG39" i="14"/>
  <c r="AG46" i="14" s="1"/>
  <c r="AH39" i="14"/>
  <c r="AH46" i="14" s="1"/>
  <c r="AI39" i="14"/>
  <c r="AI46" i="14" s="1"/>
  <c r="AJ39" i="14"/>
  <c r="AJ46" i="14" s="1"/>
  <c r="AK39" i="14"/>
  <c r="AK46" i="14" s="1"/>
  <c r="AL39" i="14"/>
  <c r="AL46" i="14" s="1"/>
  <c r="AM39" i="14"/>
  <c r="AM46" i="14" s="1"/>
  <c r="AN39" i="14"/>
  <c r="AN46" i="14" s="1"/>
  <c r="D40" i="14"/>
  <c r="E40" i="14"/>
  <c r="F40" i="14"/>
  <c r="G40" i="14"/>
  <c r="H40" i="14"/>
  <c r="I40" i="14"/>
  <c r="J40" i="14"/>
  <c r="K40" i="14"/>
  <c r="L40" i="14"/>
  <c r="M40" i="14"/>
  <c r="N40" i="14"/>
  <c r="O40" i="14"/>
  <c r="P40" i="14"/>
  <c r="Q40" i="14"/>
  <c r="R40" i="14"/>
  <c r="S40" i="14"/>
  <c r="T40" i="14"/>
  <c r="U40" i="14"/>
  <c r="V40" i="14"/>
  <c r="W40" i="14"/>
  <c r="X40" i="14"/>
  <c r="Y40" i="14"/>
  <c r="Z40" i="14"/>
  <c r="AA40" i="14"/>
  <c r="AB40" i="14"/>
  <c r="AC40" i="14"/>
  <c r="AD40" i="14"/>
  <c r="AE40" i="14"/>
  <c r="AF40" i="14"/>
  <c r="AG40" i="14"/>
  <c r="AH40" i="14"/>
  <c r="AI40" i="14"/>
  <c r="AJ40" i="14"/>
  <c r="AK40" i="14"/>
  <c r="AL40" i="14"/>
  <c r="AM40" i="14"/>
  <c r="AN40" i="14"/>
  <c r="D41" i="14"/>
  <c r="E41" i="14"/>
  <c r="F41" i="14"/>
  <c r="G41" i="14"/>
  <c r="H41" i="14"/>
  <c r="I41" i="14"/>
  <c r="J41" i="14"/>
  <c r="K41" i="14"/>
  <c r="L41" i="14"/>
  <c r="M41" i="14"/>
  <c r="N41" i="14"/>
  <c r="O41" i="14"/>
  <c r="P41" i="14"/>
  <c r="Q41" i="14"/>
  <c r="R41" i="14"/>
  <c r="S41" i="14"/>
  <c r="T41" i="14"/>
  <c r="U41" i="14"/>
  <c r="V41" i="14"/>
  <c r="W41" i="14"/>
  <c r="X41" i="14"/>
  <c r="Y41" i="14"/>
  <c r="Z41" i="14"/>
  <c r="AA41" i="14"/>
  <c r="AB41" i="14"/>
  <c r="AC41" i="14"/>
  <c r="AD41" i="14"/>
  <c r="AE41" i="14"/>
  <c r="AF41" i="14"/>
  <c r="AG41" i="14"/>
  <c r="AH41" i="14"/>
  <c r="AI41" i="14"/>
  <c r="AJ41" i="14"/>
  <c r="AK41" i="14"/>
  <c r="AL41" i="14"/>
  <c r="AM41" i="14"/>
  <c r="AN41" i="14"/>
  <c r="D42" i="14"/>
  <c r="E42" i="14"/>
  <c r="F42" i="14"/>
  <c r="G42" i="14"/>
  <c r="H42" i="14"/>
  <c r="I42" i="14"/>
  <c r="J42" i="14"/>
  <c r="K42" i="14"/>
  <c r="L42" i="14"/>
  <c r="M42" i="14"/>
  <c r="N42" i="14"/>
  <c r="O42" i="14"/>
  <c r="P42" i="14"/>
  <c r="Q42" i="14"/>
  <c r="R42" i="14"/>
  <c r="S42" i="14"/>
  <c r="T42" i="14"/>
  <c r="U42" i="14"/>
  <c r="V42" i="14"/>
  <c r="W42" i="14"/>
  <c r="X42" i="14"/>
  <c r="Y42" i="14"/>
  <c r="Z42" i="14"/>
  <c r="AA42" i="14"/>
  <c r="AB42" i="14"/>
  <c r="AC42" i="14"/>
  <c r="AD42" i="14"/>
  <c r="AE42" i="14"/>
  <c r="AF42" i="14"/>
  <c r="AG42" i="14"/>
  <c r="AH42" i="14"/>
  <c r="AI42" i="14"/>
  <c r="AJ42" i="14"/>
  <c r="AK42" i="14"/>
  <c r="AL42" i="14"/>
  <c r="AM42" i="14"/>
  <c r="AN42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AH43" i="14"/>
  <c r="AI43" i="14"/>
  <c r="AJ43" i="14"/>
  <c r="AK43" i="14"/>
  <c r="AL43" i="14"/>
  <c r="AM43" i="14"/>
  <c r="AN43" i="14"/>
  <c r="C28" i="14"/>
  <c r="C29" i="14"/>
  <c r="C30" i="14"/>
  <c r="C32" i="14"/>
  <c r="C33" i="14"/>
  <c r="C34" i="14"/>
  <c r="C35" i="14"/>
  <c r="C36" i="14"/>
  <c r="C37" i="14"/>
  <c r="C38" i="14"/>
  <c r="C39" i="14"/>
  <c r="C46" i="14" s="1"/>
  <c r="C40" i="14"/>
  <c r="C41" i="14"/>
  <c r="C42" i="14"/>
  <c r="C43" i="14"/>
  <c r="C27" i="14"/>
  <c r="C26" i="14"/>
  <c r="J2" i="14"/>
  <c r="K2" i="14"/>
  <c r="L2" i="14"/>
  <c r="M2" i="14"/>
  <c r="N2" i="14"/>
  <c r="O2" i="14"/>
  <c r="P2" i="14"/>
  <c r="Q2" i="14"/>
  <c r="R2" i="14"/>
  <c r="S2" i="14"/>
  <c r="T2" i="14"/>
  <c r="U2" i="14"/>
  <c r="V2" i="14"/>
  <c r="W2" i="14"/>
  <c r="X2" i="14"/>
  <c r="Y2" i="14"/>
  <c r="Z2" i="14"/>
  <c r="AA2" i="14"/>
  <c r="AB2" i="14"/>
  <c r="AC2" i="14"/>
  <c r="AD2" i="14"/>
  <c r="AE2" i="14"/>
  <c r="AF2" i="14"/>
  <c r="AG2" i="14"/>
  <c r="AH2" i="14"/>
  <c r="AI2" i="14"/>
  <c r="AJ2" i="14"/>
  <c r="AK2" i="14"/>
  <c r="AL2" i="14"/>
  <c r="AM2" i="14"/>
  <c r="AN2" i="14"/>
  <c r="J3" i="14"/>
  <c r="K3" i="14"/>
  <c r="L3" i="14"/>
  <c r="M3" i="14"/>
  <c r="N3" i="14"/>
  <c r="O3" i="14"/>
  <c r="P3" i="14"/>
  <c r="Q3" i="14"/>
  <c r="R3" i="14"/>
  <c r="S3" i="14"/>
  <c r="T3" i="14"/>
  <c r="U3" i="14"/>
  <c r="V3" i="14"/>
  <c r="W3" i="14"/>
  <c r="X3" i="14"/>
  <c r="Y3" i="14"/>
  <c r="Z3" i="14"/>
  <c r="AA3" i="14"/>
  <c r="AB3" i="14"/>
  <c r="AC3" i="14"/>
  <c r="AD3" i="14"/>
  <c r="AE3" i="14"/>
  <c r="AF3" i="14"/>
  <c r="AG3" i="14"/>
  <c r="AH3" i="14"/>
  <c r="AI3" i="14"/>
  <c r="AJ3" i="14"/>
  <c r="AK3" i="14"/>
  <c r="AL3" i="14"/>
  <c r="AM3" i="14"/>
  <c r="AN3" i="14"/>
  <c r="J4" i="14"/>
  <c r="K4" i="14"/>
  <c r="L4" i="14"/>
  <c r="M4" i="14"/>
  <c r="N4" i="14"/>
  <c r="O4" i="14"/>
  <c r="P4" i="14"/>
  <c r="Q4" i="14"/>
  <c r="R4" i="14"/>
  <c r="S4" i="14"/>
  <c r="T4" i="14"/>
  <c r="U4" i="14"/>
  <c r="V4" i="14"/>
  <c r="W4" i="14"/>
  <c r="X4" i="14"/>
  <c r="Y4" i="14"/>
  <c r="Z4" i="14"/>
  <c r="AA4" i="14"/>
  <c r="AB4" i="14"/>
  <c r="AC4" i="14"/>
  <c r="AD4" i="14"/>
  <c r="AE4" i="14"/>
  <c r="AF4" i="14"/>
  <c r="AG4" i="14"/>
  <c r="AH4" i="14"/>
  <c r="AI4" i="14"/>
  <c r="AJ4" i="14"/>
  <c r="AK4" i="14"/>
  <c r="AL4" i="14"/>
  <c r="AM4" i="14"/>
  <c r="AN4" i="14"/>
  <c r="J5" i="14"/>
  <c r="K5" i="14"/>
  <c r="L5" i="14"/>
  <c r="M5" i="14"/>
  <c r="N5" i="14"/>
  <c r="O5" i="14"/>
  <c r="P5" i="14"/>
  <c r="Q5" i="14"/>
  <c r="R5" i="14"/>
  <c r="S5" i="14"/>
  <c r="T5" i="14"/>
  <c r="U5" i="14"/>
  <c r="V5" i="14"/>
  <c r="W5" i="14"/>
  <c r="X5" i="14"/>
  <c r="Y5" i="14"/>
  <c r="Z5" i="14"/>
  <c r="AA5" i="14"/>
  <c r="AB5" i="14"/>
  <c r="AC5" i="14"/>
  <c r="AD5" i="14"/>
  <c r="AE5" i="14"/>
  <c r="AF5" i="14"/>
  <c r="AG5" i="14"/>
  <c r="AH5" i="14"/>
  <c r="AI5" i="14"/>
  <c r="AJ5" i="14"/>
  <c r="AK5" i="14"/>
  <c r="AL5" i="14"/>
  <c r="AM5" i="14"/>
  <c r="AN5" i="14"/>
  <c r="J6" i="14"/>
  <c r="K6" i="14"/>
  <c r="L6" i="14"/>
  <c r="M6" i="14"/>
  <c r="N6" i="14"/>
  <c r="O6" i="14"/>
  <c r="P6" i="14"/>
  <c r="Q6" i="14"/>
  <c r="R6" i="14"/>
  <c r="S6" i="14"/>
  <c r="T6" i="14"/>
  <c r="U6" i="14"/>
  <c r="V6" i="14"/>
  <c r="W6" i="14"/>
  <c r="X6" i="14"/>
  <c r="Y6" i="14"/>
  <c r="Z6" i="14"/>
  <c r="AA6" i="14"/>
  <c r="AB6" i="14"/>
  <c r="AC6" i="14"/>
  <c r="AD6" i="14"/>
  <c r="AE6" i="14"/>
  <c r="AF6" i="14"/>
  <c r="AG6" i="14"/>
  <c r="AH6" i="14"/>
  <c r="AI6" i="14"/>
  <c r="AJ6" i="14"/>
  <c r="AK6" i="14"/>
  <c r="AL6" i="14"/>
  <c r="AM6" i="14"/>
  <c r="AN6" i="14"/>
  <c r="J8" i="14"/>
  <c r="K8" i="14"/>
  <c r="L8" i="14"/>
  <c r="M8" i="14"/>
  <c r="N8" i="14"/>
  <c r="O8" i="14"/>
  <c r="P8" i="14"/>
  <c r="Q8" i="14"/>
  <c r="R8" i="14"/>
  <c r="S8" i="14"/>
  <c r="T8" i="14"/>
  <c r="U8" i="14"/>
  <c r="V8" i="14"/>
  <c r="W8" i="14"/>
  <c r="X8" i="14"/>
  <c r="Y8" i="14"/>
  <c r="Z8" i="14"/>
  <c r="AA8" i="14"/>
  <c r="AB8" i="14"/>
  <c r="AC8" i="14"/>
  <c r="AD8" i="14"/>
  <c r="AE8" i="14"/>
  <c r="AF8" i="14"/>
  <c r="AG8" i="14"/>
  <c r="AH8" i="14"/>
  <c r="AI8" i="14"/>
  <c r="AJ8" i="14"/>
  <c r="AK8" i="14"/>
  <c r="AL8" i="14"/>
  <c r="AM8" i="14"/>
  <c r="AN8" i="14"/>
  <c r="J9" i="14"/>
  <c r="K9" i="14"/>
  <c r="L9" i="14"/>
  <c r="M9" i="14"/>
  <c r="N9" i="14"/>
  <c r="O9" i="14"/>
  <c r="P9" i="14"/>
  <c r="Q9" i="14"/>
  <c r="R9" i="14"/>
  <c r="S9" i="14"/>
  <c r="T9" i="14"/>
  <c r="U9" i="14"/>
  <c r="V9" i="14"/>
  <c r="W9" i="14"/>
  <c r="X9" i="14"/>
  <c r="Y9" i="14"/>
  <c r="Z9" i="14"/>
  <c r="AA9" i="14"/>
  <c r="AB9" i="14"/>
  <c r="AC9" i="14"/>
  <c r="AD9" i="14"/>
  <c r="AE9" i="14"/>
  <c r="AF9" i="14"/>
  <c r="AG9" i="14"/>
  <c r="AH9" i="14"/>
  <c r="AI9" i="14"/>
  <c r="AJ9" i="14"/>
  <c r="AK9" i="14"/>
  <c r="AL9" i="14"/>
  <c r="AM9" i="14"/>
  <c r="AN9" i="14"/>
  <c r="J10" i="14"/>
  <c r="K10" i="14"/>
  <c r="L10" i="14"/>
  <c r="M10" i="14"/>
  <c r="N10" i="14"/>
  <c r="O10" i="14"/>
  <c r="P10" i="14"/>
  <c r="Q10" i="14"/>
  <c r="R10" i="14"/>
  <c r="S10" i="14"/>
  <c r="T10" i="14"/>
  <c r="U10" i="14"/>
  <c r="V10" i="14"/>
  <c r="W10" i="14"/>
  <c r="X10" i="14"/>
  <c r="Y10" i="14"/>
  <c r="Z10" i="14"/>
  <c r="AA10" i="14"/>
  <c r="AB10" i="14"/>
  <c r="AC10" i="14"/>
  <c r="AD10" i="14"/>
  <c r="AE10" i="14"/>
  <c r="AF10" i="14"/>
  <c r="AG10" i="14"/>
  <c r="AH10" i="14"/>
  <c r="AI10" i="14"/>
  <c r="AJ10" i="14"/>
  <c r="AK10" i="14"/>
  <c r="AL10" i="14"/>
  <c r="AM10" i="14"/>
  <c r="AN10" i="14"/>
  <c r="J11" i="14"/>
  <c r="K11" i="14"/>
  <c r="L11" i="14"/>
  <c r="M11" i="14"/>
  <c r="N11" i="14"/>
  <c r="O11" i="14"/>
  <c r="P11" i="14"/>
  <c r="Q11" i="14"/>
  <c r="R11" i="14"/>
  <c r="S11" i="14"/>
  <c r="T11" i="14"/>
  <c r="U11" i="14"/>
  <c r="V11" i="14"/>
  <c r="W11" i="14"/>
  <c r="X11" i="14"/>
  <c r="Y11" i="14"/>
  <c r="Z11" i="14"/>
  <c r="AA11" i="14"/>
  <c r="AB11" i="14"/>
  <c r="AC11" i="14"/>
  <c r="AD11" i="14"/>
  <c r="AE11" i="14"/>
  <c r="AF11" i="14"/>
  <c r="AG11" i="14"/>
  <c r="AH11" i="14"/>
  <c r="AI11" i="14"/>
  <c r="AJ11" i="14"/>
  <c r="AK11" i="14"/>
  <c r="AL11" i="14"/>
  <c r="AM11" i="14"/>
  <c r="AN11" i="14"/>
  <c r="J12" i="14"/>
  <c r="K12" i="14"/>
  <c r="L12" i="14"/>
  <c r="M12" i="14"/>
  <c r="N12" i="14"/>
  <c r="O12" i="14"/>
  <c r="P12" i="14"/>
  <c r="Q12" i="14"/>
  <c r="R12" i="14"/>
  <c r="S12" i="14"/>
  <c r="T12" i="14"/>
  <c r="U12" i="14"/>
  <c r="V12" i="14"/>
  <c r="W12" i="14"/>
  <c r="X12" i="14"/>
  <c r="Y12" i="14"/>
  <c r="Z12" i="14"/>
  <c r="AA12" i="14"/>
  <c r="AB12" i="14"/>
  <c r="AC12" i="14"/>
  <c r="AD12" i="14"/>
  <c r="AE12" i="14"/>
  <c r="AF12" i="14"/>
  <c r="AG12" i="14"/>
  <c r="AH12" i="14"/>
  <c r="AI12" i="14"/>
  <c r="AJ12" i="14"/>
  <c r="AK12" i="14"/>
  <c r="AL12" i="14"/>
  <c r="AM12" i="14"/>
  <c r="AN12" i="14"/>
  <c r="J13" i="14"/>
  <c r="K13" i="14"/>
  <c r="L13" i="14"/>
  <c r="M13" i="14"/>
  <c r="N13" i="14"/>
  <c r="O13" i="14"/>
  <c r="P13" i="14"/>
  <c r="Q13" i="14"/>
  <c r="R13" i="14"/>
  <c r="S13" i="14"/>
  <c r="T13" i="14"/>
  <c r="U13" i="14"/>
  <c r="V13" i="14"/>
  <c r="W13" i="14"/>
  <c r="X13" i="14"/>
  <c r="Y13" i="14"/>
  <c r="Z13" i="14"/>
  <c r="AA13" i="14"/>
  <c r="AB13" i="14"/>
  <c r="AC13" i="14"/>
  <c r="AD13" i="14"/>
  <c r="AE13" i="14"/>
  <c r="AF13" i="14"/>
  <c r="AG13" i="14"/>
  <c r="AH13" i="14"/>
  <c r="AI13" i="14"/>
  <c r="AJ13" i="14"/>
  <c r="AK13" i="14"/>
  <c r="AL13" i="14"/>
  <c r="AM13" i="14"/>
  <c r="AN13" i="14"/>
  <c r="J14" i="14"/>
  <c r="K14" i="14"/>
  <c r="L14" i="14"/>
  <c r="M14" i="14"/>
  <c r="N14" i="14"/>
  <c r="O14" i="14"/>
  <c r="P14" i="14"/>
  <c r="Q14" i="14"/>
  <c r="R14" i="14"/>
  <c r="S14" i="14"/>
  <c r="T14" i="14"/>
  <c r="U14" i="14"/>
  <c r="V14" i="14"/>
  <c r="W14" i="14"/>
  <c r="X14" i="14"/>
  <c r="Y14" i="14"/>
  <c r="Z14" i="14"/>
  <c r="AA14" i="14"/>
  <c r="AB14" i="14"/>
  <c r="AC14" i="14"/>
  <c r="AD14" i="14"/>
  <c r="AE14" i="14"/>
  <c r="AF14" i="14"/>
  <c r="AG14" i="14"/>
  <c r="AH14" i="14"/>
  <c r="AI14" i="14"/>
  <c r="AJ14" i="14"/>
  <c r="AK14" i="14"/>
  <c r="AL14" i="14"/>
  <c r="AM14" i="14"/>
  <c r="AN14" i="14"/>
  <c r="J15" i="14"/>
  <c r="J22" i="14" s="1"/>
  <c r="K15" i="14"/>
  <c r="K22" i="14" s="1"/>
  <c r="L15" i="14"/>
  <c r="L22" i="14" s="1"/>
  <c r="M15" i="14"/>
  <c r="M22" i="14" s="1"/>
  <c r="N15" i="14"/>
  <c r="N22" i="14" s="1"/>
  <c r="O15" i="14"/>
  <c r="O22" i="14" s="1"/>
  <c r="P15" i="14"/>
  <c r="P22" i="14" s="1"/>
  <c r="Q15" i="14"/>
  <c r="Q22" i="14" s="1"/>
  <c r="R15" i="14"/>
  <c r="R22" i="14" s="1"/>
  <c r="S15" i="14"/>
  <c r="S22" i="14" s="1"/>
  <c r="T15" i="14"/>
  <c r="T22" i="14" s="1"/>
  <c r="U15" i="14"/>
  <c r="V15" i="14"/>
  <c r="V22" i="14" s="1"/>
  <c r="W15" i="14"/>
  <c r="W22" i="14" s="1"/>
  <c r="X15" i="14"/>
  <c r="X22" i="14" s="1"/>
  <c r="Y15" i="14"/>
  <c r="Y22" i="14" s="1"/>
  <c r="Z15" i="14"/>
  <c r="Z22" i="14" s="1"/>
  <c r="AA15" i="14"/>
  <c r="AA22" i="14" s="1"/>
  <c r="AB15" i="14"/>
  <c r="AB22" i="14" s="1"/>
  <c r="AC15" i="14"/>
  <c r="AC22" i="14" s="1"/>
  <c r="AD15" i="14"/>
  <c r="AD22" i="14" s="1"/>
  <c r="AE15" i="14"/>
  <c r="AF15" i="14"/>
  <c r="AF22" i="14" s="1"/>
  <c r="AG15" i="14"/>
  <c r="AG22" i="14" s="1"/>
  <c r="AH15" i="14"/>
  <c r="AH22" i="14" s="1"/>
  <c r="AI15" i="14"/>
  <c r="AI22" i="14" s="1"/>
  <c r="AJ15" i="14"/>
  <c r="AJ22" i="14" s="1"/>
  <c r="AK15" i="14"/>
  <c r="AK22" i="14" s="1"/>
  <c r="AL15" i="14"/>
  <c r="AL22" i="14" s="1"/>
  <c r="AM15" i="14"/>
  <c r="AM22" i="14" s="1"/>
  <c r="AN15" i="14"/>
  <c r="AN22" i="14" s="1"/>
  <c r="J16" i="14"/>
  <c r="K16" i="14"/>
  <c r="L16" i="14"/>
  <c r="M16" i="14"/>
  <c r="N16" i="14"/>
  <c r="O16" i="14"/>
  <c r="P16" i="14"/>
  <c r="Q16" i="14"/>
  <c r="R16" i="14"/>
  <c r="S16" i="14"/>
  <c r="T16" i="14"/>
  <c r="U16" i="14"/>
  <c r="V16" i="14"/>
  <c r="W16" i="14"/>
  <c r="X16" i="14"/>
  <c r="Y16" i="14"/>
  <c r="Z16" i="14"/>
  <c r="AA16" i="14"/>
  <c r="AB16" i="14"/>
  <c r="AC16" i="14"/>
  <c r="AD16" i="14"/>
  <c r="AE16" i="14"/>
  <c r="AF16" i="14"/>
  <c r="AG16" i="14"/>
  <c r="AH16" i="14"/>
  <c r="AI16" i="14"/>
  <c r="AJ16" i="14"/>
  <c r="AK16" i="14"/>
  <c r="AL16" i="14"/>
  <c r="AM16" i="14"/>
  <c r="AN16" i="14"/>
  <c r="J17" i="14"/>
  <c r="K17" i="14"/>
  <c r="L17" i="14"/>
  <c r="M17" i="14"/>
  <c r="N17" i="14"/>
  <c r="O17" i="14"/>
  <c r="P17" i="14"/>
  <c r="Q17" i="14"/>
  <c r="R17" i="14"/>
  <c r="S17" i="14"/>
  <c r="T17" i="14"/>
  <c r="U17" i="14"/>
  <c r="V17" i="14"/>
  <c r="W17" i="14"/>
  <c r="X17" i="14"/>
  <c r="Y17" i="14"/>
  <c r="Z17" i="14"/>
  <c r="AA17" i="14"/>
  <c r="AB17" i="14"/>
  <c r="AC17" i="14"/>
  <c r="AD17" i="14"/>
  <c r="AE17" i="14"/>
  <c r="AF17" i="14"/>
  <c r="AG17" i="14"/>
  <c r="AH17" i="14"/>
  <c r="AI17" i="14"/>
  <c r="AJ17" i="14"/>
  <c r="AK17" i="14"/>
  <c r="AL17" i="14"/>
  <c r="AM17" i="14"/>
  <c r="AN17" i="14"/>
  <c r="J18" i="14"/>
  <c r="K18" i="14"/>
  <c r="L18" i="14"/>
  <c r="M18" i="14"/>
  <c r="N18" i="14"/>
  <c r="O18" i="14"/>
  <c r="P18" i="14"/>
  <c r="Q18" i="14"/>
  <c r="R18" i="14"/>
  <c r="S18" i="14"/>
  <c r="T18" i="14"/>
  <c r="U18" i="14"/>
  <c r="V18" i="14"/>
  <c r="W18" i="14"/>
  <c r="X18" i="14"/>
  <c r="Y18" i="14"/>
  <c r="Z18" i="14"/>
  <c r="AA18" i="14"/>
  <c r="AB18" i="14"/>
  <c r="AC18" i="14"/>
  <c r="AD18" i="14"/>
  <c r="AE18" i="14"/>
  <c r="AF18" i="14"/>
  <c r="AG18" i="14"/>
  <c r="AH18" i="14"/>
  <c r="AI18" i="14"/>
  <c r="AJ18" i="14"/>
  <c r="AK18" i="14"/>
  <c r="AL18" i="14"/>
  <c r="AM18" i="14"/>
  <c r="AN18" i="14"/>
  <c r="J19" i="14"/>
  <c r="K19" i="14"/>
  <c r="L19" i="14"/>
  <c r="M19" i="14"/>
  <c r="N19" i="14"/>
  <c r="O19" i="14"/>
  <c r="P19" i="14"/>
  <c r="Q19" i="14"/>
  <c r="R19" i="14"/>
  <c r="S19" i="14"/>
  <c r="T19" i="14"/>
  <c r="U19" i="14"/>
  <c r="V19" i="14"/>
  <c r="W19" i="14"/>
  <c r="X19" i="14"/>
  <c r="Y19" i="14"/>
  <c r="Z19" i="14"/>
  <c r="AA19" i="14"/>
  <c r="AB19" i="14"/>
  <c r="AC19" i="14"/>
  <c r="AD19" i="14"/>
  <c r="AE19" i="14"/>
  <c r="AF19" i="14"/>
  <c r="AG19" i="14"/>
  <c r="AH19" i="14"/>
  <c r="AI19" i="14"/>
  <c r="AJ19" i="14"/>
  <c r="AK19" i="14"/>
  <c r="AL19" i="14"/>
  <c r="AM19" i="14"/>
  <c r="AN19" i="14"/>
  <c r="D2" i="14"/>
  <c r="E2" i="14"/>
  <c r="F2" i="14"/>
  <c r="G2" i="14"/>
  <c r="H2" i="14"/>
  <c r="I2" i="14"/>
  <c r="D3" i="14"/>
  <c r="E3" i="14"/>
  <c r="F3" i="14"/>
  <c r="G3" i="14"/>
  <c r="H3" i="14"/>
  <c r="I3" i="14"/>
  <c r="D4" i="14"/>
  <c r="E4" i="14"/>
  <c r="F4" i="14"/>
  <c r="G4" i="14"/>
  <c r="H4" i="14"/>
  <c r="I4" i="14"/>
  <c r="D5" i="14"/>
  <c r="E5" i="14"/>
  <c r="F5" i="14"/>
  <c r="G5" i="14"/>
  <c r="H5" i="14"/>
  <c r="I5" i="14"/>
  <c r="D6" i="14"/>
  <c r="E6" i="14"/>
  <c r="F6" i="14"/>
  <c r="G6" i="14"/>
  <c r="H6" i="14"/>
  <c r="I6" i="14"/>
  <c r="D8" i="14"/>
  <c r="E8" i="14"/>
  <c r="F8" i="14"/>
  <c r="G8" i="14"/>
  <c r="H8" i="14"/>
  <c r="I8" i="14"/>
  <c r="D9" i="14"/>
  <c r="E9" i="14"/>
  <c r="F9" i="14"/>
  <c r="G9" i="14"/>
  <c r="H9" i="14"/>
  <c r="I9" i="14"/>
  <c r="D10" i="14"/>
  <c r="E10" i="14"/>
  <c r="F10" i="14"/>
  <c r="G10" i="14"/>
  <c r="H10" i="14"/>
  <c r="I10" i="14"/>
  <c r="D11" i="14"/>
  <c r="E11" i="14"/>
  <c r="F11" i="14"/>
  <c r="G11" i="14"/>
  <c r="H11" i="14"/>
  <c r="I11" i="14"/>
  <c r="D12" i="14"/>
  <c r="E12" i="14"/>
  <c r="F12" i="14"/>
  <c r="G12" i="14"/>
  <c r="H12" i="14"/>
  <c r="I12" i="14"/>
  <c r="D13" i="14"/>
  <c r="E13" i="14"/>
  <c r="F13" i="14"/>
  <c r="G13" i="14"/>
  <c r="H13" i="14"/>
  <c r="I13" i="14"/>
  <c r="D14" i="14"/>
  <c r="E14" i="14"/>
  <c r="F14" i="14"/>
  <c r="G14" i="14"/>
  <c r="H14" i="14"/>
  <c r="I14" i="14"/>
  <c r="D15" i="14"/>
  <c r="D22" i="14" s="1"/>
  <c r="E15" i="14"/>
  <c r="E22" i="14" s="1"/>
  <c r="F15" i="14"/>
  <c r="F22" i="14" s="1"/>
  <c r="G15" i="14"/>
  <c r="G22" i="14" s="1"/>
  <c r="H15" i="14"/>
  <c r="I15" i="14"/>
  <c r="I22" i="14" s="1"/>
  <c r="D16" i="14"/>
  <c r="E16" i="14"/>
  <c r="F16" i="14"/>
  <c r="G16" i="14"/>
  <c r="H16" i="14"/>
  <c r="I16" i="14"/>
  <c r="D17" i="14"/>
  <c r="E17" i="14"/>
  <c r="F17" i="14"/>
  <c r="G17" i="14"/>
  <c r="H17" i="14"/>
  <c r="I17" i="14"/>
  <c r="D18" i="14"/>
  <c r="E18" i="14"/>
  <c r="F18" i="14"/>
  <c r="G18" i="14"/>
  <c r="H18" i="14"/>
  <c r="I18" i="14"/>
  <c r="D19" i="14"/>
  <c r="E19" i="14"/>
  <c r="F19" i="14"/>
  <c r="G19" i="14"/>
  <c r="H19" i="14"/>
  <c r="I19" i="14"/>
  <c r="C9" i="14"/>
  <c r="C10" i="14"/>
  <c r="C11" i="14"/>
  <c r="C12" i="14"/>
  <c r="C13" i="14"/>
  <c r="C14" i="14"/>
  <c r="C15" i="14"/>
  <c r="C22" i="14" s="1"/>
  <c r="C16" i="14"/>
  <c r="C17" i="14"/>
  <c r="C18" i="14"/>
  <c r="C19" i="14"/>
  <c r="C8" i="14"/>
  <c r="C3" i="14"/>
  <c r="C4" i="14"/>
  <c r="C5" i="14"/>
  <c r="C6" i="14"/>
  <c r="I24" i="18" l="1"/>
  <c r="I25" i="18"/>
  <c r="I23" i="18"/>
  <c r="I26" i="18"/>
  <c r="J26" i="18" s="1"/>
  <c r="M25" i="18"/>
  <c r="M26" i="18"/>
  <c r="M23" i="18"/>
  <c r="M24" i="18"/>
  <c r="B46" i="16"/>
  <c r="B44" i="16"/>
  <c r="B42" i="16"/>
  <c r="B40" i="16"/>
  <c r="B38" i="16"/>
  <c r="B36" i="16"/>
  <c r="B33" i="16"/>
  <c r="B31" i="16"/>
  <c r="D47" i="16"/>
  <c r="C45" i="16"/>
  <c r="D43" i="16"/>
  <c r="C41" i="16"/>
  <c r="D39" i="16"/>
  <c r="C37" i="16"/>
  <c r="D34" i="16"/>
  <c r="C32" i="16"/>
  <c r="D30" i="16"/>
  <c r="M47" i="16"/>
  <c r="K46" i="16"/>
  <c r="L45" i="16"/>
  <c r="M43" i="16"/>
  <c r="K42" i="16"/>
  <c r="L41" i="16"/>
  <c r="M39" i="16"/>
  <c r="K38" i="16"/>
  <c r="L37" i="16"/>
  <c r="M34" i="16"/>
  <c r="V34" i="16" s="1"/>
  <c r="K33" i="16"/>
  <c r="L32" i="16"/>
  <c r="M30" i="16"/>
  <c r="C46" i="16"/>
  <c r="D44" i="16"/>
  <c r="C42" i="16"/>
  <c r="D40" i="16"/>
  <c r="C38" i="16"/>
  <c r="D36" i="16"/>
  <c r="C33" i="16"/>
  <c r="D31" i="16"/>
  <c r="M46" i="16"/>
  <c r="K45" i="16"/>
  <c r="L44" i="16"/>
  <c r="M42" i="16"/>
  <c r="K41" i="16"/>
  <c r="L40" i="16"/>
  <c r="M38" i="16"/>
  <c r="K37" i="16"/>
  <c r="L36" i="16"/>
  <c r="M33" i="16"/>
  <c r="K32" i="16"/>
  <c r="L31" i="16"/>
  <c r="B47" i="16"/>
  <c r="B45" i="16"/>
  <c r="B43" i="16"/>
  <c r="B41" i="16"/>
  <c r="B39" i="16"/>
  <c r="B37" i="16"/>
  <c r="B34" i="16"/>
  <c r="B32" i="16"/>
  <c r="B30" i="16"/>
  <c r="C47" i="16"/>
  <c r="D45" i="16"/>
  <c r="C43" i="16"/>
  <c r="D41" i="16"/>
  <c r="C39" i="16"/>
  <c r="D37" i="16"/>
  <c r="C34" i="16"/>
  <c r="D32" i="16"/>
  <c r="C30" i="16"/>
  <c r="L47" i="16"/>
  <c r="M45" i="16"/>
  <c r="K44" i="16"/>
  <c r="L43" i="16"/>
  <c r="M41" i="16"/>
  <c r="K40" i="16"/>
  <c r="L39" i="16"/>
  <c r="M37" i="16"/>
  <c r="K36" i="16"/>
  <c r="L34" i="16"/>
  <c r="M32" i="16"/>
  <c r="K31" i="16"/>
  <c r="L30" i="16"/>
  <c r="D46" i="16"/>
  <c r="C44" i="16"/>
  <c r="D42" i="16"/>
  <c r="C40" i="16"/>
  <c r="D38" i="16"/>
  <c r="C36" i="16"/>
  <c r="D33" i="16"/>
  <c r="C31" i="16"/>
  <c r="K47" i="16"/>
  <c r="L46" i="16"/>
  <c r="AC46" i="16" s="1"/>
  <c r="M44" i="16"/>
  <c r="H46" i="14"/>
  <c r="K50" i="16" s="1"/>
  <c r="K43" i="16"/>
  <c r="L42" i="16"/>
  <c r="M40" i="16"/>
  <c r="K39" i="16"/>
  <c r="L38" i="16"/>
  <c r="M36" i="16"/>
  <c r="K34" i="16"/>
  <c r="L33" i="16"/>
  <c r="AC33" i="16" s="1"/>
  <c r="M31" i="16"/>
  <c r="K30" i="16"/>
  <c r="G23" i="14"/>
  <c r="AN23" i="14"/>
  <c r="AJ23" i="14"/>
  <c r="AF23" i="14"/>
  <c r="AB23" i="14"/>
  <c r="X23" i="14"/>
  <c r="T23" i="14"/>
  <c r="P23" i="14"/>
  <c r="L23" i="14"/>
  <c r="AI47" i="14"/>
  <c r="AL47" i="14"/>
  <c r="AH47" i="14"/>
  <c r="AD47" i="14"/>
  <c r="Z47" i="14"/>
  <c r="V47" i="14"/>
  <c r="R47" i="14"/>
  <c r="N47" i="14"/>
  <c r="J47" i="14"/>
  <c r="F47" i="14"/>
  <c r="AI45" i="14"/>
  <c r="S45" i="14"/>
  <c r="H23" i="14"/>
  <c r="H21" i="14"/>
  <c r="Q21" i="14"/>
  <c r="AJ21" i="14"/>
  <c r="X21" i="14"/>
  <c r="L21" i="14"/>
  <c r="X45" i="14"/>
  <c r="AG31" i="14"/>
  <c r="AG44" i="14" s="1"/>
  <c r="Q31" i="14"/>
  <c r="Q44" i="14" s="1"/>
  <c r="AM23" i="14"/>
  <c r="W23" i="14"/>
  <c r="AA21" i="14"/>
  <c r="K21" i="14"/>
  <c r="Y47" i="14"/>
  <c r="I47" i="14"/>
  <c r="AC45" i="14"/>
  <c r="M45" i="14"/>
  <c r="D23" i="14"/>
  <c r="D21" i="14"/>
  <c r="AE22" i="14"/>
  <c r="D50" i="16" s="1"/>
  <c r="AF21" i="14"/>
  <c r="T21" i="14"/>
  <c r="F23" i="14"/>
  <c r="F7" i="14"/>
  <c r="F20" i="14" s="1"/>
  <c r="F21" i="14"/>
  <c r="AL23" i="14"/>
  <c r="AH23" i="14"/>
  <c r="Z23" i="14"/>
  <c r="V23" i="14"/>
  <c r="R23" i="14"/>
  <c r="AL21" i="14"/>
  <c r="V21" i="14"/>
  <c r="AN45" i="14"/>
  <c r="AN21" i="14"/>
  <c r="AB21" i="14"/>
  <c r="P21" i="14"/>
  <c r="AE46" i="14"/>
  <c r="M50" i="16" s="1"/>
  <c r="H22" i="14"/>
  <c r="B50" i="16" s="1"/>
  <c r="AD23" i="14"/>
  <c r="AG23" i="14"/>
  <c r="Q23" i="14"/>
  <c r="AG21" i="14"/>
  <c r="C45" i="14"/>
  <c r="S47" i="14"/>
  <c r="AL45" i="14"/>
  <c r="AL31" i="14"/>
  <c r="AL44" i="14" s="1"/>
  <c r="AH45" i="14"/>
  <c r="AH31" i="14"/>
  <c r="AH44" i="14" s="1"/>
  <c r="AD45" i="14"/>
  <c r="AD31" i="14"/>
  <c r="AD44" i="14" s="1"/>
  <c r="Z45" i="14"/>
  <c r="Z31" i="14"/>
  <c r="Z44" i="14" s="1"/>
  <c r="V45" i="14"/>
  <c r="V31" i="14"/>
  <c r="V44" i="14" s="1"/>
  <c r="R45" i="14"/>
  <c r="R31" i="14"/>
  <c r="R44" i="14" s="1"/>
  <c r="N45" i="14"/>
  <c r="N31" i="14"/>
  <c r="N44" i="14" s="1"/>
  <c r="J45" i="14"/>
  <c r="J31" i="14"/>
  <c r="J44" i="14" s="1"/>
  <c r="F45" i="14"/>
  <c r="F31" i="14"/>
  <c r="F44" i="14" s="1"/>
  <c r="C7" i="14"/>
  <c r="C20" i="14" s="1"/>
  <c r="C21" i="14"/>
  <c r="C23" i="14"/>
  <c r="G21" i="14"/>
  <c r="AI23" i="14"/>
  <c r="AE23" i="14"/>
  <c r="AA23" i="14"/>
  <c r="S23" i="14"/>
  <c r="O23" i="14"/>
  <c r="K23" i="14"/>
  <c r="AM21" i="14"/>
  <c r="AI21" i="14"/>
  <c r="AE21" i="14"/>
  <c r="W21" i="14"/>
  <c r="S21" i="14"/>
  <c r="O21" i="14"/>
  <c r="AK47" i="14"/>
  <c r="AG47" i="14"/>
  <c r="AC47" i="14"/>
  <c r="U47" i="14"/>
  <c r="Q47" i="14"/>
  <c r="M47" i="14"/>
  <c r="E47" i="14"/>
  <c r="AK45" i="14"/>
  <c r="AG45" i="14"/>
  <c r="Y45" i="14"/>
  <c r="U45" i="14"/>
  <c r="Q45" i="14"/>
  <c r="I45" i="14"/>
  <c r="E45" i="14"/>
  <c r="AC31" i="14"/>
  <c r="AC44" i="14" s="1"/>
  <c r="M31" i="14"/>
  <c r="M44" i="14" s="1"/>
  <c r="J23" i="14"/>
  <c r="AN47" i="14"/>
  <c r="AJ47" i="14"/>
  <c r="AF47" i="14"/>
  <c r="AB47" i="14"/>
  <c r="X47" i="14"/>
  <c r="T47" i="14"/>
  <c r="P47" i="14"/>
  <c r="L47" i="14"/>
  <c r="H47" i="14"/>
  <c r="D47" i="14"/>
  <c r="U46" i="14"/>
  <c r="L50" i="16" s="1"/>
  <c r="AN31" i="14"/>
  <c r="AN44" i="14" s="1"/>
  <c r="AJ45" i="14"/>
  <c r="AJ31" i="14"/>
  <c r="AJ44" i="14" s="1"/>
  <c r="AF45" i="14"/>
  <c r="AF31" i="14"/>
  <c r="AF44" i="14" s="1"/>
  <c r="AB45" i="14"/>
  <c r="AB31" i="14"/>
  <c r="AB44" i="14" s="1"/>
  <c r="X31" i="14"/>
  <c r="X44" i="14" s="1"/>
  <c r="T45" i="14"/>
  <c r="T31" i="14"/>
  <c r="T44" i="14" s="1"/>
  <c r="P45" i="14"/>
  <c r="P31" i="14"/>
  <c r="P44" i="14" s="1"/>
  <c r="L45" i="14"/>
  <c r="L31" i="14"/>
  <c r="L44" i="14" s="1"/>
  <c r="H31" i="14"/>
  <c r="D45" i="14"/>
  <c r="D31" i="14"/>
  <c r="D44" i="14" s="1"/>
  <c r="C31" i="14"/>
  <c r="C44" i="14" s="1"/>
  <c r="Y31" i="14"/>
  <c r="Y44" i="14" s="1"/>
  <c r="I31" i="14"/>
  <c r="I44" i="14" s="1"/>
  <c r="N23" i="14"/>
  <c r="U22" i="14"/>
  <c r="C50" i="16" s="1"/>
  <c r="AH21" i="14"/>
  <c r="AD21" i="14"/>
  <c r="Z21" i="14"/>
  <c r="R21" i="14"/>
  <c r="N21" i="14"/>
  <c r="J21" i="14"/>
  <c r="I23" i="14"/>
  <c r="E23" i="14"/>
  <c r="I21" i="14"/>
  <c r="E21" i="14"/>
  <c r="AK23" i="14"/>
  <c r="AC23" i="14"/>
  <c r="Y23" i="14"/>
  <c r="U23" i="14"/>
  <c r="M23" i="14"/>
  <c r="AK21" i="14"/>
  <c r="AC21" i="14"/>
  <c r="Y21" i="14"/>
  <c r="U21" i="14"/>
  <c r="M21" i="14"/>
  <c r="C47" i="14"/>
  <c r="AM47" i="14"/>
  <c r="AE47" i="14"/>
  <c r="AA47" i="14"/>
  <c r="W47" i="14"/>
  <c r="O47" i="14"/>
  <c r="K47" i="14"/>
  <c r="G47" i="14"/>
  <c r="AM31" i="14"/>
  <c r="AM44" i="14" s="1"/>
  <c r="AM45" i="14"/>
  <c r="AI31" i="14"/>
  <c r="AI44" i="14" s="1"/>
  <c r="AE45" i="14"/>
  <c r="AE31" i="14"/>
  <c r="AA45" i="14"/>
  <c r="AA31" i="14"/>
  <c r="AA44" i="14" s="1"/>
  <c r="W31" i="14"/>
  <c r="W44" i="14" s="1"/>
  <c r="W45" i="14"/>
  <c r="S31" i="14"/>
  <c r="S44" i="14" s="1"/>
  <c r="O45" i="14"/>
  <c r="O31" i="14"/>
  <c r="O44" i="14" s="1"/>
  <c r="K45" i="14"/>
  <c r="K31" i="14"/>
  <c r="K44" i="14" s="1"/>
  <c r="G31" i="14"/>
  <c r="G44" i="14" s="1"/>
  <c r="G45" i="14"/>
  <c r="AK31" i="14"/>
  <c r="AK44" i="14" s="1"/>
  <c r="U31" i="14"/>
  <c r="E31" i="14"/>
  <c r="E44" i="14" s="1"/>
  <c r="H45" i="14"/>
  <c r="G7" i="14"/>
  <c r="G20" i="14" s="1"/>
  <c r="AE7" i="14"/>
  <c r="S7" i="14"/>
  <c r="S20" i="14" s="1"/>
  <c r="AI7" i="14"/>
  <c r="AI20" i="14" s="1"/>
  <c r="W7" i="14"/>
  <c r="W20" i="14" s="1"/>
  <c r="K7" i="14"/>
  <c r="K20" i="14" s="1"/>
  <c r="I7" i="14"/>
  <c r="I20" i="14" s="1"/>
  <c r="E7" i="14"/>
  <c r="E20" i="14" s="1"/>
  <c r="AL7" i="14"/>
  <c r="AL20" i="14" s="1"/>
  <c r="AH7" i="14"/>
  <c r="AH20" i="14" s="1"/>
  <c r="AD7" i="14"/>
  <c r="AD20" i="14" s="1"/>
  <c r="Z7" i="14"/>
  <c r="Z20" i="14" s="1"/>
  <c r="V7" i="14"/>
  <c r="V20" i="14" s="1"/>
  <c r="R7" i="14"/>
  <c r="R20" i="14" s="1"/>
  <c r="N7" i="14"/>
  <c r="N20" i="14" s="1"/>
  <c r="J7" i="14"/>
  <c r="J20" i="14" s="1"/>
  <c r="AK7" i="14"/>
  <c r="AK20" i="14" s="1"/>
  <c r="AG7" i="14"/>
  <c r="AG20" i="14" s="1"/>
  <c r="AC7" i="14"/>
  <c r="AC20" i="14" s="1"/>
  <c r="Y7" i="14"/>
  <c r="Y20" i="14" s="1"/>
  <c r="U7" i="14"/>
  <c r="Q7" i="14"/>
  <c r="Q20" i="14" s="1"/>
  <c r="M7" i="14"/>
  <c r="M20" i="14" s="1"/>
  <c r="AM7" i="14"/>
  <c r="AM20" i="14" s="1"/>
  <c r="AA7" i="14"/>
  <c r="AA20" i="14" s="1"/>
  <c r="O7" i="14"/>
  <c r="O20" i="14" s="1"/>
  <c r="H7" i="14"/>
  <c r="D7" i="14"/>
  <c r="D20" i="14" s="1"/>
  <c r="AN7" i="14"/>
  <c r="AN20" i="14" s="1"/>
  <c r="AJ7" i="14"/>
  <c r="AJ20" i="14" s="1"/>
  <c r="AF7" i="14"/>
  <c r="AF20" i="14" s="1"/>
  <c r="AB7" i="14"/>
  <c r="AB20" i="14" s="1"/>
  <c r="X7" i="14"/>
  <c r="X20" i="14" s="1"/>
  <c r="T7" i="14"/>
  <c r="T20" i="14" s="1"/>
  <c r="P7" i="14"/>
  <c r="P20" i="14" s="1"/>
  <c r="L7" i="14"/>
  <c r="L20" i="14" s="1"/>
  <c r="T24" i="18" l="1"/>
  <c r="T25" i="18"/>
  <c r="N26" i="18"/>
  <c r="T26" i="18"/>
  <c r="T23" i="18"/>
  <c r="N24" i="18"/>
  <c r="J24" i="18"/>
  <c r="J23" i="18"/>
  <c r="N23" i="18"/>
  <c r="N25" i="18"/>
  <c r="J25" i="18"/>
  <c r="R26" i="18"/>
  <c r="R24" i="18"/>
  <c r="AC37" i="16"/>
  <c r="R23" i="18"/>
  <c r="R25" i="18"/>
  <c r="AB40" i="16"/>
  <c r="T32" i="16"/>
  <c r="V30" i="16"/>
  <c r="AD46" i="16"/>
  <c r="T41" i="16"/>
  <c r="K49" i="16"/>
  <c r="AB33" i="16"/>
  <c r="M49" i="16"/>
  <c r="L35" i="16"/>
  <c r="C51" i="16"/>
  <c r="AD42" i="16"/>
  <c r="V39" i="16"/>
  <c r="V50" i="16"/>
  <c r="AB44" i="16"/>
  <c r="AD43" i="16"/>
  <c r="AE20" i="14"/>
  <c r="D48" i="16" s="1"/>
  <c r="D35" i="16"/>
  <c r="U50" i="16"/>
  <c r="AC50" i="16"/>
  <c r="L51" i="16"/>
  <c r="B49" i="16"/>
  <c r="T34" i="16"/>
  <c r="AB34" i="16"/>
  <c r="AD40" i="16"/>
  <c r="V40" i="16"/>
  <c r="V44" i="16"/>
  <c r="AD44" i="16"/>
  <c r="AB31" i="16"/>
  <c r="T31" i="16"/>
  <c r="AD37" i="16"/>
  <c r="V37" i="16"/>
  <c r="U43" i="16"/>
  <c r="AC43" i="16"/>
  <c r="AD33" i="16"/>
  <c r="V33" i="16"/>
  <c r="U40" i="16"/>
  <c r="AC40" i="16"/>
  <c r="T45" i="16"/>
  <c r="AB45" i="16"/>
  <c r="U45" i="16"/>
  <c r="AC45" i="16"/>
  <c r="T40" i="16"/>
  <c r="U20" i="14"/>
  <c r="C48" i="16" s="1"/>
  <c r="C35" i="16"/>
  <c r="AE44" i="14"/>
  <c r="M48" i="16" s="1"/>
  <c r="M35" i="16"/>
  <c r="K35" i="16"/>
  <c r="L49" i="16"/>
  <c r="B51" i="16"/>
  <c r="AB30" i="16"/>
  <c r="T30" i="16"/>
  <c r="V36" i="16"/>
  <c r="AD36" i="16"/>
  <c r="U42" i="16"/>
  <c r="AC42" i="16"/>
  <c r="AD32" i="16"/>
  <c r="V32" i="16"/>
  <c r="U39" i="16"/>
  <c r="AC39" i="16"/>
  <c r="U36" i="16"/>
  <c r="AC36" i="16"/>
  <c r="AB41" i="16"/>
  <c r="V46" i="16"/>
  <c r="U46" i="16"/>
  <c r="U41" i="16"/>
  <c r="AC41" i="16"/>
  <c r="T46" i="16"/>
  <c r="AB46" i="16"/>
  <c r="AD34" i="16"/>
  <c r="T33" i="16"/>
  <c r="K51" i="16"/>
  <c r="D51" i="16"/>
  <c r="AD50" i="16"/>
  <c r="AD31" i="16"/>
  <c r="V31" i="16"/>
  <c r="U38" i="16"/>
  <c r="AC38" i="16"/>
  <c r="T43" i="16"/>
  <c r="AB43" i="16"/>
  <c r="T47" i="16"/>
  <c r="AB47" i="16"/>
  <c r="U34" i="16"/>
  <c r="AC34" i="16"/>
  <c r="AD45" i="16"/>
  <c r="V45" i="16"/>
  <c r="AC31" i="16"/>
  <c r="U31" i="16"/>
  <c r="T37" i="16"/>
  <c r="AB37" i="16"/>
  <c r="V42" i="16"/>
  <c r="T42" i="16"/>
  <c r="AB42" i="16"/>
  <c r="AD47" i="16"/>
  <c r="V47" i="16"/>
  <c r="U37" i="16"/>
  <c r="T44" i="16"/>
  <c r="H20" i="14"/>
  <c r="B48" i="16" s="1"/>
  <c r="B35" i="16"/>
  <c r="M51" i="16"/>
  <c r="C49" i="16"/>
  <c r="D49" i="16"/>
  <c r="AB39" i="16"/>
  <c r="T39" i="16"/>
  <c r="T50" i="16"/>
  <c r="AB50" i="16"/>
  <c r="U30" i="16"/>
  <c r="AC30" i="16"/>
  <c r="T36" i="16"/>
  <c r="AB36" i="16"/>
  <c r="AD41" i="16"/>
  <c r="V41" i="16"/>
  <c r="AC47" i="16"/>
  <c r="U47" i="16"/>
  <c r="AB32" i="16"/>
  <c r="AD38" i="16"/>
  <c r="V38" i="16"/>
  <c r="U44" i="16"/>
  <c r="AC44" i="16"/>
  <c r="U33" i="16"/>
  <c r="U32" i="16"/>
  <c r="AC32" i="16"/>
  <c r="T38" i="16"/>
  <c r="AB38" i="16"/>
  <c r="V43" i="16"/>
  <c r="AD30" i="16"/>
  <c r="AD39" i="16"/>
  <c r="U44" i="14"/>
  <c r="L48" i="16" s="1"/>
  <c r="H44" i="14"/>
  <c r="K48" i="16" s="1"/>
  <c r="AB49" i="16" l="1"/>
  <c r="V35" i="16"/>
  <c r="AB48" i="16"/>
  <c r="T49" i="16"/>
  <c r="U35" i="16"/>
  <c r="V49" i="16"/>
  <c r="AD51" i="16"/>
  <c r="AD49" i="16"/>
  <c r="AD48" i="16"/>
  <c r="V48" i="16"/>
  <c r="AC35" i="16"/>
  <c r="T48" i="16"/>
  <c r="U49" i="16"/>
  <c r="AC49" i="16"/>
  <c r="AC51" i="16"/>
  <c r="U51" i="16"/>
  <c r="U48" i="16"/>
  <c r="AC48" i="16"/>
  <c r="T35" i="16"/>
  <c r="AB35" i="16"/>
  <c r="AD35" i="16"/>
  <c r="V51" i="16"/>
  <c r="T51" i="16"/>
  <c r="AB51" i="16"/>
  <c r="S15" i="11"/>
  <c r="C15" i="11" l="1"/>
  <c r="N24" i="11" l="1"/>
  <c r="O24" i="11"/>
  <c r="P24" i="11"/>
  <c r="Q24" i="11"/>
  <c r="R24" i="11"/>
  <c r="S24" i="11"/>
  <c r="N25" i="11"/>
  <c r="O25" i="11"/>
  <c r="P25" i="11"/>
  <c r="Q25" i="11"/>
  <c r="R25" i="11"/>
  <c r="S25" i="11"/>
  <c r="N26" i="11"/>
  <c r="O26" i="11"/>
  <c r="P26" i="11"/>
  <c r="Q26" i="11"/>
  <c r="R26" i="11"/>
  <c r="S26" i="11"/>
  <c r="N27" i="11"/>
  <c r="O27" i="11"/>
  <c r="P27" i="11"/>
  <c r="Q27" i="11"/>
  <c r="R27" i="11"/>
  <c r="S27" i="11"/>
  <c r="N28" i="11"/>
  <c r="O28" i="11"/>
  <c r="P28" i="11"/>
  <c r="Q28" i="11"/>
  <c r="R28" i="11"/>
  <c r="S28" i="11"/>
  <c r="N29" i="11"/>
  <c r="O29" i="11"/>
  <c r="P29" i="11"/>
  <c r="Q29" i="11"/>
  <c r="R29" i="11"/>
  <c r="S29" i="11"/>
  <c r="N30" i="11"/>
  <c r="O30" i="11"/>
  <c r="P30" i="11"/>
  <c r="Q30" i="11"/>
  <c r="R30" i="11"/>
  <c r="S30" i="11"/>
  <c r="M25" i="11"/>
  <c r="M26" i="11"/>
  <c r="M27" i="11"/>
  <c r="M28" i="11"/>
  <c r="M29" i="11"/>
  <c r="M30" i="11"/>
  <c r="M24" i="11"/>
  <c r="D24" i="11"/>
  <c r="E24" i="11"/>
  <c r="F24" i="11"/>
  <c r="G24" i="11"/>
  <c r="H24" i="11"/>
  <c r="I24" i="11"/>
  <c r="D25" i="11"/>
  <c r="E25" i="11"/>
  <c r="F25" i="11"/>
  <c r="G25" i="11"/>
  <c r="H25" i="11"/>
  <c r="I25" i="11"/>
  <c r="D26" i="11"/>
  <c r="E26" i="11"/>
  <c r="F26" i="11"/>
  <c r="G26" i="11"/>
  <c r="H26" i="11"/>
  <c r="I26" i="11"/>
  <c r="D27" i="11"/>
  <c r="E27" i="11"/>
  <c r="F27" i="11"/>
  <c r="G27" i="11"/>
  <c r="H27" i="11"/>
  <c r="I27" i="11"/>
  <c r="D28" i="11"/>
  <c r="E28" i="11"/>
  <c r="F28" i="11"/>
  <c r="G28" i="11"/>
  <c r="H28" i="11"/>
  <c r="I28" i="11"/>
  <c r="D29" i="11"/>
  <c r="E29" i="11"/>
  <c r="F29" i="11"/>
  <c r="G29" i="11"/>
  <c r="H29" i="11"/>
  <c r="I29" i="11"/>
  <c r="D30" i="11"/>
  <c r="E30" i="11"/>
  <c r="F30" i="11"/>
  <c r="G30" i="11"/>
  <c r="H30" i="11"/>
  <c r="I30" i="11"/>
  <c r="C25" i="11"/>
  <c r="C26" i="11"/>
  <c r="C27" i="11"/>
  <c r="C28" i="11"/>
  <c r="C29" i="11"/>
  <c r="C30" i="11"/>
  <c r="C24" i="11"/>
  <c r="N15" i="11"/>
  <c r="O15" i="11"/>
  <c r="P15" i="11"/>
  <c r="Q15" i="11"/>
  <c r="R15" i="11"/>
  <c r="N16" i="11"/>
  <c r="O16" i="11"/>
  <c r="P16" i="11"/>
  <c r="Q16" i="11"/>
  <c r="R16" i="11"/>
  <c r="S16" i="11"/>
  <c r="N17" i="11"/>
  <c r="O17" i="11"/>
  <c r="P17" i="11"/>
  <c r="Q17" i="11"/>
  <c r="R17" i="11"/>
  <c r="S17" i="11"/>
  <c r="N18" i="11"/>
  <c r="O18" i="11"/>
  <c r="P18" i="11"/>
  <c r="Q18" i="11"/>
  <c r="R18" i="11"/>
  <c r="S18" i="11"/>
  <c r="N19" i="11"/>
  <c r="O19" i="11"/>
  <c r="P19" i="11"/>
  <c r="Q19" i="11"/>
  <c r="R19" i="11"/>
  <c r="S19" i="11"/>
  <c r="M16" i="11"/>
  <c r="M17" i="11"/>
  <c r="M18" i="11"/>
  <c r="M19" i="11"/>
  <c r="M15" i="11"/>
  <c r="D15" i="11"/>
  <c r="E15" i="11"/>
  <c r="F15" i="11"/>
  <c r="G15" i="11"/>
  <c r="H15" i="11"/>
  <c r="I15" i="11"/>
  <c r="AA15" i="11" s="1"/>
  <c r="D16" i="11"/>
  <c r="E16" i="11"/>
  <c r="F16" i="11"/>
  <c r="G16" i="11"/>
  <c r="H16" i="11"/>
  <c r="I16" i="11"/>
  <c r="D17" i="11"/>
  <c r="E17" i="11"/>
  <c r="F17" i="11"/>
  <c r="G17" i="11"/>
  <c r="H17" i="11"/>
  <c r="I17" i="11"/>
  <c r="D18" i="11"/>
  <c r="E18" i="11"/>
  <c r="F18" i="11"/>
  <c r="G18" i="11"/>
  <c r="H18" i="11"/>
  <c r="I18" i="11"/>
  <c r="D19" i="11"/>
  <c r="E19" i="11"/>
  <c r="F19" i="11"/>
  <c r="G19" i="11"/>
  <c r="H19" i="11"/>
  <c r="I19" i="11"/>
  <c r="C16" i="11"/>
  <c r="C17" i="11"/>
  <c r="C18" i="11"/>
  <c r="C19" i="11"/>
  <c r="N4" i="11"/>
  <c r="O4" i="11"/>
  <c r="P4" i="11"/>
  <c r="Q4" i="11"/>
  <c r="R4" i="11"/>
  <c r="S4" i="11"/>
  <c r="N5" i="11"/>
  <c r="O5" i="11"/>
  <c r="P5" i="11"/>
  <c r="Q5" i="11"/>
  <c r="R5" i="11"/>
  <c r="S5" i="11"/>
  <c r="N6" i="11"/>
  <c r="O6" i="11"/>
  <c r="P6" i="11"/>
  <c r="Q6" i="11"/>
  <c r="R6" i="11"/>
  <c r="S6" i="11"/>
  <c r="N7" i="11"/>
  <c r="O7" i="11"/>
  <c r="P7" i="11"/>
  <c r="Q7" i="11"/>
  <c r="R7" i="11"/>
  <c r="S7" i="11"/>
  <c r="N8" i="11"/>
  <c r="O8" i="11"/>
  <c r="P8" i="11"/>
  <c r="Q8" i="11"/>
  <c r="R8" i="11"/>
  <c r="S8" i="11"/>
  <c r="N9" i="11"/>
  <c r="O9" i="11"/>
  <c r="P9" i="11"/>
  <c r="Q9" i="11"/>
  <c r="R9" i="11"/>
  <c r="S9" i="11"/>
  <c r="N10" i="11"/>
  <c r="O10" i="11"/>
  <c r="P10" i="11"/>
  <c r="Q10" i="11"/>
  <c r="R10" i="11"/>
  <c r="S10" i="11"/>
  <c r="M5" i="11"/>
  <c r="M6" i="11"/>
  <c r="M7" i="11"/>
  <c r="M8" i="11"/>
  <c r="M9" i="11"/>
  <c r="M10" i="11"/>
  <c r="M4" i="11"/>
  <c r="D4" i="11"/>
  <c r="E4" i="11"/>
  <c r="F4" i="11"/>
  <c r="G4" i="11"/>
  <c r="H4" i="11"/>
  <c r="I4" i="11"/>
  <c r="D5" i="11"/>
  <c r="E5" i="11"/>
  <c r="F5" i="11"/>
  <c r="G5" i="11"/>
  <c r="H5" i="11"/>
  <c r="I5" i="11"/>
  <c r="D6" i="11"/>
  <c r="E6" i="11"/>
  <c r="F6" i="11"/>
  <c r="G6" i="11"/>
  <c r="H6" i="11"/>
  <c r="I6" i="11"/>
  <c r="D7" i="11"/>
  <c r="E7" i="11"/>
  <c r="F7" i="11"/>
  <c r="G7" i="11"/>
  <c r="H7" i="11"/>
  <c r="I7" i="11"/>
  <c r="D8" i="11"/>
  <c r="E8" i="11"/>
  <c r="F8" i="11"/>
  <c r="G8" i="11"/>
  <c r="H8" i="11"/>
  <c r="I8" i="11"/>
  <c r="D9" i="11"/>
  <c r="E9" i="11"/>
  <c r="F9" i="11"/>
  <c r="G9" i="11"/>
  <c r="H9" i="11"/>
  <c r="I9" i="11"/>
  <c r="D10" i="11"/>
  <c r="E10" i="11"/>
  <c r="F10" i="11"/>
  <c r="G10" i="11"/>
  <c r="H10" i="11"/>
  <c r="I10" i="11"/>
  <c r="C5" i="11"/>
  <c r="C6" i="11"/>
  <c r="C7" i="11"/>
  <c r="C8" i="11"/>
  <c r="C9" i="11"/>
  <c r="C10" i="11"/>
  <c r="C4" i="11"/>
  <c r="V18" i="11" l="1"/>
  <c r="Z18" i="11"/>
  <c r="Z16" i="11"/>
  <c r="W15" i="11"/>
  <c r="AA19" i="11"/>
  <c r="W19" i="11"/>
  <c r="AA17" i="11"/>
  <c r="W17" i="11"/>
  <c r="Y16" i="11"/>
  <c r="Z15" i="11"/>
  <c r="V15" i="11"/>
  <c r="AA18" i="11"/>
  <c r="W18" i="11"/>
  <c r="Z19" i="11"/>
  <c r="V19" i="11"/>
  <c r="X18" i="11"/>
  <c r="Z17" i="11"/>
  <c r="V17" i="11"/>
  <c r="Y18" i="11"/>
  <c r="Y26" i="11"/>
  <c r="Z29" i="11"/>
  <c r="V29" i="11"/>
  <c r="Z25" i="11"/>
  <c r="V25" i="11"/>
  <c r="AA28" i="11"/>
  <c r="W28" i="11"/>
  <c r="AA24" i="11"/>
  <c r="W24" i="11"/>
  <c r="X30" i="11"/>
  <c r="X26" i="11"/>
  <c r="AA30" i="11"/>
  <c r="W30" i="11"/>
  <c r="Y29" i="11"/>
  <c r="AA26" i="11"/>
  <c r="W26" i="11"/>
  <c r="Y25" i="11"/>
  <c r="X16" i="11"/>
  <c r="X15" i="11"/>
  <c r="AA29" i="11"/>
  <c r="W29" i="11"/>
  <c r="Y28" i="11"/>
  <c r="AA25" i="11"/>
  <c r="W25" i="11"/>
  <c r="Y24" i="11"/>
  <c r="Z30" i="11"/>
  <c r="V30" i="11"/>
  <c r="X29" i="11"/>
  <c r="Z28" i="11"/>
  <c r="V28" i="11"/>
  <c r="Z26" i="11"/>
  <c r="V26" i="11"/>
  <c r="X25" i="11"/>
  <c r="Z24" i="11"/>
  <c r="V24" i="11"/>
  <c r="Y30" i="11"/>
  <c r="X27" i="11"/>
  <c r="Y17" i="11"/>
  <c r="AA16" i="11"/>
  <c r="W16" i="11"/>
  <c r="Y15" i="11"/>
  <c r="X19" i="11"/>
  <c r="X17" i="11"/>
  <c r="V16" i="11"/>
  <c r="AA27" i="11"/>
  <c r="W27" i="11"/>
  <c r="V27" i="11"/>
  <c r="Z27" i="11"/>
  <c r="X28" i="11"/>
  <c r="Y27" i="11"/>
  <c r="X24" i="11"/>
  <c r="Y19" i="11"/>
  <c r="W9" i="11"/>
  <c r="AA9" i="11"/>
  <c r="Y10" i="11"/>
  <c r="V9" i="11"/>
  <c r="X9" i="11"/>
  <c r="Y9" i="11"/>
  <c r="Z9" i="11"/>
  <c r="V10" i="11"/>
  <c r="W10" i="11"/>
  <c r="X10" i="11"/>
  <c r="Z10" i="11"/>
  <c r="AA10" i="11"/>
  <c r="V8" i="11"/>
  <c r="Z8" i="11"/>
  <c r="X8" i="11"/>
  <c r="R11" i="11"/>
  <c r="Y8" i="11" l="1"/>
  <c r="S11" i="11"/>
  <c r="AA8" i="11"/>
  <c r="W8" i="11"/>
  <c r="N11" i="11"/>
  <c r="P11" i="11"/>
  <c r="E11" i="11"/>
  <c r="I11" i="11"/>
  <c r="X5" i="11"/>
  <c r="X6" i="11"/>
  <c r="V7" i="11"/>
  <c r="Z7" i="11"/>
  <c r="W5" i="11"/>
  <c r="AA5" i="11"/>
  <c r="Y6" i="11"/>
  <c r="C11" i="11"/>
  <c r="X7" i="11"/>
  <c r="G11" i="11"/>
  <c r="D11" i="11"/>
  <c r="O11" i="11"/>
  <c r="X4" i="11"/>
  <c r="Y5" i="11"/>
  <c r="V6" i="11"/>
  <c r="Z6" i="11"/>
  <c r="W7" i="11"/>
  <c r="AA7" i="11"/>
  <c r="H11" i="11"/>
  <c r="F11" i="11"/>
  <c r="M11" i="11"/>
  <c r="Y4" i="11"/>
  <c r="V5" i="11"/>
  <c r="Z5" i="11"/>
  <c r="W6" i="11"/>
  <c r="AA6" i="11"/>
  <c r="Y7" i="11"/>
  <c r="Q11" i="11"/>
  <c r="V4" i="11"/>
  <c r="Z4" i="11"/>
  <c r="W4" i="11"/>
  <c r="AA4" i="11"/>
  <c r="Y11" i="11" l="1"/>
  <c r="W11" i="11"/>
  <c r="Z11" i="11"/>
  <c r="V11" i="11"/>
  <c r="X11" i="11"/>
  <c r="AA11" i="11"/>
  <c r="F20" i="11" l="1"/>
  <c r="M20" i="11"/>
  <c r="Q20" i="11"/>
  <c r="E20" i="11"/>
  <c r="I20" i="11"/>
  <c r="P20" i="11"/>
  <c r="N20" i="11"/>
  <c r="R20" i="11"/>
  <c r="C20" i="11"/>
  <c r="H20" i="11"/>
  <c r="O20" i="11"/>
  <c r="S20" i="11"/>
  <c r="D20" i="11"/>
  <c r="G20" i="11"/>
  <c r="AA20" i="11" l="1"/>
  <c r="Z20" i="11"/>
  <c r="Y20" i="11"/>
  <c r="V20" i="11"/>
  <c r="X20" i="11"/>
  <c r="W20" i="11"/>
  <c r="N31" i="11" l="1"/>
  <c r="Q31" i="11"/>
  <c r="P31" i="11"/>
  <c r="R31" i="11"/>
  <c r="M31" i="11"/>
  <c r="S31" i="11"/>
  <c r="O31" i="11"/>
  <c r="C31" i="11" l="1"/>
  <c r="F31" i="11"/>
  <c r="G31" i="11"/>
  <c r="Y31" i="11" s="1"/>
  <c r="D31" i="11"/>
  <c r="V31" i="11" s="1"/>
  <c r="I31" i="11"/>
  <c r="E31" i="11"/>
  <c r="H31" i="11"/>
  <c r="Z31" i="11" s="1"/>
  <c r="D4" i="7"/>
  <c r="E4" i="7"/>
  <c r="F4" i="7"/>
  <c r="G4" i="7"/>
  <c r="H4" i="7"/>
  <c r="D5" i="7"/>
  <c r="E5" i="7"/>
  <c r="F5" i="7"/>
  <c r="G5" i="7"/>
  <c r="H5" i="7"/>
  <c r="D6" i="7"/>
  <c r="E6" i="7"/>
  <c r="F6" i="7"/>
  <c r="G6" i="7"/>
  <c r="H6" i="7"/>
  <c r="D7" i="7"/>
  <c r="E7" i="7"/>
  <c r="F7" i="7"/>
  <c r="G7" i="7"/>
  <c r="H7" i="7"/>
  <c r="D8" i="7"/>
  <c r="E8" i="7"/>
  <c r="F8" i="7"/>
  <c r="G8" i="7"/>
  <c r="H8" i="7"/>
  <c r="D9" i="7"/>
  <c r="E9" i="7"/>
  <c r="F9" i="7"/>
  <c r="G9" i="7"/>
  <c r="H9" i="7"/>
  <c r="D10" i="7"/>
  <c r="E10" i="7"/>
  <c r="F10" i="7"/>
  <c r="G10" i="7"/>
  <c r="H10" i="7"/>
  <c r="D11" i="7"/>
  <c r="E11" i="7"/>
  <c r="F11" i="7"/>
  <c r="G11" i="7"/>
  <c r="H11" i="7"/>
  <c r="D12" i="7"/>
  <c r="E12" i="7"/>
  <c r="F12" i="7"/>
  <c r="G12" i="7"/>
  <c r="H12" i="7"/>
  <c r="D13" i="7"/>
  <c r="E13" i="7"/>
  <c r="F13" i="7"/>
  <c r="G13" i="7"/>
  <c r="H13" i="7"/>
  <c r="D14" i="7"/>
  <c r="E14" i="7"/>
  <c r="F14" i="7"/>
  <c r="G14" i="7"/>
  <c r="H14" i="7"/>
  <c r="D15" i="7"/>
  <c r="E15" i="7"/>
  <c r="F15" i="7"/>
  <c r="G15" i="7"/>
  <c r="H15" i="7"/>
  <c r="C5" i="7"/>
  <c r="C6" i="7"/>
  <c r="C7" i="7"/>
  <c r="C8" i="7"/>
  <c r="C9" i="7"/>
  <c r="C10" i="7"/>
  <c r="C11" i="7"/>
  <c r="C12" i="7"/>
  <c r="C13" i="7"/>
  <c r="C14" i="7"/>
  <c r="C15" i="7"/>
  <c r="C4" i="7"/>
  <c r="X31" i="11" l="1"/>
  <c r="W31" i="11"/>
  <c r="AA31" i="11"/>
  <c r="M8" i="4" l="1"/>
  <c r="D12" i="4" l="1"/>
  <c r="L22" i="4" l="1"/>
  <c r="L23" i="4"/>
  <c r="L24" i="4"/>
  <c r="L25" i="4"/>
  <c r="L26" i="4"/>
  <c r="L27" i="4"/>
  <c r="L28" i="4"/>
  <c r="L29" i="4"/>
  <c r="L30" i="4"/>
  <c r="L31" i="4"/>
  <c r="L32" i="4"/>
  <c r="L33" i="4"/>
  <c r="V34" i="4"/>
  <c r="L34" i="4" l="1"/>
  <c r="X34" i="4"/>
  <c r="D17" i="4"/>
  <c r="C17" i="4"/>
  <c r="D23" i="4"/>
  <c r="D24" i="4"/>
  <c r="D25" i="4"/>
  <c r="D26" i="4"/>
  <c r="D27" i="4"/>
  <c r="D28" i="4"/>
  <c r="D29" i="4"/>
  <c r="D30" i="4"/>
  <c r="D31" i="4"/>
  <c r="D32" i="4"/>
  <c r="D33" i="4"/>
  <c r="D22" i="4"/>
  <c r="M7" i="4"/>
  <c r="D3" i="4"/>
  <c r="D4" i="4"/>
  <c r="D5" i="4"/>
  <c r="D6" i="4"/>
  <c r="D7" i="4"/>
  <c r="D8" i="4"/>
  <c r="D9" i="4"/>
  <c r="D10" i="4"/>
  <c r="D11" i="4"/>
  <c r="D13" i="4"/>
  <c r="D14" i="4"/>
  <c r="M11" i="4"/>
  <c r="M13" i="4"/>
  <c r="M14" i="4"/>
  <c r="M12" i="4"/>
  <c r="M23" i="4"/>
  <c r="M24" i="4"/>
  <c r="M25" i="4"/>
  <c r="M26" i="4"/>
  <c r="M27" i="4"/>
  <c r="M28" i="4"/>
  <c r="M29" i="4"/>
  <c r="M30" i="4"/>
  <c r="M31" i="4"/>
  <c r="M32" i="4"/>
  <c r="M33" i="4"/>
  <c r="M22" i="4"/>
  <c r="N22" i="4"/>
  <c r="W34" i="4"/>
  <c r="M15" i="4" l="1"/>
  <c r="M34" i="4"/>
  <c r="D34" i="4"/>
  <c r="D15" i="4"/>
  <c r="D18" i="4" s="1"/>
  <c r="O22" i="4" l="1"/>
  <c r="P22" i="4"/>
  <c r="Q22" i="4"/>
  <c r="R22" i="4"/>
  <c r="O23" i="4"/>
  <c r="P23" i="4"/>
  <c r="Q23" i="4"/>
  <c r="R23" i="4"/>
  <c r="O24" i="4"/>
  <c r="P24" i="4"/>
  <c r="Q24" i="4"/>
  <c r="R24" i="4"/>
  <c r="O25" i="4"/>
  <c r="P25" i="4"/>
  <c r="Q25" i="4"/>
  <c r="R25" i="4"/>
  <c r="O26" i="4"/>
  <c r="P26" i="4"/>
  <c r="Q26" i="4"/>
  <c r="R26" i="4"/>
  <c r="O27" i="4"/>
  <c r="P27" i="4"/>
  <c r="Q27" i="4"/>
  <c r="R27" i="4"/>
  <c r="O28" i="4"/>
  <c r="P28" i="4"/>
  <c r="Q28" i="4"/>
  <c r="R28" i="4"/>
  <c r="O29" i="4"/>
  <c r="P29" i="4"/>
  <c r="Q29" i="4"/>
  <c r="R29" i="4"/>
  <c r="O30" i="4"/>
  <c r="P30" i="4"/>
  <c r="Q30" i="4"/>
  <c r="R30" i="4"/>
  <c r="O31" i="4"/>
  <c r="P31" i="4"/>
  <c r="Q31" i="4"/>
  <c r="R31" i="4"/>
  <c r="O32" i="4"/>
  <c r="P32" i="4"/>
  <c r="Q32" i="4"/>
  <c r="R32" i="4"/>
  <c r="O33" i="4"/>
  <c r="P33" i="4"/>
  <c r="Q33" i="4"/>
  <c r="R33" i="4"/>
  <c r="N23" i="4"/>
  <c r="N24" i="4"/>
  <c r="N25" i="4"/>
  <c r="N26" i="4"/>
  <c r="N27" i="4"/>
  <c r="N28" i="4"/>
  <c r="N29" i="4"/>
  <c r="N30" i="4"/>
  <c r="N31" i="4"/>
  <c r="N32" i="4"/>
  <c r="N33" i="4"/>
  <c r="C22" i="4"/>
  <c r="O34" i="4" l="1"/>
  <c r="P34" i="4"/>
  <c r="N34" i="4"/>
  <c r="E22" i="4"/>
  <c r="F22" i="4"/>
  <c r="G22" i="4"/>
  <c r="H22" i="4"/>
  <c r="I22" i="4"/>
  <c r="E23" i="4"/>
  <c r="F23" i="4"/>
  <c r="G23" i="4"/>
  <c r="H23" i="4"/>
  <c r="I23" i="4"/>
  <c r="E24" i="4"/>
  <c r="F24" i="4"/>
  <c r="G24" i="4"/>
  <c r="H24" i="4"/>
  <c r="I24" i="4"/>
  <c r="E25" i="4"/>
  <c r="F25" i="4"/>
  <c r="G25" i="4"/>
  <c r="H25" i="4"/>
  <c r="I25" i="4"/>
  <c r="E26" i="4"/>
  <c r="F26" i="4"/>
  <c r="G26" i="4"/>
  <c r="H26" i="4"/>
  <c r="I26" i="4"/>
  <c r="E27" i="4"/>
  <c r="F27" i="4"/>
  <c r="G27" i="4"/>
  <c r="H27" i="4"/>
  <c r="I27" i="4"/>
  <c r="E28" i="4"/>
  <c r="F28" i="4"/>
  <c r="G28" i="4"/>
  <c r="H28" i="4"/>
  <c r="I28" i="4"/>
  <c r="E29" i="4"/>
  <c r="F29" i="4"/>
  <c r="G29" i="4"/>
  <c r="H29" i="4"/>
  <c r="I29" i="4"/>
  <c r="E30" i="4"/>
  <c r="F30" i="4"/>
  <c r="G30" i="4"/>
  <c r="H30" i="4"/>
  <c r="I30" i="4"/>
  <c r="E31" i="4"/>
  <c r="F31" i="4"/>
  <c r="G31" i="4"/>
  <c r="H31" i="4"/>
  <c r="I31" i="4"/>
  <c r="E32" i="4"/>
  <c r="F32" i="4"/>
  <c r="G32" i="4"/>
  <c r="H32" i="4"/>
  <c r="I32" i="4"/>
  <c r="E33" i="4"/>
  <c r="F33" i="4"/>
  <c r="G33" i="4"/>
  <c r="H33" i="4"/>
  <c r="I33" i="4"/>
  <c r="C23" i="4"/>
  <c r="C24" i="4"/>
  <c r="C25" i="4"/>
  <c r="C26" i="4"/>
  <c r="C27" i="4"/>
  <c r="C28" i="4"/>
  <c r="C29" i="4"/>
  <c r="C30" i="4"/>
  <c r="C31" i="4"/>
  <c r="C32" i="4"/>
  <c r="C33" i="4"/>
  <c r="Q34" i="4"/>
  <c r="R34" i="4"/>
  <c r="Y34" i="4"/>
  <c r="Z34" i="4"/>
  <c r="AA34" i="4"/>
  <c r="AB34" i="4"/>
  <c r="O7" i="4"/>
  <c r="P7" i="4"/>
  <c r="Q7" i="4"/>
  <c r="R7" i="4"/>
  <c r="O11" i="4"/>
  <c r="P11" i="4"/>
  <c r="Q11" i="4"/>
  <c r="R11" i="4"/>
  <c r="O12" i="4"/>
  <c r="P12" i="4"/>
  <c r="P15" i="4" s="1"/>
  <c r="Q12" i="4"/>
  <c r="R12" i="4"/>
  <c r="O13" i="4"/>
  <c r="P13" i="4"/>
  <c r="Q13" i="4"/>
  <c r="R13" i="4"/>
  <c r="O14" i="4"/>
  <c r="P14" i="4"/>
  <c r="Q14" i="4"/>
  <c r="R14" i="4"/>
  <c r="O15" i="4"/>
  <c r="Q15" i="4"/>
  <c r="R15" i="4"/>
  <c r="N14" i="4"/>
  <c r="N13" i="4"/>
  <c r="N12" i="4"/>
  <c r="N11" i="4"/>
  <c r="N7" i="4"/>
  <c r="W9" i="4"/>
  <c r="X9" i="4"/>
  <c r="Y9" i="4"/>
  <c r="Z9" i="4"/>
  <c r="V9" i="4"/>
  <c r="S15" i="4" l="1"/>
  <c r="C34" i="4"/>
  <c r="H34" i="4"/>
  <c r="G34" i="4"/>
  <c r="F34" i="4"/>
  <c r="I34" i="4"/>
  <c r="E34" i="4"/>
  <c r="N15" i="4"/>
  <c r="C13" i="2" l="1"/>
  <c r="D13" i="2"/>
  <c r="E13" i="2"/>
  <c r="F13" i="2"/>
  <c r="G13" i="2"/>
  <c r="E17" i="4"/>
  <c r="F17" i="4"/>
  <c r="G17" i="4"/>
  <c r="H17" i="4"/>
  <c r="I17" i="4"/>
  <c r="E3" i="4" l="1"/>
  <c r="F3" i="4"/>
  <c r="G3" i="4"/>
  <c r="H3" i="4"/>
  <c r="I3" i="4"/>
  <c r="E4" i="4"/>
  <c r="F4" i="4"/>
  <c r="G4" i="4"/>
  <c r="H4" i="4"/>
  <c r="I4" i="4"/>
  <c r="E5" i="4"/>
  <c r="F5" i="4"/>
  <c r="G5" i="4"/>
  <c r="H5" i="4"/>
  <c r="I5" i="4"/>
  <c r="E6" i="4"/>
  <c r="F6" i="4"/>
  <c r="G6" i="4"/>
  <c r="H6" i="4"/>
  <c r="I6" i="4"/>
  <c r="E7" i="4"/>
  <c r="F7" i="4"/>
  <c r="G7" i="4"/>
  <c r="H7" i="4"/>
  <c r="I7" i="4"/>
  <c r="E8" i="4"/>
  <c r="F8" i="4"/>
  <c r="G8" i="4"/>
  <c r="H8" i="4"/>
  <c r="I8" i="4"/>
  <c r="E9" i="4"/>
  <c r="F9" i="4"/>
  <c r="G9" i="4"/>
  <c r="H9" i="4"/>
  <c r="I9" i="4"/>
  <c r="E10" i="4"/>
  <c r="F10" i="4"/>
  <c r="G10" i="4"/>
  <c r="H10" i="4"/>
  <c r="I10" i="4"/>
  <c r="E11" i="4"/>
  <c r="F11" i="4"/>
  <c r="G11" i="4"/>
  <c r="H11" i="4"/>
  <c r="I11" i="4"/>
  <c r="E12" i="4"/>
  <c r="F12" i="4"/>
  <c r="G12" i="4"/>
  <c r="H12" i="4"/>
  <c r="I12" i="4"/>
  <c r="E13" i="4"/>
  <c r="F13" i="4"/>
  <c r="G13" i="4"/>
  <c r="H13" i="4"/>
  <c r="I13" i="4"/>
  <c r="E14" i="4"/>
  <c r="F14" i="4"/>
  <c r="G14" i="4"/>
  <c r="H14" i="4"/>
  <c r="I14" i="4"/>
  <c r="C4" i="4"/>
  <c r="C5" i="4"/>
  <c r="C6" i="4"/>
  <c r="C7" i="4"/>
  <c r="C8" i="4"/>
  <c r="C9" i="4"/>
  <c r="C10" i="4"/>
  <c r="C11" i="4"/>
  <c r="C12" i="4"/>
  <c r="C13" i="4"/>
  <c r="C14" i="4"/>
  <c r="C3" i="4"/>
  <c r="I15" i="4" l="1"/>
  <c r="I18" i="4" s="1"/>
  <c r="C15" i="4"/>
  <c r="C18" i="4" s="1"/>
  <c r="H15" i="4"/>
  <c r="H18" i="4" s="1"/>
  <c r="F15" i="4"/>
  <c r="F18" i="4" s="1"/>
  <c r="G15" i="4"/>
  <c r="G18" i="4" s="1"/>
  <c r="E15" i="4"/>
  <c r="E18" i="4" s="1"/>
  <c r="B32" i="2" l="1"/>
  <c r="B41" i="2"/>
  <c r="B23" i="2"/>
  <c r="F4" i="2" l="1"/>
  <c r="G4" i="2"/>
  <c r="F5" i="2"/>
  <c r="G5" i="2"/>
  <c r="F6" i="2"/>
  <c r="G6" i="2"/>
  <c r="F7" i="2"/>
  <c r="G7" i="2"/>
  <c r="D4" i="2"/>
  <c r="E4" i="2"/>
  <c r="D5" i="2"/>
  <c r="E5" i="2"/>
  <c r="D6" i="2"/>
  <c r="E6" i="2"/>
  <c r="D7" i="2"/>
  <c r="E7" i="2"/>
  <c r="F3" i="2"/>
  <c r="D3" i="2"/>
  <c r="E3" i="2"/>
  <c r="C3" i="2"/>
  <c r="C4" i="2"/>
  <c r="C5" i="2"/>
  <c r="C6" i="2"/>
  <c r="C7" i="2"/>
  <c r="B4" i="2"/>
  <c r="B5" i="2"/>
  <c r="B6" i="2"/>
  <c r="B7" i="2"/>
  <c r="B8" i="2" l="1"/>
  <c r="F8" i="2"/>
  <c r="G8" i="2"/>
  <c r="E8" i="2"/>
  <c r="D8" i="2"/>
  <c r="C8" i="2"/>
</calcChain>
</file>

<file path=xl/sharedStrings.xml><?xml version="1.0" encoding="utf-8"?>
<sst xmlns="http://schemas.openxmlformats.org/spreadsheetml/2006/main" count="1365" uniqueCount="477">
  <si>
    <t>100*(GDP_2/GDP_0-1)</t>
  </si>
  <si>
    <t>100*(VA_18_2/VA_18_0-1)</t>
  </si>
  <si>
    <t>100*(CH_2/CH_0-1)</t>
  </si>
  <si>
    <t>100*(IA_2/IA_0-1)</t>
  </si>
  <si>
    <t>100*((IA_2-IA_19_2)/(IA_0-IA_19_0)-1)</t>
  </si>
  <si>
    <t>100*(X_2/X_0-1)</t>
  </si>
  <si>
    <t>100*(M_2/M_0-1)</t>
  </si>
  <si>
    <t>100*(PCH_2/PCH_0-1)</t>
  </si>
  <si>
    <t>100*(PY_2/PY_0-1)</t>
  </si>
  <si>
    <t>100*((W_2/PCH_2)/(W_0/PCH_0)-1)</t>
  </si>
  <si>
    <t>100*((CL_2/PVA_2)/(CL_0/PVA_0)-1)</t>
  </si>
  <si>
    <t>L_2-L_0</t>
  </si>
  <si>
    <t>100*(UNR_TOT_2-UNR_TOT_0)</t>
  </si>
  <si>
    <t>100*((PX_2*X_2-PM_2*M_2)/(PGDP_2*GDP_2)-(PX_0*X_0-PM_0*M_0)/(PGDP_0*GDP_0))</t>
  </si>
  <si>
    <t>100*(EMS_TOT_2/EMS_TOT_0-1)</t>
  </si>
  <si>
    <t>EN_AGR_20_0</t>
  </si>
  <si>
    <t>EN_IND_20_0</t>
  </si>
  <si>
    <t>EN_TRANSP_20_0</t>
  </si>
  <si>
    <t>EN_SER_20_0</t>
  </si>
  <si>
    <t>EN_AGR_21_0</t>
  </si>
  <si>
    <t>EN_IND_21_0</t>
  </si>
  <si>
    <t>EN_TRANSP_21_0</t>
  </si>
  <si>
    <t>EN_SER_21_0</t>
  </si>
  <si>
    <t>EN_AGR_22_0</t>
  </si>
  <si>
    <t>EN_IND_22_0</t>
  </si>
  <si>
    <t>EN_TRANSP_22_0</t>
  </si>
  <si>
    <t>EN_SER_22_0</t>
  </si>
  <si>
    <t>EN_GWH_AGR_0</t>
  </si>
  <si>
    <t>EN_GWH_IND_0</t>
  </si>
  <si>
    <t>EN_GWH_TRANSP_0</t>
  </si>
  <si>
    <t>EN_GWH_SER_0</t>
  </si>
  <si>
    <t>EN_AGR_20_2</t>
  </si>
  <si>
    <t>EN_IND_20_2</t>
  </si>
  <si>
    <t>EN_TRANSP_20_2</t>
  </si>
  <si>
    <t>EN_SER_20_2</t>
  </si>
  <si>
    <t>EN_AGR_21_2</t>
  </si>
  <si>
    <t>EN_IND_21_2</t>
  </si>
  <si>
    <t>EN_TRANSP_21_2</t>
  </si>
  <si>
    <t>EN_SER_21_2</t>
  </si>
  <si>
    <t>EN_AGR_22_2</t>
  </si>
  <si>
    <t>EN_IND_22_2</t>
  </si>
  <si>
    <t>EN_TRANSP_22_2</t>
  </si>
  <si>
    <t>EN_SER_22_2</t>
  </si>
  <si>
    <t>EN_GWH_AGR_2</t>
  </si>
  <si>
    <t>EN_GWH_IND_2</t>
  </si>
  <si>
    <t>EN_GWH_TRANSP_2</t>
  </si>
  <si>
    <t>EN_GWH_SER_2</t>
  </si>
  <si>
    <t>EN_CONFIN_TOT_0</t>
  </si>
  <si>
    <t>EN_CONFIN_TOT_2</t>
  </si>
  <si>
    <t>EN_GWH_CONFIN_0</t>
  </si>
  <si>
    <t>EN_GWH_CONFIN_2</t>
  </si>
  <si>
    <t>Agriculture</t>
  </si>
  <si>
    <t>Industries</t>
  </si>
  <si>
    <t xml:space="preserve">Transport 
</t>
  </si>
  <si>
    <t>Services</t>
  </si>
  <si>
    <t>household</t>
  </si>
  <si>
    <t xml:space="preserve">Final consumption </t>
  </si>
  <si>
    <t>EN_HH_20_0</t>
  </si>
  <si>
    <t>EN_HH_21_0</t>
  </si>
  <si>
    <t>EN_HH_22_0</t>
  </si>
  <si>
    <t>EN_HH_20_2</t>
  </si>
  <si>
    <t>EN_HH_21_2</t>
  </si>
  <si>
    <t>EN_HH_22_2</t>
  </si>
  <si>
    <t>EN_AGR_</t>
  </si>
  <si>
    <t>EN_IND_</t>
  </si>
  <si>
    <t>EN_TRANSP_</t>
  </si>
  <si>
    <t>EN_SER_</t>
  </si>
  <si>
    <t>EN_HH_</t>
  </si>
  <si>
    <t>total</t>
  </si>
  <si>
    <t>EN_AGR_0</t>
  </si>
  <si>
    <t>EN_IND_0</t>
  </si>
  <si>
    <t>EN_TRANSP_0</t>
  </si>
  <si>
    <t>EN_SER_0</t>
  </si>
  <si>
    <t>EN_HH_0</t>
  </si>
  <si>
    <t>EN_AGR_2</t>
  </si>
  <si>
    <t>EN_IND_2</t>
  </si>
  <si>
    <t>EN_TRANSP_2</t>
  </si>
  <si>
    <t>EN_SER_2</t>
  </si>
  <si>
    <t xml:space="preserve">Total </t>
  </si>
  <si>
    <t>Final energy consumption by sector (baseline ENERDATA)</t>
  </si>
  <si>
    <t>EMS_AGR_0</t>
  </si>
  <si>
    <t>EMS_IND_0</t>
  </si>
  <si>
    <t>EMS_TRANSP_0</t>
  </si>
  <si>
    <t>EMS_SER_0</t>
  </si>
  <si>
    <t>EMS_TRANSFOR_2</t>
  </si>
  <si>
    <t>EMS_GENER_2</t>
  </si>
  <si>
    <t>EMS_AGR_2</t>
  </si>
  <si>
    <t>EMS_IND_2</t>
  </si>
  <si>
    <t>EMS_TRANSP_2</t>
  </si>
  <si>
    <t>EMS_SER_2</t>
  </si>
  <si>
    <t>EN_SEC_22_0</t>
  </si>
  <si>
    <t>EN_SEC_23_0</t>
  </si>
  <si>
    <t>EN_SEC_24_0</t>
  </si>
  <si>
    <t>EN_SEC_25_0</t>
  </si>
  <si>
    <t>EN_SEC_26_0</t>
  </si>
  <si>
    <t>EN_SEC_27_0</t>
  </si>
  <si>
    <t>EN_SEC_28_0</t>
  </si>
  <si>
    <t>EN_SEC_29_0</t>
  </si>
  <si>
    <t>EN_SEC_30_0</t>
  </si>
  <si>
    <t>EN_SEC_31_0</t>
  </si>
  <si>
    <t>EN_SEC_32_0</t>
  </si>
  <si>
    <t>EN_SEC_33_0</t>
  </si>
  <si>
    <t>EMS_SEC_22_0</t>
  </si>
  <si>
    <t>EMS_SEC_23_0</t>
  </si>
  <si>
    <t>EMS_SEC_24_0</t>
  </si>
  <si>
    <t>EMS_SEC_25_0</t>
  </si>
  <si>
    <t>EMS_SEC_26_0</t>
  </si>
  <si>
    <t>EMS_SEC_27_0</t>
  </si>
  <si>
    <t>EMS_SEC_28_0</t>
  </si>
  <si>
    <t>EMS_SEC_29_0</t>
  </si>
  <si>
    <t>EMS_SEC_30_0</t>
  </si>
  <si>
    <t>EMS_SEC_31_0</t>
  </si>
  <si>
    <t>EMS_SEC_32_0</t>
  </si>
  <si>
    <t>EMS_SEC_33_0</t>
  </si>
  <si>
    <t>Hydro</t>
  </si>
  <si>
    <t>Wind</t>
  </si>
  <si>
    <t>Geothermal</t>
  </si>
  <si>
    <t>Solar</t>
  </si>
  <si>
    <t>Cogeneration</t>
  </si>
  <si>
    <t>Bioenergy</t>
  </si>
  <si>
    <t>other clean energy</t>
  </si>
  <si>
    <t>Nuclear</t>
  </si>
  <si>
    <t>Cabon-based</t>
  </si>
  <si>
    <t>Combined Cycle</t>
  </si>
  <si>
    <t>Internal Combustion</t>
  </si>
  <si>
    <t>Thermoelectric</t>
  </si>
  <si>
    <t>EMS_GENER_0</t>
  </si>
  <si>
    <t>Main</t>
  </si>
  <si>
    <t>EMS_TRANSFOR_0</t>
  </si>
  <si>
    <t xml:space="preserve">Final consumption of electricity </t>
  </si>
  <si>
    <t>GDP_0</t>
  </si>
  <si>
    <t>GDP_2</t>
  </si>
  <si>
    <t>EN_GWH_HH_22_H01_0</t>
  </si>
  <si>
    <t>EN_GWH_HH_22_H01_2</t>
  </si>
  <si>
    <t>Emission of generation CO2 CAP</t>
  </si>
  <si>
    <t>Reduction emisiones generation %</t>
  </si>
  <si>
    <t>Suma de Value</t>
  </si>
  <si>
    <t>Year</t>
  </si>
  <si>
    <t>caseName</t>
  </si>
  <si>
    <t>Fuel2</t>
  </si>
  <si>
    <t>2020</t>
  </si>
  <si>
    <t>2025</t>
  </si>
  <si>
    <t>2030</t>
  </si>
  <si>
    <t>2040</t>
  </si>
  <si>
    <t>2050</t>
  </si>
  <si>
    <t>Total général</t>
  </si>
  <si>
    <t>2 Main</t>
  </si>
  <si>
    <t>Carboelectric</t>
  </si>
  <si>
    <t>combined cycle and turbogas</t>
  </si>
  <si>
    <t>Internal combustion</t>
  </si>
  <si>
    <t>Termoelectric</t>
  </si>
  <si>
    <t xml:space="preserve">Wind </t>
  </si>
  <si>
    <t xml:space="preserve">Geothermal </t>
  </si>
  <si>
    <t xml:space="preserve">Solar </t>
  </si>
  <si>
    <t>Other clean energy</t>
  </si>
  <si>
    <t xml:space="preserve">Nuclear  </t>
  </si>
  <si>
    <t>Combined cycle and turbogas</t>
  </si>
  <si>
    <t>EN_CONFIN_22_22_0</t>
  </si>
  <si>
    <t>EN_CONFIN_22_23_0</t>
  </si>
  <si>
    <t>EN_CONFIN_22_24_0</t>
  </si>
  <si>
    <t>EN_CONFIN_22_25_0</t>
  </si>
  <si>
    <t>EN_CONFIN_22_26_0</t>
  </si>
  <si>
    <t>EN_CONFIN_22_27_0</t>
  </si>
  <si>
    <t>EN_CONFIN_22_28_0</t>
  </si>
  <si>
    <t>EN_CONFIN_22_29_0</t>
  </si>
  <si>
    <t>EN_CONFIN_22_30_0</t>
  </si>
  <si>
    <t>EN_CONFIN_22_31_0</t>
  </si>
  <si>
    <t>EN_CONFIN_22_32_0</t>
  </si>
  <si>
    <t>EN_CONFIN_22_33_0</t>
  </si>
  <si>
    <t>Consumo Bruto Balmorel</t>
  </si>
  <si>
    <t>EN_CONFIN_22_22_2</t>
  </si>
  <si>
    <t>EN_CONFIN_22_23_2</t>
  </si>
  <si>
    <t>EN_CONFIN_22_24_2</t>
  </si>
  <si>
    <t>EN_CONFIN_22_25_2</t>
  </si>
  <si>
    <t>EN_CONFIN_22_26_2</t>
  </si>
  <si>
    <t>EN_CONFIN_22_27_2</t>
  </si>
  <si>
    <t>EN_CONFIN_22_28_2</t>
  </si>
  <si>
    <t>EN_CONFIN_22_29_2</t>
  </si>
  <si>
    <t>EN_CONFIN_22_30_2</t>
  </si>
  <si>
    <t>EN_CONFIN_22_31_2</t>
  </si>
  <si>
    <t>EN_CONFIN_22_32_2</t>
  </si>
  <si>
    <t>EN_CONFIN_22_33_2</t>
  </si>
  <si>
    <t xml:space="preserve">PRODESEN </t>
  </si>
  <si>
    <t>2017 (PRODESEN)</t>
  </si>
  <si>
    <t>Demanda Final</t>
  </si>
  <si>
    <t>PRODESEN</t>
  </si>
  <si>
    <t>2013 (PRODESEN)</t>
  </si>
  <si>
    <t>Exportaciones</t>
  </si>
  <si>
    <t>Empleo</t>
  </si>
  <si>
    <t>CH_2</t>
  </si>
  <si>
    <t>I_2</t>
  </si>
  <si>
    <t>X_2</t>
  </si>
  <si>
    <t>M_2</t>
  </si>
  <si>
    <t>CH_0</t>
  </si>
  <si>
    <t>I_0</t>
  </si>
  <si>
    <t>X_0</t>
  </si>
  <si>
    <t>M_0</t>
  </si>
  <si>
    <t>G_2</t>
  </si>
  <si>
    <t>G_0</t>
  </si>
  <si>
    <t>DS_2</t>
  </si>
  <si>
    <t>DS_0</t>
  </si>
  <si>
    <t>VERIF GDP_2</t>
  </si>
  <si>
    <t>VERIF GDP_0</t>
  </si>
  <si>
    <t xml:space="preserve">Verif GDP </t>
  </si>
  <si>
    <t>Import</t>
  </si>
  <si>
    <t>Balanza comercial</t>
  </si>
  <si>
    <t xml:space="preserve">Inversion </t>
  </si>
  <si>
    <t>Consumo</t>
  </si>
  <si>
    <t xml:space="preserve">PIB </t>
  </si>
  <si>
    <t xml:space="preserve">PIB Por Componente </t>
  </si>
  <si>
    <t>Contribuciones del PIB</t>
  </si>
  <si>
    <t>Emisiones de CO2</t>
  </si>
  <si>
    <t xml:space="preserve">Inversiones </t>
  </si>
  <si>
    <t>100*(DEBT_G_VAL_2/(PGDP_2*GDP_2)-DEBT_G_VAL_0/(PGDP_0*GDP_0))</t>
  </si>
  <si>
    <t>100*(DP_G_VAL_2-DP_G_VAL_0)</t>
  </si>
  <si>
    <t>Escenario de referencia: Escenario Main</t>
  </si>
  <si>
    <t>Escenario alternativo: Escenario CO2 CAP</t>
  </si>
  <si>
    <t>Desviación al escenario de referencia</t>
  </si>
  <si>
    <t>Industria</t>
  </si>
  <si>
    <t>Agricultura</t>
  </si>
  <si>
    <t xml:space="preserve">Transporte 
</t>
  </si>
  <si>
    <t>Servicios</t>
  </si>
  <si>
    <t>Petróleo y Gas</t>
  </si>
  <si>
    <t>Hogares</t>
  </si>
  <si>
    <t xml:space="preserve">Generación de electricidad </t>
  </si>
  <si>
    <t>Total</t>
  </si>
  <si>
    <t>Convencionales</t>
  </si>
  <si>
    <t>Electricidad Final (Gwh)</t>
  </si>
  <si>
    <t>Electricidad Final</t>
  </si>
  <si>
    <t>Energia (PJ)</t>
  </si>
  <si>
    <t>Energia</t>
  </si>
  <si>
    <t>EN_TRANSFOR_0</t>
  </si>
  <si>
    <t>EN_GENER_0</t>
  </si>
  <si>
    <t>EN_TRANSFOR_2</t>
  </si>
  <si>
    <t>EN_GENER_2</t>
  </si>
  <si>
    <t>EMS_HH_0</t>
  </si>
  <si>
    <t>EMS_HH_2</t>
  </si>
  <si>
    <t>Emisiones de CO2 (Mt CO2e)</t>
  </si>
  <si>
    <t>EN_HH_2</t>
  </si>
  <si>
    <t>L_01_0</t>
  </si>
  <si>
    <t>L_02_0</t>
  </si>
  <si>
    <t>L_03_0</t>
  </si>
  <si>
    <t>L_04_0</t>
  </si>
  <si>
    <t>L_05_0</t>
  </si>
  <si>
    <t>L_06_0</t>
  </si>
  <si>
    <t>L_07_0</t>
  </si>
  <si>
    <t>L_08_0</t>
  </si>
  <si>
    <t>L_09_0</t>
  </si>
  <si>
    <t>L_10_0</t>
  </si>
  <si>
    <t>L_11_0</t>
  </si>
  <si>
    <t>L_12_0</t>
  </si>
  <si>
    <t>L_13_0</t>
  </si>
  <si>
    <t>L_14_0</t>
  </si>
  <si>
    <t>L_15_0</t>
  </si>
  <si>
    <t>L_16_0</t>
  </si>
  <si>
    <t>L_17_0</t>
  </si>
  <si>
    <t>L_18_0</t>
  </si>
  <si>
    <t>L_19_0</t>
  </si>
  <si>
    <t>L_20_0</t>
  </si>
  <si>
    <t>L_21_0</t>
  </si>
  <si>
    <t>L_22_0</t>
  </si>
  <si>
    <t>L_23_0</t>
  </si>
  <si>
    <t>L_24_0</t>
  </si>
  <si>
    <t>L_25_0</t>
  </si>
  <si>
    <t>L_26_0</t>
  </si>
  <si>
    <t>L_27_0</t>
  </si>
  <si>
    <t>L_28_0</t>
  </si>
  <si>
    <t>L_29_0</t>
  </si>
  <si>
    <t>L_30_0</t>
  </si>
  <si>
    <t>L_31_0</t>
  </si>
  <si>
    <t>L_32_0</t>
  </si>
  <si>
    <t>L_33_0</t>
  </si>
  <si>
    <t>L_01_2</t>
  </si>
  <si>
    <t>L_02_2</t>
  </si>
  <si>
    <t>L_03_2</t>
  </si>
  <si>
    <t>L_04_2</t>
  </si>
  <si>
    <t>L_05_2</t>
  </si>
  <si>
    <t>L_06_2</t>
  </si>
  <si>
    <t>L_07_2</t>
  </si>
  <si>
    <t>L_08_2</t>
  </si>
  <si>
    <t>L_09_2</t>
  </si>
  <si>
    <t>L_10_2</t>
  </si>
  <si>
    <t>L_11_2</t>
  </si>
  <si>
    <t>L_12_2</t>
  </si>
  <si>
    <t>L_13_2</t>
  </si>
  <si>
    <t>L_14_2</t>
  </si>
  <si>
    <t>L_15_2</t>
  </si>
  <si>
    <t>L_16_2</t>
  </si>
  <si>
    <t>L_17_2</t>
  </si>
  <si>
    <t>L_18_2</t>
  </si>
  <si>
    <t>L_19_2</t>
  </si>
  <si>
    <t>L_20_2</t>
  </si>
  <si>
    <t>L_21_2</t>
  </si>
  <si>
    <t>L_22_2</t>
  </si>
  <si>
    <t>L_23_2</t>
  </si>
  <si>
    <t>L_24_2</t>
  </si>
  <si>
    <t>L_25_2</t>
  </si>
  <si>
    <t>L_26_2</t>
  </si>
  <si>
    <t>L_27_2</t>
  </si>
  <si>
    <t>L_28_2</t>
  </si>
  <si>
    <t>L_29_2</t>
  </si>
  <si>
    <t>L_30_2</t>
  </si>
  <si>
    <t>L_31_2</t>
  </si>
  <si>
    <t>L_32_2</t>
  </si>
  <si>
    <t>L_33_2</t>
  </si>
  <si>
    <t>IA_01_0</t>
  </si>
  <si>
    <t>IA_02_0</t>
  </si>
  <si>
    <t>IA_03_0</t>
  </si>
  <si>
    <t>IA_04_0</t>
  </si>
  <si>
    <t>IA_05_0</t>
  </si>
  <si>
    <t>IA_06_0</t>
  </si>
  <si>
    <t>IA_07_0</t>
  </si>
  <si>
    <t>IA_08_0</t>
  </si>
  <si>
    <t>IA_09_0</t>
  </si>
  <si>
    <t>IA_10_0</t>
  </si>
  <si>
    <t>IA_11_0</t>
  </si>
  <si>
    <t>IA_12_0</t>
  </si>
  <si>
    <t>IA_13_0</t>
  </si>
  <si>
    <t>IA_14_0</t>
  </si>
  <si>
    <t>IA_15_0</t>
  </si>
  <si>
    <t>IA_16_0</t>
  </si>
  <si>
    <t>IA_17_0</t>
  </si>
  <si>
    <t>IA_18_0</t>
  </si>
  <si>
    <t>IA_19_0</t>
  </si>
  <si>
    <t>IA_20_0</t>
  </si>
  <si>
    <t>IA_21_0</t>
  </si>
  <si>
    <t>IA_22_0</t>
  </si>
  <si>
    <t>IA_23_0</t>
  </si>
  <si>
    <t>IA_24_0</t>
  </si>
  <si>
    <t>IA_25_0</t>
  </si>
  <si>
    <t>IA_26_0</t>
  </si>
  <si>
    <t>IA_27_0</t>
  </si>
  <si>
    <t>IA_28_0</t>
  </si>
  <si>
    <t>IA_29_0</t>
  </si>
  <si>
    <t>IA_30_0</t>
  </si>
  <si>
    <t>IA_31_0</t>
  </si>
  <si>
    <t>IA_32_0</t>
  </si>
  <si>
    <t>IA_33_0</t>
  </si>
  <si>
    <t>IA_01_2</t>
  </si>
  <si>
    <t>IA_02_2</t>
  </si>
  <si>
    <t>IA_03_2</t>
  </si>
  <si>
    <t>IA_04_2</t>
  </si>
  <si>
    <t>IA_05_2</t>
  </si>
  <si>
    <t>IA_06_2</t>
  </si>
  <si>
    <t>IA_07_2</t>
  </si>
  <si>
    <t>IA_08_2</t>
  </si>
  <si>
    <t>IA_09_2</t>
  </si>
  <si>
    <t>IA_10_2</t>
  </si>
  <si>
    <t>IA_11_2</t>
  </si>
  <si>
    <t>IA_12_2</t>
  </si>
  <si>
    <t>IA_13_2</t>
  </si>
  <si>
    <t>IA_14_2</t>
  </si>
  <si>
    <t>IA_15_2</t>
  </si>
  <si>
    <t>IA_16_2</t>
  </si>
  <si>
    <t>IA_17_2</t>
  </si>
  <si>
    <t>IA_18_2</t>
  </si>
  <si>
    <t>IA_19_2</t>
  </si>
  <si>
    <t>IA_20_2</t>
  </si>
  <si>
    <t>IA_21_2</t>
  </si>
  <si>
    <t>IA_22_2</t>
  </si>
  <si>
    <t>IA_23_2</t>
  </si>
  <si>
    <t>IA_24_2</t>
  </si>
  <si>
    <t>IA_25_2</t>
  </si>
  <si>
    <t>IA_26_2</t>
  </si>
  <si>
    <t>IA_27_2</t>
  </si>
  <si>
    <t>IA_28_2</t>
  </si>
  <si>
    <t>IA_29_2</t>
  </si>
  <si>
    <t>IA_30_2</t>
  </si>
  <si>
    <t>IA_31_2</t>
  </si>
  <si>
    <t>IA_32_2</t>
  </si>
  <si>
    <t>IA_33_2</t>
  </si>
  <si>
    <t>CH_01_0</t>
  </si>
  <si>
    <t>CH_02_0</t>
  </si>
  <si>
    <t>CH_03_0</t>
  </si>
  <si>
    <t>CH_04_0</t>
  </si>
  <si>
    <t>CH_05_0</t>
  </si>
  <si>
    <t>CH_06_0</t>
  </si>
  <si>
    <t>CH_08_0</t>
  </si>
  <si>
    <t>CH_11_0</t>
  </si>
  <si>
    <t>CH_12_0</t>
  </si>
  <si>
    <t>CH_13_0</t>
  </si>
  <si>
    <t>CH_14_0</t>
  </si>
  <si>
    <t>CH_15_0</t>
  </si>
  <si>
    <t>CH_16_0</t>
  </si>
  <si>
    <t>CH_17_0</t>
  </si>
  <si>
    <t>CH_18_0</t>
  </si>
  <si>
    <t>CH_19_0</t>
  </si>
  <si>
    <t>CH_20_0</t>
  </si>
  <si>
    <t>CH_21_0</t>
  </si>
  <si>
    <t>CH_22_0</t>
  </si>
  <si>
    <t>CH_01_2</t>
  </si>
  <si>
    <t>CH_02_2</t>
  </si>
  <si>
    <t>CH_03_2</t>
  </si>
  <si>
    <t>CH_04_2</t>
  </si>
  <si>
    <t>CH_05_2</t>
  </si>
  <si>
    <t>CH_06_2</t>
  </si>
  <si>
    <t>CH_08_2</t>
  </si>
  <si>
    <t>CH_11_2</t>
  </si>
  <si>
    <t>CH_12_2</t>
  </si>
  <si>
    <t>CH_13_2</t>
  </si>
  <si>
    <t>CH_14_2</t>
  </si>
  <si>
    <t>CH_15_2</t>
  </si>
  <si>
    <t>CH_16_2</t>
  </si>
  <si>
    <t>CH_17_2</t>
  </si>
  <si>
    <t>CH_18_2</t>
  </si>
  <si>
    <t>CH_19_2</t>
  </si>
  <si>
    <t>CH_20_2</t>
  </si>
  <si>
    <t>CH_21_2</t>
  </si>
  <si>
    <t>CH_22_2</t>
  </si>
  <si>
    <t>Electricidad</t>
  </si>
  <si>
    <t>Combustible fosiles</t>
  </si>
  <si>
    <t>Resultados Macroeconómicos</t>
  </si>
  <si>
    <t>Consumo privado por producto</t>
  </si>
  <si>
    <r>
      <t xml:space="preserve">Deficit Público 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</si>
  <si>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rPr>
        <b/>
        <sz val="9"/>
        <color theme="1"/>
        <rFont val="Calibri"/>
        <family val="2"/>
        <scheme val="minor"/>
      </rPr>
      <t>PIB Real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</si>
  <si>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Consumo privado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</si>
  <si>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Inversiones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</si>
  <si>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Exportaciones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</si>
  <si>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Importaciones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</si>
  <si>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Tasa de desempleo</t>
    </r>
    <r>
      <rPr>
        <sz val="9"/>
        <color theme="1"/>
        <rFont val="Calibri"/>
        <family val="2"/>
        <scheme val="minor"/>
      </rPr>
      <t xml:space="preserve"> (Desviación al BAU)</t>
    </r>
  </si>
  <si>
    <r>
      <rPr>
        <b/>
        <sz val="9"/>
        <color theme="1"/>
        <rFont val="Calibri"/>
        <family val="2"/>
        <scheme val="minor"/>
      </rPr>
      <t>Empleos</t>
    </r>
    <r>
      <rPr>
        <sz val="9"/>
        <color theme="1"/>
        <rFont val="Calibri"/>
        <family val="2"/>
        <scheme val="minor"/>
      </rPr>
      <t xml:space="preserve"> (en numero de empleos)</t>
    </r>
  </si>
  <si>
    <r>
      <rPr>
        <b/>
        <sz val="9"/>
        <color theme="1"/>
        <rFont val="Calibri"/>
        <family val="2"/>
        <scheme val="minor"/>
      </rPr>
      <t>Salarios reales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</si>
  <si>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Precios al consumidor</t>
    </r>
    <r>
      <rPr>
        <sz val="9"/>
        <color theme="1"/>
        <rFont val="Calibri"/>
        <family val="2"/>
        <scheme val="minor"/>
      </rPr>
      <t xml:space="preserve"> (Desviación en % al BAU)</t>
    </r>
  </si>
  <si>
    <r>
      <rPr>
        <b/>
        <sz val="9"/>
        <color theme="1"/>
        <rFont val="Calibri"/>
        <family val="2"/>
        <scheme val="minor"/>
      </rPr>
      <t>Deuda</t>
    </r>
    <r>
      <rPr>
        <sz val="9"/>
        <color theme="1"/>
        <rFont val="Calibri"/>
        <family val="2"/>
        <scheme val="minor"/>
      </rPr>
      <t xml:space="preserve"> (Desviación en  al BAU en % de PIB)</t>
    </r>
  </si>
  <si>
    <r>
      <t>Emisiones de CO</t>
    </r>
    <r>
      <rPr>
        <b/>
        <vertAlign val="subscript"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 xml:space="preserve"> (Desviación en % al BAU)</t>
    </r>
  </si>
  <si>
    <t>Hidroeléctrica</t>
  </si>
  <si>
    <t>Eólica</t>
  </si>
  <si>
    <t>Geotérmica</t>
  </si>
  <si>
    <t>Cogeneración Eficiente</t>
  </si>
  <si>
    <t>Bioenergía</t>
  </si>
  <si>
    <t xml:space="preserve">Otras energías limpias </t>
  </si>
  <si>
    <t>Nucleoeléctrica</t>
  </si>
  <si>
    <t>Combustión Interna</t>
  </si>
  <si>
    <t>Termoeléctrica</t>
  </si>
  <si>
    <t>Carboeléctrica</t>
  </si>
  <si>
    <t>Ciclo combinado</t>
  </si>
  <si>
    <t xml:space="preserve"> Limpias</t>
  </si>
  <si>
    <t>2018-2030</t>
  </si>
  <si>
    <t>Renovables</t>
  </si>
  <si>
    <t>de las cuales Renovables</t>
  </si>
  <si>
    <t>Inversion Escenario Main</t>
  </si>
  <si>
    <t>Inversion Escenario CO2 CAP</t>
  </si>
  <si>
    <t>2041-2050</t>
  </si>
  <si>
    <t>TOTAL</t>
  </si>
  <si>
    <t>Inversiones promedio por año</t>
  </si>
  <si>
    <t>2031-2040</t>
  </si>
  <si>
    <t>Desviación al escenario de referencia en %</t>
  </si>
  <si>
    <t>Total annual system costs (M$)</t>
  </si>
  <si>
    <t>Main (million $)</t>
  </si>
  <si>
    <t>CO2 cap</t>
  </si>
  <si>
    <t>Difference</t>
  </si>
  <si>
    <t>Generation Balmorel (Twh)</t>
  </si>
  <si>
    <t>Main ($/Mwh)</t>
  </si>
  <si>
    <t>CO2 cap ($/Mwh)</t>
  </si>
  <si>
    <t xml:space="preserve">Balmorel </t>
  </si>
  <si>
    <t>ThreeME</t>
  </si>
  <si>
    <t>Balmorel</t>
  </si>
  <si>
    <t>Difference(%)</t>
  </si>
  <si>
    <t>in % GDP</t>
  </si>
  <si>
    <t xml:space="preserve">Main - Investment </t>
  </si>
  <si>
    <t>Étiquettes de lignes</t>
  </si>
  <si>
    <t>Household</t>
  </si>
  <si>
    <t>EE</t>
  </si>
  <si>
    <t>Final Consumption Oil&amp;Coal</t>
  </si>
  <si>
    <t>Final Consumption Gas</t>
  </si>
  <si>
    <t>Auxiliary information</t>
  </si>
  <si>
    <t>MAIN Scenario - Baseline</t>
  </si>
  <si>
    <t>Baseline</t>
  </si>
  <si>
    <t>EE Scenario - Baseline</t>
  </si>
  <si>
    <t>ThreeME Oil&amp;Coal</t>
  </si>
  <si>
    <t>ThreeME Gas</t>
  </si>
  <si>
    <t>Final Consumption Elec&amp;Solar</t>
  </si>
  <si>
    <t>ThreeME Elec&amp;Solar</t>
  </si>
  <si>
    <t>Final Consumption Biomass</t>
  </si>
  <si>
    <t>Final energy consumption by sector (EE ENERDATA)</t>
  </si>
  <si>
    <t>baseline</t>
  </si>
  <si>
    <t xml:space="preserve">Reduction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</si>
</sst>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9">
    <numFmt numFmtId="43" formatCode="_-* #,##0.00\ _€_-;\-* #,##0.00\ _€_-;_-* &quot;-&quot;??\ _€_-;_-@_-"/>
    <numFmt numFmtId="164" formatCode="_-* #,##0\ _€_-;\-* #,##0\ _€_-;_-* &quot;-&quot;??\ _€_-;_-@_-"/>
    <numFmt numFmtId="165" formatCode="#,##0;\-#,##0;&quot;-&quot;;@"/>
    <numFmt numFmtId="166" formatCode="#,##0.0"/>
    <numFmt numFmtId="167" formatCode="#,##0.00;\-#,##0.00;&quot;-&quot;;@"/>
    <numFmt numFmtId="168" formatCode="0.0"/>
    <numFmt numFmtId="169" formatCode="0.000000"/>
    <numFmt numFmtId="170" formatCode="0.0%"/>
    <numFmt numFmtId="171" formatCode="#,##0.000"/>
  </numFmts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0"/>
      <color rgb="FFFF0000"/>
      <name val="Arial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vertAlign val="subscript"/>
      <sz val="9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6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43" fontId="3" fillId="0" borderId="0" applyFont="0" applyFill="0" applyBorder="0" applyAlignment="0" applyProtection="0"/>
    <xf numFmtId="0" fontId="3" fillId="0" borderId="0"/>
    <xf numFmtId="9" fontId="6" fillId="0" borderId="0" applyFont="0" applyFill="0" applyBorder="0" applyAlignment="0" applyProtection="0"/>
  </cellStyleXfs>
  <cellXfs count="143">
    <xf numFmtId="0" fontId="0" fillId="0" borderId="0" xfId="0"/>
    <xf numFmtId="0" fontId="2" fillId="0" borderId="0" xfId="0" applyFont="1"/>
    <xf numFmtId="0" fontId="4" fillId="0" borderId="0" xfId="2" applyFont="1" applyFill="1" applyAlignment="1">
      <alignment horizontal="center" vertical="center"/>
    </xf>
    <xf numFmtId="164" fontId="4" fillId="0" borderId="0" xfId="1" applyNumberFormat="1" applyFont="1" applyFill="1" applyBorder="1" applyAlignment="1">
      <alignment vertical="center"/>
    </xf>
    <xf numFmtId="0" fontId="0" fillId="2" borderId="0" xfId="0" applyFill="1"/>
    <xf numFmtId="164" fontId="4" fillId="2" borderId="0" xfId="1" applyNumberFormat="1" applyFont="1" applyFill="1" applyBorder="1" applyAlignment="1">
      <alignment vertical="center"/>
    </xf>
    <xf numFmtId="0" fontId="5" fillId="0" borderId="0" xfId="2" applyFont="1" applyFill="1" applyAlignment="1">
      <alignment horizontal="center" vertical="center"/>
    </xf>
    <xf numFmtId="0" fontId="1" fillId="0" borderId="0" xfId="0" applyFont="1"/>
    <xf numFmtId="11" fontId="0" fillId="0" borderId="0" xfId="0" applyNumberFormat="1"/>
    <xf numFmtId="0" fontId="0" fillId="0" borderId="0" xfId="0" applyFill="1" applyBorder="1"/>
    <xf numFmtId="0" fontId="0" fillId="0" borderId="0" xfId="0" applyFill="1"/>
    <xf numFmtId="0" fontId="7" fillId="2" borderId="0" xfId="0" applyFont="1" applyFill="1"/>
    <xf numFmtId="0" fontId="2" fillId="5" borderId="2" xfId="0" applyFont="1" applyFill="1" applyBorder="1" applyAlignment="1">
      <alignment horizontal="center"/>
    </xf>
    <xf numFmtId="0" fontId="0" fillId="3" borderId="0" xfId="0" applyFill="1"/>
    <xf numFmtId="2" fontId="1" fillId="0" borderId="0" xfId="0" applyNumberFormat="1" applyFont="1"/>
    <xf numFmtId="169" fontId="0" fillId="0" borderId="0" xfId="0" applyNumberFormat="1"/>
    <xf numFmtId="169" fontId="1" fillId="0" borderId="0" xfId="0" applyNumberFormat="1" applyFont="1"/>
    <xf numFmtId="0" fontId="7" fillId="0" borderId="0" xfId="0" applyFont="1" applyFill="1" applyBorder="1"/>
    <xf numFmtId="0" fontId="7" fillId="0" borderId="0" xfId="0" applyFont="1"/>
    <xf numFmtId="164" fontId="4" fillId="2" borderId="0" xfId="1" applyNumberFormat="1" applyFont="1" applyFill="1" applyBorder="1" applyAlignment="1">
      <alignment vertical="center" wrapText="1"/>
    </xf>
    <xf numFmtId="0" fontId="2" fillId="2" borderId="0" xfId="0" applyFont="1" applyFill="1"/>
    <xf numFmtId="0" fontId="2" fillId="0" borderId="2" xfId="0" applyFont="1" applyFill="1" applyBorder="1" applyAlignment="1">
      <alignment horizontal="center"/>
    </xf>
    <xf numFmtId="0" fontId="8" fillId="6" borderId="0" xfId="0" applyFont="1" applyFill="1" applyBorder="1"/>
    <xf numFmtId="0" fontId="9" fillId="6" borderId="0" xfId="0" applyFont="1" applyFill="1" applyBorder="1"/>
    <xf numFmtId="0" fontId="9" fillId="5" borderId="2" xfId="0" applyFont="1" applyFill="1" applyBorder="1" applyAlignment="1">
      <alignment horizontal="center" vertical="center"/>
    </xf>
    <xf numFmtId="2" fontId="8" fillId="2" borderId="0" xfId="0" applyNumberFormat="1" applyFont="1" applyFill="1" applyBorder="1"/>
    <xf numFmtId="3" fontId="8" fillId="2" borderId="0" xfId="0" applyNumberFormat="1" applyFont="1" applyFill="1" applyBorder="1"/>
    <xf numFmtId="164" fontId="3" fillId="2" borderId="0" xfId="1" applyNumberFormat="1" applyFont="1" applyFill="1" applyBorder="1" applyAlignment="1">
      <alignment horizontal="left" vertical="center" indent="2"/>
    </xf>
    <xf numFmtId="0" fontId="7" fillId="0" borderId="0" xfId="0" applyFont="1" applyFill="1"/>
    <xf numFmtId="3" fontId="0" fillId="0" borderId="0" xfId="0" applyNumberFormat="1" applyFill="1"/>
    <xf numFmtId="164" fontId="4" fillId="0" borderId="0" xfId="1" applyNumberFormat="1" applyFont="1" applyFill="1" applyBorder="1" applyAlignment="1">
      <alignment vertical="center" wrapText="1"/>
    </xf>
    <xf numFmtId="164" fontId="3" fillId="0" borderId="0" xfId="1" applyNumberFormat="1" applyFont="1" applyFill="1" applyBorder="1" applyAlignment="1">
      <alignment horizontal="left" vertical="center" indent="2"/>
    </xf>
    <xf numFmtId="0" fontId="2" fillId="0" borderId="0" xfId="0" applyFont="1" applyFill="1"/>
    <xf numFmtId="0" fontId="0" fillId="0" borderId="0" xfId="0" applyFont="1"/>
    <xf numFmtId="0" fontId="0" fillId="2" borderId="0" xfId="0" applyFont="1" applyFill="1"/>
    <xf numFmtId="3" fontId="0" fillId="2" borderId="0" xfId="0" applyNumberFormat="1" applyFont="1" applyFill="1"/>
    <xf numFmtId="164" fontId="11" fillId="2" borderId="0" xfId="1" applyNumberFormat="1" applyFont="1" applyFill="1" applyBorder="1" applyAlignment="1">
      <alignment vertical="center"/>
    </xf>
    <xf numFmtId="164" fontId="11" fillId="2" borderId="0" xfId="1" applyNumberFormat="1" applyFont="1" applyFill="1" applyBorder="1" applyAlignment="1">
      <alignment vertical="center" wrapText="1"/>
    </xf>
    <xf numFmtId="164" fontId="12" fillId="2" borderId="0" xfId="1" applyNumberFormat="1" applyFont="1" applyFill="1" applyBorder="1" applyAlignment="1">
      <alignment horizontal="left" vertical="center" indent="2"/>
    </xf>
    <xf numFmtId="3" fontId="13" fillId="2" borderId="0" xfId="0" applyNumberFormat="1" applyFont="1" applyFill="1"/>
    <xf numFmtId="0" fontId="14" fillId="2" borderId="0" xfId="0" applyFont="1" applyFill="1"/>
    <xf numFmtId="0" fontId="13" fillId="2" borderId="0" xfId="0" applyFont="1" applyFill="1"/>
    <xf numFmtId="0" fontId="13" fillId="0" borderId="0" xfId="0" applyFont="1"/>
    <xf numFmtId="3" fontId="13" fillId="2" borderId="0" xfId="3" applyNumberFormat="1" applyFont="1" applyFill="1"/>
    <xf numFmtId="170" fontId="13" fillId="2" borderId="0" xfId="3" applyNumberFormat="1" applyFont="1" applyFill="1"/>
    <xf numFmtId="0" fontId="13" fillId="7" borderId="2" xfId="0" applyFont="1" applyFill="1" applyBorder="1"/>
    <xf numFmtId="0" fontId="14" fillId="7" borderId="2" xfId="0" applyFont="1" applyFill="1" applyBorder="1" applyAlignment="1">
      <alignment horizontal="center" vertical="center"/>
    </xf>
    <xf numFmtId="0" fontId="0" fillId="0" borderId="0" xfId="0" applyFont="1" applyFill="1"/>
    <xf numFmtId="0" fontId="13" fillId="0" borderId="0" xfId="0" applyFont="1" applyFill="1"/>
    <xf numFmtId="0" fontId="14" fillId="2" borderId="0" xfId="0" applyFont="1" applyFill="1" applyBorder="1" applyAlignment="1">
      <alignment horizontal="center" vertical="center"/>
    </xf>
    <xf numFmtId="0" fontId="13" fillId="2" borderId="0" xfId="0" applyFont="1" applyFill="1" applyAlignment="1">
      <alignment horizontal="left" indent="2"/>
    </xf>
    <xf numFmtId="164" fontId="12" fillId="2" borderId="0" xfId="1" applyNumberFormat="1" applyFont="1" applyFill="1" applyBorder="1" applyAlignment="1">
      <alignment horizontal="left" vertical="center" indent="4"/>
    </xf>
    <xf numFmtId="170" fontId="14" fillId="2" borderId="0" xfId="3" applyNumberFormat="1" applyFont="1" applyFill="1"/>
    <xf numFmtId="10" fontId="14" fillId="2" borderId="0" xfId="3" applyNumberFormat="1" applyFont="1" applyFill="1"/>
    <xf numFmtId="0" fontId="14" fillId="0" borderId="0" xfId="0" applyFont="1"/>
    <xf numFmtId="1" fontId="13" fillId="0" borderId="0" xfId="0" applyNumberFormat="1" applyFont="1"/>
    <xf numFmtId="1" fontId="13" fillId="2" borderId="0" xfId="0" applyNumberFormat="1" applyFont="1" applyFill="1"/>
    <xf numFmtId="3" fontId="14" fillId="0" borderId="0" xfId="0" applyNumberFormat="1" applyFont="1"/>
    <xf numFmtId="3" fontId="14" fillId="2" borderId="0" xfId="0" applyNumberFormat="1" applyFont="1" applyFill="1"/>
    <xf numFmtId="3" fontId="13" fillId="0" borderId="0" xfId="0" applyNumberFormat="1" applyFont="1"/>
    <xf numFmtId="0" fontId="14" fillId="0" borderId="0" xfId="0" applyFont="1" applyAlignment="1">
      <alignment horizontal="center"/>
    </xf>
    <xf numFmtId="1" fontId="14" fillId="0" borderId="0" xfId="0" applyNumberFormat="1" applyFont="1"/>
    <xf numFmtId="2" fontId="13" fillId="0" borderId="0" xfId="0" applyNumberFormat="1" applyFont="1"/>
    <xf numFmtId="0" fontId="14" fillId="0" borderId="0" xfId="0" applyFont="1" applyFill="1" applyBorder="1" applyAlignment="1">
      <alignment horizontal="center" wrapText="1"/>
    </xf>
    <xf numFmtId="0" fontId="13" fillId="0" borderId="0" xfId="0" applyFont="1" applyBorder="1"/>
    <xf numFmtId="0" fontId="14" fillId="4" borderId="1" xfId="0" applyFont="1" applyFill="1" applyBorder="1"/>
    <xf numFmtId="0" fontId="14" fillId="4" borderId="1" xfId="0" applyFont="1" applyFill="1" applyBorder="1" applyAlignment="1">
      <alignment horizontal="center"/>
    </xf>
    <xf numFmtId="0" fontId="14" fillId="0" borderId="0" xfId="0" applyFont="1" applyFill="1" applyBorder="1" applyAlignment="1">
      <alignment horizontal="center"/>
    </xf>
    <xf numFmtId="0" fontId="14" fillId="0" borderId="0" xfId="0" applyFont="1" applyFill="1" applyBorder="1"/>
    <xf numFmtId="0" fontId="14" fillId="0" borderId="1" xfId="0" applyFont="1" applyBorder="1"/>
    <xf numFmtId="0" fontId="14" fillId="0" borderId="0" xfId="0" applyFont="1" applyBorder="1"/>
    <xf numFmtId="165" fontId="13" fillId="0" borderId="0" xfId="0" applyNumberFormat="1" applyFont="1"/>
    <xf numFmtId="165" fontId="13" fillId="0" borderId="0" xfId="0" applyNumberFormat="1" applyFont="1" applyFill="1"/>
    <xf numFmtId="165" fontId="14" fillId="0" borderId="0" xfId="0" applyNumberFormat="1" applyFont="1"/>
    <xf numFmtId="10" fontId="14" fillId="0" borderId="0" xfId="3" applyNumberFormat="1" applyFont="1" applyFill="1"/>
    <xf numFmtId="0" fontId="13" fillId="0" borderId="0" xfId="0" applyFont="1" applyFill="1" applyBorder="1"/>
    <xf numFmtId="3" fontId="14" fillId="0" borderId="0" xfId="0" applyNumberFormat="1" applyFont="1" applyFill="1" applyBorder="1"/>
    <xf numFmtId="10" fontId="13" fillId="0" borderId="0" xfId="3" applyNumberFormat="1" applyFont="1"/>
    <xf numFmtId="0" fontId="14" fillId="4" borderId="1" xfId="0" applyFont="1" applyFill="1" applyBorder="1" applyAlignment="1">
      <alignment horizontal="center" wrapText="1"/>
    </xf>
    <xf numFmtId="166" fontId="13" fillId="0" borderId="0" xfId="0" applyNumberFormat="1" applyFont="1"/>
    <xf numFmtId="168" fontId="13" fillId="0" borderId="0" xfId="0" applyNumberFormat="1" applyFont="1"/>
    <xf numFmtId="168" fontId="13" fillId="0" borderId="0" xfId="0" applyNumberFormat="1" applyFont="1" applyFill="1"/>
    <xf numFmtId="167" fontId="13" fillId="0" borderId="0" xfId="0" applyNumberFormat="1" applyFont="1"/>
    <xf numFmtId="3" fontId="13" fillId="2" borderId="0" xfId="0" applyNumberFormat="1" applyFont="1" applyFill="1" applyBorder="1"/>
    <xf numFmtId="171" fontId="13" fillId="2" borderId="0" xfId="0" applyNumberFormat="1" applyFont="1" applyFill="1"/>
    <xf numFmtId="3" fontId="0" fillId="0" borderId="0" xfId="0" applyNumberFormat="1"/>
    <xf numFmtId="168" fontId="0" fillId="0" borderId="0" xfId="0" applyNumberFormat="1"/>
    <xf numFmtId="0" fontId="2" fillId="0" borderId="0" xfId="0" applyFont="1" applyAlignment="1">
      <alignment wrapText="1"/>
    </xf>
    <xf numFmtId="9" fontId="0" fillId="0" borderId="0" xfId="3" applyFont="1"/>
    <xf numFmtId="9" fontId="0" fillId="0" borderId="0" xfId="3" applyNumberFormat="1" applyFont="1"/>
    <xf numFmtId="0" fontId="2" fillId="0" borderId="0" xfId="0" applyFont="1" applyAlignment="1"/>
    <xf numFmtId="170" fontId="0" fillId="0" borderId="0" xfId="3" applyNumberFormat="1" applyFont="1"/>
    <xf numFmtId="0" fontId="2" fillId="8" borderId="0" xfId="0" applyFont="1" applyFill="1"/>
    <xf numFmtId="0" fontId="2" fillId="8" borderId="0" xfId="0" applyFont="1" applyFill="1" applyAlignment="1">
      <alignment wrapText="1"/>
    </xf>
    <xf numFmtId="0" fontId="16" fillId="0" borderId="0" xfId="0" applyFont="1"/>
    <xf numFmtId="0" fontId="14" fillId="0" borderId="0" xfId="0" applyFont="1" applyAlignment="1">
      <alignment horizontal="center"/>
    </xf>
    <xf numFmtId="3" fontId="0" fillId="0" borderId="0" xfId="0" applyNumberFormat="1" applyFont="1" applyFill="1" applyBorder="1" applyAlignment="1">
      <alignment wrapText="1"/>
    </xf>
    <xf numFmtId="3" fontId="0" fillId="0" borderId="3" xfId="0" applyNumberFormat="1" applyFont="1" applyFill="1" applyBorder="1" applyAlignment="1">
      <alignment wrapText="1"/>
    </xf>
    <xf numFmtId="3" fontId="2" fillId="0" borderId="0" xfId="0" applyNumberFormat="1" applyFont="1" applyBorder="1"/>
    <xf numFmtId="3" fontId="2" fillId="0" borderId="3" xfId="0" applyNumberFormat="1" applyFont="1" applyBorder="1"/>
    <xf numFmtId="3" fontId="0" fillId="0" borderId="4" xfId="0" applyNumberFormat="1" applyBorder="1"/>
    <xf numFmtId="3" fontId="0" fillId="0" borderId="3" xfId="0" applyNumberFormat="1" applyBorder="1"/>
    <xf numFmtId="3" fontId="2" fillId="0" borderId="4" xfId="0" applyNumberFormat="1" applyFont="1" applyBorder="1"/>
    <xf numFmtId="3" fontId="2" fillId="0" borderId="0" xfId="0" applyNumberFormat="1" applyFont="1"/>
    <xf numFmtId="0" fontId="0" fillId="9" borderId="0" xfId="0" applyFill="1"/>
    <xf numFmtId="0" fontId="0" fillId="9" borderId="0" xfId="0" applyFill="1" applyAlignment="1">
      <alignment horizontal="left"/>
    </xf>
    <xf numFmtId="0" fontId="2" fillId="9" borderId="0" xfId="0" applyFont="1" applyFill="1" applyAlignment="1">
      <alignment horizontal="left"/>
    </xf>
    <xf numFmtId="1" fontId="13" fillId="0" borderId="0" xfId="0" applyNumberFormat="1" applyFont="1" applyFill="1"/>
    <xf numFmtId="164" fontId="4" fillId="0" borderId="0" xfId="1" applyNumberFormat="1" applyFont="1" applyFill="1" applyBorder="1" applyAlignment="1">
      <alignment horizontal="center" vertical="center"/>
    </xf>
    <xf numFmtId="1" fontId="14" fillId="0" borderId="0" xfId="0" applyNumberFormat="1" applyFont="1" applyFill="1"/>
    <xf numFmtId="3" fontId="14" fillId="0" borderId="0" xfId="0" applyNumberFormat="1" applyFont="1" applyFill="1"/>
    <xf numFmtId="0" fontId="14" fillId="0" borderId="0" xfId="0" applyFont="1" applyFill="1"/>
    <xf numFmtId="0" fontId="17" fillId="0" borderId="0" xfId="0" applyFont="1" applyFill="1"/>
    <xf numFmtId="0" fontId="18" fillId="0" borderId="0" xfId="0" applyFont="1" applyFill="1"/>
    <xf numFmtId="3" fontId="0" fillId="0" borderId="0" xfId="0" applyNumberFormat="1" applyFont="1" applyBorder="1"/>
    <xf numFmtId="3" fontId="15" fillId="0" borderId="0" xfId="0" applyNumberFormat="1" applyFont="1" applyFill="1"/>
    <xf numFmtId="1" fontId="15" fillId="0" borderId="0" xfId="0" applyNumberFormat="1" applyFont="1" applyFill="1"/>
    <xf numFmtId="0" fontId="15" fillId="0" borderId="0" xfId="0" applyFont="1" applyFill="1"/>
    <xf numFmtId="1" fontId="0" fillId="0" borderId="0" xfId="0" applyNumberFormat="1"/>
    <xf numFmtId="0" fontId="14" fillId="0" borderId="0" xfId="0" applyFont="1" applyFill="1" applyAlignment="1">
      <alignment horizontal="center" vertical="center"/>
    </xf>
    <xf numFmtId="1" fontId="4" fillId="0" borderId="0" xfId="2" applyNumberFormat="1" applyFont="1" applyFill="1" applyAlignment="1">
      <alignment horizontal="center" vertical="center"/>
    </xf>
    <xf numFmtId="0" fontId="13" fillId="0" borderId="5" xfId="0" applyFont="1" applyBorder="1"/>
    <xf numFmtId="0" fontId="13" fillId="0" borderId="6" xfId="0" applyFont="1" applyBorder="1"/>
    <xf numFmtId="0" fontId="13" fillId="0" borderId="7" xfId="0" applyFont="1" applyBorder="1"/>
    <xf numFmtId="0" fontId="13" fillId="0" borderId="4" xfId="0" applyFont="1" applyBorder="1"/>
    <xf numFmtId="0" fontId="13" fillId="0" borderId="3" xfId="0" applyFont="1" applyBorder="1"/>
    <xf numFmtId="0" fontId="13" fillId="0" borderId="8" xfId="0" applyFont="1" applyBorder="1"/>
    <xf numFmtId="0" fontId="13" fillId="0" borderId="9" xfId="0" applyFont="1" applyBorder="1"/>
    <xf numFmtId="0" fontId="13" fillId="0" borderId="10" xfId="0" applyFont="1" applyBorder="1"/>
    <xf numFmtId="164" fontId="4" fillId="10" borderId="0" xfId="1" applyNumberFormat="1" applyFont="1" applyFill="1" applyBorder="1" applyAlignment="1">
      <alignment vertical="center"/>
    </xf>
    <xf numFmtId="0" fontId="0" fillId="11" borderId="0" xfId="0" applyFill="1"/>
    <xf numFmtId="0" fontId="0" fillId="11" borderId="0" xfId="0" applyFill="1" applyAlignment="1">
      <alignment horizontal="left"/>
    </xf>
    <xf numFmtId="0" fontId="2" fillId="11" borderId="0" xfId="0" applyFont="1" applyFill="1" applyAlignment="1">
      <alignment horizontal="left"/>
    </xf>
    <xf numFmtId="166" fontId="0" fillId="0" borderId="0" xfId="0" applyNumberFormat="1" applyFont="1" applyBorder="1"/>
    <xf numFmtId="9" fontId="14" fillId="0" borderId="0" xfId="3" applyFont="1"/>
    <xf numFmtId="9" fontId="13" fillId="0" borderId="0" xfId="3" applyFont="1"/>
    <xf numFmtId="9" fontId="14" fillId="0" borderId="0" xfId="3" applyFont="1" applyFill="1"/>
    <xf numFmtId="0" fontId="2" fillId="0" borderId="4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2" fillId="0" borderId="3" xfId="0" applyFont="1" applyFill="1" applyBorder="1" applyAlignment="1">
      <alignment horizontal="center"/>
    </xf>
    <xf numFmtId="0" fontId="14" fillId="0" borderId="0" xfId="0" applyFont="1" applyAlignment="1">
      <alignment horizontal="center" wrapText="1"/>
    </xf>
    <xf numFmtId="0" fontId="14" fillId="0" borderId="0" xfId="0" applyFont="1" applyAlignment="1">
      <alignment horizontal="center"/>
    </xf>
  </cellXfs>
  <cellStyles count="4">
    <cellStyle name="Milliers 3" xfId="1"/>
    <cellStyle name="Normal" xfId="0" builtinId="0"/>
    <cellStyle name="Normal 2" xfId="2"/>
    <cellStyle name="Pourcentage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worksheet" Target="worksheets/sheet12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1.xml"/><Relationship Id="rId11" Type="http://schemas.openxmlformats.org/officeDocument/2006/relationships/worksheet" Target="worksheets/sheet10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4.xml"/><Relationship Id="rId10" Type="http://schemas.openxmlformats.org/officeDocument/2006/relationships/worksheet" Target="worksheets/sheet9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Resultados Macro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PIB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DATA!$B$2:$AM$2</c15:sqref>
                  </c15:fullRef>
                </c:ext>
              </c:extLst>
              <c:f>DATA!$G$2:$AM$2</c:f>
              <c:numCache>
                <c:formatCode>0.00E+00</c:formatCode>
                <c:ptCount val="33"/>
                <c:pt idx="0" formatCode="General">
                  <c:v>0.52365811809606999</c:v>
                </c:pt>
                <c:pt idx="1" formatCode="General">
                  <c:v>0.66659651066300896</c:v>
                </c:pt>
                <c:pt idx="2" formatCode="General">
                  <c:v>0.814434171995159</c:v>
                </c:pt>
                <c:pt idx="3" formatCode="General">
                  <c:v>0.95032341261673803</c:v>
                </c:pt>
                <c:pt idx="4" formatCode="General">
                  <c:v>1.0720677223203801</c:v>
                </c:pt>
                <c:pt idx="5" formatCode="General">
                  <c:v>1.17343415496424</c:v>
                </c:pt>
                <c:pt idx="6" formatCode="General">
                  <c:v>1.2495818363070299</c:v>
                </c:pt>
                <c:pt idx="7" formatCode="General">
                  <c:v>1.30069589384</c:v>
                </c:pt>
                <c:pt idx="8" formatCode="General">
                  <c:v>1.3265201568653799</c:v>
                </c:pt>
                <c:pt idx="9" formatCode="General">
                  <c:v>1.34025374882298</c:v>
                </c:pt>
                <c:pt idx="10" formatCode="General">
                  <c:v>1.34501060788878</c:v>
                </c:pt>
                <c:pt idx="11" formatCode="General">
                  <c:v>1.3443370149040099</c:v>
                </c:pt>
                <c:pt idx="12" formatCode="General">
                  <c:v>1.3402816100775501</c:v>
                </c:pt>
                <c:pt idx="13" formatCode="General">
                  <c:v>1.3200820260009301</c:v>
                </c:pt>
                <c:pt idx="14" formatCode="General">
                  <c:v>1.28721397938218</c:v>
                </c:pt>
                <c:pt idx="15" formatCode="General">
                  <c:v>1.24273949760078</c:v>
                </c:pt>
                <c:pt idx="16" formatCode="General">
                  <c:v>1.1910965986775901</c:v>
                </c:pt>
                <c:pt idx="17" formatCode="General">
                  <c:v>1.1353355853573599</c:v>
                </c:pt>
                <c:pt idx="18" formatCode="General">
                  <c:v>1.07762460145131</c:v>
                </c:pt>
                <c:pt idx="19" formatCode="General">
                  <c:v>1.0194573437694701</c:v>
                </c:pt>
                <c:pt idx="20" formatCode="General">
                  <c:v>0.96181987990795403</c:v>
                </c:pt>
                <c:pt idx="21" formatCode="General">
                  <c:v>0.90529809683588203</c:v>
                </c:pt>
                <c:pt idx="22" formatCode="General">
                  <c:v>0.85016163698672298</c:v>
                </c:pt>
                <c:pt idx="23" formatCode="General">
                  <c:v>0.79468251057697104</c:v>
                </c:pt>
                <c:pt idx="24" formatCode="General">
                  <c:v>0.741856130535967</c:v>
                </c:pt>
                <c:pt idx="25" formatCode="General">
                  <c:v>0.68898325763100399</c:v>
                </c:pt>
                <c:pt idx="26" formatCode="General">
                  <c:v>0.63407830886443795</c:v>
                </c:pt>
                <c:pt idx="27" formatCode="General">
                  <c:v>0.57692855087818595</c:v>
                </c:pt>
                <c:pt idx="28" formatCode="General">
                  <c:v>0.51739725579828999</c:v>
                </c:pt>
                <c:pt idx="29" formatCode="General">
                  <c:v>0.455369025243124</c:v>
                </c:pt>
                <c:pt idx="30" formatCode="General">
                  <c:v>0.39074724875271999</c:v>
                </c:pt>
                <c:pt idx="31" formatCode="General">
                  <c:v>0.32312277519435101</c:v>
                </c:pt>
                <c:pt idx="32" formatCode="General">
                  <c:v>0.25487709938516401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1-8C47-92C3-A8F248136D82}"/>
            </c:ext>
          </c:extLst>
        </c:ser>
        <c:ser>
          <c:idx val="2"/>
          <c:order val="1"/>
          <c:tx>
            <c:v>Consumo privado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DATA!$B$4:$AM$4</c15:sqref>
                  </c15:fullRef>
                </c:ext>
              </c:extLst>
              <c:f>DATA!$G$4:$AM$4</c:f>
              <c:numCache>
                <c:formatCode>0.00E+00</c:formatCode>
                <c:ptCount val="33"/>
                <c:pt idx="0">
                  <c:v>0.52779548352028804</c:v>
                </c:pt>
                <c:pt idx="1" formatCode="General">
                  <c:v>0.71060739299584297</c:v>
                </c:pt>
                <c:pt idx="2" formatCode="General">
                  <c:v>0.92779539698693003</c:v>
                </c:pt>
                <c:pt idx="3" formatCode="General">
                  <c:v>1.1584288924352</c:v>
                </c:pt>
                <c:pt idx="4" formatCode="General">
                  <c:v>1.38354659696555</c:v>
                </c:pt>
                <c:pt idx="5">
                  <c:v>1.58764989528588</c:v>
                </c:pt>
                <c:pt idx="6" formatCode="General">
                  <c:v>1.76619967639206</c:v>
                </c:pt>
                <c:pt idx="7">
                  <c:v>1.9189251765008699</c:v>
                </c:pt>
                <c:pt idx="8" formatCode="General">
                  <c:v>2.0254633279544101</c:v>
                </c:pt>
                <c:pt idx="9" formatCode="General">
                  <c:v>2.10591057717666</c:v>
                </c:pt>
                <c:pt idx="10" formatCode="General">
                  <c:v>2.1724402708825901</c:v>
                </c:pt>
                <c:pt idx="11" formatCode="General">
                  <c:v>2.2316372754621598</c:v>
                </c:pt>
                <c:pt idx="12" formatCode="General">
                  <c:v>2.2870250688651699</c:v>
                </c:pt>
                <c:pt idx="13" formatCode="General">
                  <c:v>2.3213518627010798</c:v>
                </c:pt>
                <c:pt idx="14" formatCode="General">
                  <c:v>2.33588653179019</c:v>
                </c:pt>
                <c:pt idx="15" formatCode="General">
                  <c:v>2.3331173101315401</c:v>
                </c:pt>
                <c:pt idx="16" formatCode="General">
                  <c:v>2.3206076559571098</c:v>
                </c:pt>
                <c:pt idx="17" formatCode="General">
                  <c:v>2.30319814659059</c:v>
                </c:pt>
                <c:pt idx="18" formatCode="General">
                  <c:v>2.2842414972996599</c:v>
                </c:pt>
                <c:pt idx="19" formatCode="General">
                  <c:v>2.2659724409404598</c:v>
                </c:pt>
                <c:pt idx="20" formatCode="General">
                  <c:v>2.24978306673031</c:v>
                </c:pt>
                <c:pt idx="21" formatCode="General">
                  <c:v>2.2364283577053601</c:v>
                </c:pt>
                <c:pt idx="22" formatCode="General">
                  <c:v>2.2261703730600702</c:v>
                </c:pt>
                <c:pt idx="23" formatCode="General">
                  <c:v>2.2030413143902399</c:v>
                </c:pt>
                <c:pt idx="24" formatCode="General">
                  <c:v>2.1744123725489599</c:v>
                </c:pt>
                <c:pt idx="25" formatCode="General">
                  <c:v>2.1426074645765198</c:v>
                </c:pt>
                <c:pt idx="26" formatCode="General">
                  <c:v>2.1057883790547498</c:v>
                </c:pt>
                <c:pt idx="27" formatCode="General">
                  <c:v>2.06382137536096</c:v>
                </c:pt>
                <c:pt idx="28" formatCode="General">
                  <c:v>2.017509551291</c:v>
                </c:pt>
                <c:pt idx="29" formatCode="General">
                  <c:v>1.9673010864918701</c:v>
                </c:pt>
                <c:pt idx="30" formatCode="General">
                  <c:v>1.91320976906725</c:v>
                </c:pt>
                <c:pt idx="31" formatCode="General">
                  <c:v>1.8555823552672099</c:v>
                </c:pt>
                <c:pt idx="32" formatCode="General">
                  <c:v>1.7966208722782899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921-8C47-92C3-A8F248136D82}"/>
            </c:ext>
          </c:extLst>
        </c:ser>
        <c:ser>
          <c:idx val="3"/>
          <c:order val="2"/>
          <c:tx>
            <c:v>Inversiones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DATA!$B$5:$AM$5</c15:sqref>
                  </c15:fullRef>
                </c:ext>
              </c:extLst>
              <c:f>DATA!$G$5:$AM$5</c:f>
              <c:numCache>
                <c:formatCode>0.00E+00</c:formatCode>
                <c:ptCount val="33"/>
                <c:pt idx="0" formatCode="General">
                  <c:v>-3.2780765643891603E-2</c:v>
                </c:pt>
                <c:pt idx="1" formatCode="General">
                  <c:v>1.1758843732057E-4</c:v>
                </c:pt>
                <c:pt idx="2" formatCode="General">
                  <c:v>2.4937407253911002E-2</c:v>
                </c:pt>
                <c:pt idx="3">
                  <c:v>6.9459125626680704E-2</c:v>
                </c:pt>
                <c:pt idx="4" formatCode="General">
                  <c:v>0.13386288168875099</c:v>
                </c:pt>
                <c:pt idx="5">
                  <c:v>0.209465540984443</c:v>
                </c:pt>
                <c:pt idx="6" formatCode="General">
                  <c:v>0.266861069762791</c:v>
                </c:pt>
                <c:pt idx="7" formatCode="General">
                  <c:v>0.306956606883868</c:v>
                </c:pt>
                <c:pt idx="8" formatCode="General">
                  <c:v>0.36363661826004301</c:v>
                </c:pt>
                <c:pt idx="9" formatCode="General">
                  <c:v>0.400568957217251</c:v>
                </c:pt>
                <c:pt idx="10" formatCode="General">
                  <c:v>0.42711291992629802</c:v>
                </c:pt>
                <c:pt idx="11" formatCode="General">
                  <c:v>0.44746259830379298</c:v>
                </c:pt>
                <c:pt idx="12" formatCode="General">
                  <c:v>0.46440961423106503</c:v>
                </c:pt>
                <c:pt idx="13" formatCode="General">
                  <c:v>0.50040065816114798</c:v>
                </c:pt>
                <c:pt idx="14" formatCode="General">
                  <c:v>0.52690640711736603</c:v>
                </c:pt>
                <c:pt idx="15" formatCode="General">
                  <c:v>0.55095599314915999</c:v>
                </c:pt>
                <c:pt idx="16" formatCode="General">
                  <c:v>0.56731446412658904</c:v>
                </c:pt>
                <c:pt idx="17" formatCode="General">
                  <c:v>0.57856391059010104</c:v>
                </c:pt>
                <c:pt idx="18" formatCode="General">
                  <c:v>0.58627404719759901</c:v>
                </c:pt>
                <c:pt idx="19" formatCode="General">
                  <c:v>0.5916663654423</c:v>
                </c:pt>
                <c:pt idx="20" formatCode="General">
                  <c:v>0.59563184670763303</c:v>
                </c:pt>
                <c:pt idx="21" formatCode="General">
                  <c:v>0.59874527597612004</c:v>
                </c:pt>
                <c:pt idx="22" formatCode="General">
                  <c:v>0.60139547390933801</c:v>
                </c:pt>
                <c:pt idx="23" formatCode="General">
                  <c:v>0.62747776213394302</c:v>
                </c:pt>
                <c:pt idx="24" formatCode="General">
                  <c:v>0.648434144832577</c:v>
                </c:pt>
                <c:pt idx="25" formatCode="General">
                  <c:v>0.66658234593302002</c:v>
                </c:pt>
                <c:pt idx="26" formatCode="General">
                  <c:v>0.68603565910696496</c:v>
                </c:pt>
                <c:pt idx="27" formatCode="General">
                  <c:v>0.70660032189577804</c:v>
                </c:pt>
                <c:pt idx="28" formatCode="General">
                  <c:v>0.72524932531536901</c:v>
                </c:pt>
                <c:pt idx="29" formatCode="General">
                  <c:v>0.74157087659914001</c:v>
                </c:pt>
                <c:pt idx="30" formatCode="General">
                  <c:v>0.75527139353865902</c:v>
                </c:pt>
                <c:pt idx="31" formatCode="General">
                  <c:v>0.76366937942477997</c:v>
                </c:pt>
                <c:pt idx="32" formatCode="General">
                  <c:v>0.76834931267919504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921-8C47-92C3-A8F248136D82}"/>
            </c:ext>
          </c:extLst>
        </c:ser>
        <c:ser>
          <c:idx val="12"/>
          <c:order val="7"/>
          <c:tx>
            <c:v>tasa de desempleo</c:v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DATA!$B$1:$AM$1</c15:sqref>
                  </c15:fullRef>
                </c:ext>
              </c:extLst>
              <c:f>DATA!$G$1:$AM$1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DATA!$B$14:$AM$14</c15:sqref>
                  </c15:fullRef>
                </c:ext>
              </c:extLst>
              <c:f>DATA!$G$14:$AM$14</c:f>
              <c:numCache>
                <c:formatCode>0.00E+00</c:formatCode>
                <c:ptCount val="33"/>
                <c:pt idx="0" formatCode="General">
                  <c:v>-0.33897449000000002</c:v>
                </c:pt>
                <c:pt idx="1" formatCode="General">
                  <c:v>-0.42334147999999899</c:v>
                </c:pt>
                <c:pt idx="2" formatCode="General">
                  <c:v>-0.50994945999999897</c:v>
                </c:pt>
                <c:pt idx="3" formatCode="General">
                  <c:v>-0.59872398999999998</c:v>
                </c:pt>
                <c:pt idx="4" formatCode="General">
                  <c:v>-0.68651993</c:v>
                </c:pt>
                <c:pt idx="5" formatCode="General">
                  <c:v>-0.76734304999999903</c:v>
                </c:pt>
                <c:pt idx="6" formatCode="General">
                  <c:v>-0.83187767000000001</c:v>
                </c:pt>
                <c:pt idx="7" formatCode="General">
                  <c:v>-0.87657868000000005</c:v>
                </c:pt>
                <c:pt idx="8" formatCode="General">
                  <c:v>-0.90975818999999902</c:v>
                </c:pt>
                <c:pt idx="9" formatCode="General">
                  <c:v>-0.93179698999999905</c:v>
                </c:pt>
                <c:pt idx="10" formatCode="General">
                  <c:v>-0.94570874999999899</c:v>
                </c:pt>
                <c:pt idx="11" formatCode="General">
                  <c:v>-0.95394175999999997</c:v>
                </c:pt>
                <c:pt idx="12" formatCode="General">
                  <c:v>-0.95829266999999996</c:v>
                </c:pt>
                <c:pt idx="13" formatCode="General">
                  <c:v>-0.94851864999999902</c:v>
                </c:pt>
                <c:pt idx="14" formatCode="General">
                  <c:v>-0.92832552000000002</c:v>
                </c:pt>
                <c:pt idx="15" formatCode="General">
                  <c:v>-0.90148923999999897</c:v>
                </c:pt>
                <c:pt idx="16" formatCode="General">
                  <c:v>-0.86949502000000001</c:v>
                </c:pt>
                <c:pt idx="17" formatCode="General">
                  <c:v>-0.83418938999999903</c:v>
                </c:pt>
                <c:pt idx="18" formatCode="General">
                  <c:v>-0.79702292999999902</c:v>
                </c:pt>
                <c:pt idx="19" formatCode="General">
                  <c:v>-0.75904710999999903</c:v>
                </c:pt>
                <c:pt idx="20" formatCode="General">
                  <c:v>-0.72097155999999996</c:v>
                </c:pt>
                <c:pt idx="21" formatCode="General">
                  <c:v>-0.68322086999999998</c:v>
                </c:pt>
                <c:pt idx="22" formatCode="General">
                  <c:v>-0.64601266999999996</c:v>
                </c:pt>
                <c:pt idx="23" formatCode="General">
                  <c:v>-0.61286368000000002</c:v>
                </c:pt>
                <c:pt idx="24" formatCode="General">
                  <c:v>-0.58033843600000001</c:v>
                </c:pt>
                <c:pt idx="25" formatCode="General">
                  <c:v>-0.54782745600000005</c:v>
                </c:pt>
                <c:pt idx="26" formatCode="General">
                  <c:v>-0.515202783</c:v>
                </c:pt>
                <c:pt idx="27">
                  <c:v>-0.48206542699999999</c:v>
                </c:pt>
                <c:pt idx="28" formatCode="General">
                  <c:v>-0.447793989</c:v>
                </c:pt>
                <c:pt idx="29" formatCode="General">
                  <c:v>-0.41215921509999998</c:v>
                </c:pt>
                <c:pt idx="30" formatCode="General">
                  <c:v>-0.37492521499999998</c:v>
                </c:pt>
                <c:pt idx="31" formatCode="General">
                  <c:v>-0.33568927199999998</c:v>
                </c:pt>
                <c:pt idx="32" formatCode="General">
                  <c:v>-0.29474701599999997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B921-8C47-92C3-A8F248136D8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4569088"/>
        <c:axId val="144570624"/>
        <c:extLst>
          <c:ext xmlns:c15="http://schemas.microsoft.com/office/drawing/2012/chart" uri="{02D57815-91ED-43cb-92C2-25804820EDAC}">
            <c15:filteredLineSeries>
              <c15:ser>
                <c:idx val="4"/>
                <c:order val="3"/>
                <c:tx>
                  <c:strRef>
                    <c:extLst>
                      <c:ext uri="{02D57815-91ED-43cb-92C2-25804820EDAC}">
                        <c15:formulaRef>
                          <c15:sqref>DATA!$A$6</c15:sqref>
                        </c15:formulaRef>
                      </c:ext>
                    </c:extLst>
                    <c:strCache>
                      <c:ptCount val="1"/>
                      <c:pt idx="0">
                        <c:v>100*((IA_2-IA_19_2)/(IA_0-IA_19_0)-1)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DATA!$B$6:$AM$6</c15:sqref>
                        </c15:fullRef>
                        <c15:formulaRef>
                          <c15:sqref>DATA!$G$6:$AM$6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-2.9741258350313101E-2</c:v>
                      </c:pt>
                      <c:pt idx="1" formatCode="General">
                        <c:v>9.0252217805675203E-3</c:v>
                      </c:pt>
                      <c:pt idx="2" formatCode="General">
                        <c:v>3.87305492992817E-2</c:v>
                      </c:pt>
                      <c:pt idx="3" formatCode="General">
                        <c:v>8.9840082952541395E-2</c:v>
                      </c:pt>
                      <c:pt idx="4" formatCode="General">
                        <c:v>0.16276651700299899</c:v>
                      </c:pt>
                      <c:pt idx="5" formatCode="General">
                        <c:v>0.24796800593891399</c:v>
                      </c:pt>
                      <c:pt idx="6" formatCode="General">
                        <c:v>0.31281055229124199</c:v>
                      </c:pt>
                      <c:pt idx="7" formatCode="General">
                        <c:v>0.35838958138356702</c:v>
                      </c:pt>
                      <c:pt idx="8" formatCode="General">
                        <c:v>0.422477457760917</c:v>
                      </c:pt>
                      <c:pt idx="9" formatCode="General">
                        <c:v>0.46446002424784799</c:v>
                      </c:pt>
                      <c:pt idx="10" formatCode="General">
                        <c:v>0.49474247329122001</c:v>
                      </c:pt>
                      <c:pt idx="11" formatCode="General">
                        <c:v>0.51798733596628499</c:v>
                      </c:pt>
                      <c:pt idx="12" formatCode="General">
                        <c:v>0.53731293349055198</c:v>
                      </c:pt>
                      <c:pt idx="13" formatCode="General">
                        <c:v>0.57746504432738499</c:v>
                      </c:pt>
                      <c:pt idx="14" formatCode="General">
                        <c:v>0.60670182228283998</c:v>
                      </c:pt>
                      <c:pt idx="15" formatCode="General">
                        <c:v>0.63297164470337197</c:v>
                      </c:pt>
                      <c:pt idx="16" formatCode="General">
                        <c:v>0.65055717405462199</c:v>
                      </c:pt>
                      <c:pt idx="17" formatCode="General">
                        <c:v>0.66238704512540103</c:v>
                      </c:pt>
                      <c:pt idx="18" formatCode="General">
                        <c:v>0.67024154917096901</c:v>
                      </c:pt>
                      <c:pt idx="19" formatCode="General">
                        <c:v>0.67550452328093402</c:v>
                      </c:pt>
                      <c:pt idx="20" formatCode="General">
                        <c:v>0.67918651566769495</c:v>
                      </c:pt>
                      <c:pt idx="21" formatCode="General">
                        <c:v>0.68194309654681096</c:v>
                      </c:pt>
                      <c:pt idx="22" formatCode="General">
                        <c:v>0.68422150583467001</c:v>
                      </c:pt>
                      <c:pt idx="23" formatCode="General">
                        <c:v>0.712858194364973</c:v>
                      </c:pt>
                      <c:pt idx="24" formatCode="General">
                        <c:v>0.73588398868615901</c:v>
                      </c:pt>
                      <c:pt idx="25" formatCode="General">
                        <c:v>0.75580427956318796</c:v>
                      </c:pt>
                      <c:pt idx="26" formatCode="General">
                        <c:v>0.77717785263593497</c:v>
                      </c:pt>
                      <c:pt idx="27" formatCode="General">
                        <c:v>0.79978123618391594</c:v>
                      </c:pt>
                      <c:pt idx="28" formatCode="General">
                        <c:v>0.82024307069263802</c:v>
                      </c:pt>
                      <c:pt idx="29" formatCode="General">
                        <c:v>0.838122242529593</c:v>
                      </c:pt>
                      <c:pt idx="30" formatCode="General">
                        <c:v>0.85310433137373298</c:v>
                      </c:pt>
                      <c:pt idx="31" formatCode="General">
                        <c:v>0.86222083573175201</c:v>
                      </c:pt>
                      <c:pt idx="32" formatCode="General">
                        <c:v>0.86725430931260405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B921-8C47-92C3-A8F248136D82}"/>
                  </c:ext>
                </c:extLst>
              </c15:ser>
            </c15:filteredLineSeries>
            <c15:filteredLineSeries>
              <c15:ser>
                <c:idx val="7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DATA!$A$9</c15:sqref>
                        </c15:formulaRef>
                      </c:ext>
                    </c:extLst>
                    <c:strCache>
                      <c:ptCount val="1"/>
                      <c:pt idx="0">
                        <c:v>100*(PCH_2/PCH_0-1)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2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DATA!$B$9:$AM$9</c15:sqref>
                        </c15:fullRef>
                        <c15:formulaRef>
                          <c15:sqref>DATA!$G$9:$AM$9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-0.103375832274044</c:v>
                      </c:pt>
                      <c:pt idx="1">
                        <c:v>-1.4376478389821401E-2</c:v>
                      </c:pt>
                      <c:pt idx="2">
                        <c:v>0.15973771900237299</c:v>
                      </c:pt>
                      <c:pt idx="3" formatCode="General">
                        <c:v>0.37022309875378501</c:v>
                      </c:pt>
                      <c:pt idx="4">
                        <c:v>0.60311788572464597</c:v>
                      </c:pt>
                      <c:pt idx="5" formatCode="General">
                        <c:v>0.83366216941202997</c:v>
                      </c:pt>
                      <c:pt idx="6" formatCode="General">
                        <c:v>1.0425523717638201</c:v>
                      </c:pt>
                      <c:pt idx="7" formatCode="General">
                        <c:v>1.2324117373280801</c:v>
                      </c:pt>
                      <c:pt idx="8" formatCode="General">
                        <c:v>1.4586916495011399</c:v>
                      </c:pt>
                      <c:pt idx="9" formatCode="General">
                        <c:v>1.6936187471092901</c:v>
                      </c:pt>
                      <c:pt idx="10" formatCode="General">
                        <c:v>1.9417854930998399</c:v>
                      </c:pt>
                      <c:pt idx="11" formatCode="General">
                        <c:v>2.2049779025981699</c:v>
                      </c:pt>
                      <c:pt idx="12" formatCode="General">
                        <c:v>2.48451614789249</c:v>
                      </c:pt>
                      <c:pt idx="13" formatCode="General">
                        <c:v>2.7387833240600701</c:v>
                      </c:pt>
                      <c:pt idx="14" formatCode="General">
                        <c:v>2.99344623623145</c:v>
                      </c:pt>
                      <c:pt idx="15" formatCode="General">
                        <c:v>3.2557078587618098</c:v>
                      </c:pt>
                      <c:pt idx="16" formatCode="General">
                        <c:v>3.5193984354844301</c:v>
                      </c:pt>
                      <c:pt idx="17" formatCode="General">
                        <c:v>3.78475628309877</c:v>
                      </c:pt>
                      <c:pt idx="18" formatCode="General">
                        <c:v>4.0514435929368098</c:v>
                      </c:pt>
                      <c:pt idx="19" formatCode="General">
                        <c:v>4.3192012064229903</c:v>
                      </c:pt>
                      <c:pt idx="20" formatCode="General">
                        <c:v>4.5878041081212704</c:v>
                      </c:pt>
                      <c:pt idx="21" formatCode="General">
                        <c:v>4.8570678815488701</c:v>
                      </c:pt>
                      <c:pt idx="22" formatCode="General">
                        <c:v>5.1268756404477998</c:v>
                      </c:pt>
                      <c:pt idx="23" formatCode="General">
                        <c:v>5.4257599494066104</c:v>
                      </c:pt>
                      <c:pt idx="24" formatCode="General">
                        <c:v>5.7284066166704202</c:v>
                      </c:pt>
                      <c:pt idx="25" formatCode="General">
                        <c:v>6.0354341067092996</c:v>
                      </c:pt>
                      <c:pt idx="26" formatCode="General">
                        <c:v>6.3504522699050199</c:v>
                      </c:pt>
                      <c:pt idx="27" formatCode="General">
                        <c:v>6.6718042776049797</c:v>
                      </c:pt>
                      <c:pt idx="28" formatCode="General">
                        <c:v>6.99772806643759</c:v>
                      </c:pt>
                      <c:pt idx="29" formatCode="General">
                        <c:v>7.3272703034326696</c:v>
                      </c:pt>
                      <c:pt idx="30" formatCode="General">
                        <c:v>7.6598671689012798</c:v>
                      </c:pt>
                      <c:pt idx="31" formatCode="General">
                        <c:v>7.9943958199529099</c:v>
                      </c:pt>
                      <c:pt idx="32" formatCode="General">
                        <c:v>8.3266011578955599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B921-8C47-92C3-A8F248136D82}"/>
                  </c:ext>
                </c:extLst>
              </c15:ser>
            </c15:filteredLineSeries>
            <c15:filteredLineSeries>
              <c15:ser>
                <c:idx val="8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DATA!$A$10</c15:sqref>
                        </c15:formulaRef>
                      </c:ext>
                    </c:extLst>
                    <c:strCache>
                      <c:ptCount val="1"/>
                      <c:pt idx="0">
                        <c:v>100*(PY_2/PY_0-1)</c:v>
                      </c:pt>
                    </c:strCache>
                  </c:strRef>
                </c:tx>
                <c:spPr>
                  <a:ln w="28575" cap="rnd">
                    <a:solidFill>
                      <a:schemeClr val="accent3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DATA!$B$10:$AM$10</c15:sqref>
                        </c15:fullRef>
                        <c15:formulaRef>
                          <c15:sqref>DATA!$G$10:$AM$10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>
                        <c:v>-0.38539160263739702</c:v>
                      </c:pt>
                      <c:pt idx="1" formatCode="General">
                        <c:v>-0.40841771215459599</c:v>
                      </c:pt>
                      <c:pt idx="2" formatCode="General">
                        <c:v>-0.376321528438605</c:v>
                      </c:pt>
                      <c:pt idx="3">
                        <c:v>-0.29142833886535102</c:v>
                      </c:pt>
                      <c:pt idx="4" formatCode="General">
                        <c:v>-0.169633786284662</c:v>
                      </c:pt>
                      <c:pt idx="5" formatCode="General">
                        <c:v>-2.6629737876937499E-2</c:v>
                      </c:pt>
                      <c:pt idx="6" formatCode="General">
                        <c:v>0.123058122446928</c:v>
                      </c:pt>
                      <c:pt idx="7" formatCode="General">
                        <c:v>0.27390716074671101</c:v>
                      </c:pt>
                      <c:pt idx="8" formatCode="General">
                        <c:v>0.46276172049168901</c:v>
                      </c:pt>
                      <c:pt idx="9" formatCode="General">
                        <c:v>0.65384201176414902</c:v>
                      </c:pt>
                      <c:pt idx="10" formatCode="General">
                        <c:v>0.85070859926743503</c:v>
                      </c:pt>
                      <c:pt idx="11" formatCode="General">
                        <c:v>1.05511186204934</c:v>
                      </c:pt>
                      <c:pt idx="12" formatCode="General">
                        <c:v>1.2679070741827301</c:v>
                      </c:pt>
                      <c:pt idx="13" formatCode="General">
                        <c:v>1.52100605834755</c:v>
                      </c:pt>
                      <c:pt idx="14" formatCode="General">
                        <c:v>1.7722387441672001</c:v>
                      </c:pt>
                      <c:pt idx="15" formatCode="General">
                        <c:v>2.0313040138807801</c:v>
                      </c:pt>
                      <c:pt idx="16" formatCode="General">
                        <c:v>2.2899317813887801</c:v>
                      </c:pt>
                      <c:pt idx="17" formatCode="General">
                        <c:v>2.5497315867619701</c:v>
                      </c:pt>
                      <c:pt idx="18" formatCode="General">
                        <c:v>2.8106679207788199</c:v>
                      </c:pt>
                      <c:pt idx="19" formatCode="General">
                        <c:v>3.07268681781713</c:v>
                      </c:pt>
                      <c:pt idx="20" formatCode="General">
                        <c:v>3.3356995627758601</c:v>
                      </c:pt>
                      <c:pt idx="21" formatCode="General">
                        <c:v>3.5996067497259698</c:v>
                      </c:pt>
                      <c:pt idx="22" formatCode="General">
                        <c:v>3.86441110449451</c:v>
                      </c:pt>
                      <c:pt idx="23" formatCode="General">
                        <c:v>4.1457121370365799</c:v>
                      </c:pt>
                      <c:pt idx="24" formatCode="General">
                        <c:v>4.4301365265797896</c:v>
                      </c:pt>
                      <c:pt idx="25" formatCode="General">
                        <c:v>4.7197297350770997</c:v>
                      </c:pt>
                      <c:pt idx="26" formatCode="General">
                        <c:v>5.0170481495140402</c:v>
                      </c:pt>
                      <c:pt idx="27" formatCode="General">
                        <c:v>5.3205009606006799</c:v>
                      </c:pt>
                      <c:pt idx="28" formatCode="General">
                        <c:v>5.6288096453438001</c:v>
                      </c:pt>
                      <c:pt idx="29" formatCode="General">
                        <c:v>5.9417737709599399</c:v>
                      </c:pt>
                      <c:pt idx="30" formatCode="General">
                        <c:v>6.2590625436501099</c:v>
                      </c:pt>
                      <c:pt idx="31" formatCode="General">
                        <c:v>6.5800301353022803</c:v>
                      </c:pt>
                      <c:pt idx="32" formatCode="General">
                        <c:v>6.9011256957218503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B921-8C47-92C3-A8F248136D82}"/>
                  </c:ext>
                </c:extLst>
              </c15:ser>
            </c15:filteredLineSeries>
            <c15:filteredLineSeries>
              <c15:ser>
                <c:idx val="9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DATA!$A$11</c15:sqref>
                        </c15:formulaRef>
                      </c:ext>
                    </c:extLst>
                    <c:strCache>
                      <c:ptCount val="1"/>
                      <c:pt idx="0">
                        <c:v>100*((W_2/PCH_2)/(W_0/PCH_0)-1)</c:v>
                      </c:pt>
                    </c:strCache>
                  </c:strRef>
                </c:tx>
                <c:spPr>
                  <a:ln w="28575" cap="rnd">
                    <a:solidFill>
                      <a:schemeClr val="accent4">
                        <a:lumMod val="60000"/>
                      </a:schemeClr>
                    </a:solidFill>
                    <a:round/>
                  </a:ln>
                  <a:effectLst/>
                </c:spPr>
                <c:marker>
                  <c:symbol val="none"/>
                </c:marker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DATA!$B$1:$AM$1</c15:sqref>
                        </c15:fullRef>
                        <c15:formulaRef>
                          <c15:sqref>DATA!$G$1:$AM$1</c15:sqref>
                        </c15:formulaRef>
                      </c:ext>
                    </c:extLst>
                    <c:numCache>
                      <c:formatCode>General</c:formatCode>
                      <c:ptCount val="33"/>
                      <c:pt idx="0">
                        <c:v>2018</c:v>
                      </c:pt>
                      <c:pt idx="1">
                        <c:v>2019</c:v>
                      </c:pt>
                      <c:pt idx="2">
                        <c:v>2020</c:v>
                      </c:pt>
                      <c:pt idx="3">
                        <c:v>2021</c:v>
                      </c:pt>
                      <c:pt idx="4">
                        <c:v>2022</c:v>
                      </c:pt>
                      <c:pt idx="5">
                        <c:v>2023</c:v>
                      </c:pt>
                      <c:pt idx="6">
                        <c:v>2024</c:v>
                      </c:pt>
                      <c:pt idx="7">
                        <c:v>2025</c:v>
                      </c:pt>
                      <c:pt idx="8">
                        <c:v>2026</c:v>
                      </c:pt>
                      <c:pt idx="9">
                        <c:v>2027</c:v>
                      </c:pt>
                      <c:pt idx="10">
                        <c:v>2028</c:v>
                      </c:pt>
                      <c:pt idx="11">
                        <c:v>2029</c:v>
                      </c:pt>
                      <c:pt idx="12">
                        <c:v>2030</c:v>
                      </c:pt>
                      <c:pt idx="13">
                        <c:v>2031</c:v>
                      </c:pt>
                      <c:pt idx="14">
                        <c:v>2032</c:v>
                      </c:pt>
                      <c:pt idx="15">
                        <c:v>2033</c:v>
                      </c:pt>
                      <c:pt idx="16">
                        <c:v>2034</c:v>
                      </c:pt>
                      <c:pt idx="17">
                        <c:v>2035</c:v>
                      </c:pt>
                      <c:pt idx="18">
                        <c:v>2036</c:v>
                      </c:pt>
                      <c:pt idx="19">
                        <c:v>2037</c:v>
                      </c:pt>
                      <c:pt idx="20">
                        <c:v>2038</c:v>
                      </c:pt>
                      <c:pt idx="21">
                        <c:v>2039</c:v>
                      </c:pt>
                      <c:pt idx="22">
                        <c:v>2040</c:v>
                      </c:pt>
                      <c:pt idx="23">
                        <c:v>2041</c:v>
                      </c:pt>
                      <c:pt idx="24">
                        <c:v>2042</c:v>
                      </c:pt>
                      <c:pt idx="25">
                        <c:v>2043</c:v>
                      </c:pt>
                      <c:pt idx="26">
                        <c:v>2044</c:v>
                      </c:pt>
                      <c:pt idx="27">
                        <c:v>2045</c:v>
                      </c:pt>
                      <c:pt idx="28">
                        <c:v>2046</c:v>
                      </c:pt>
                      <c:pt idx="29">
                        <c:v>2047</c:v>
                      </c:pt>
                      <c:pt idx="30">
                        <c:v>2048</c:v>
                      </c:pt>
                      <c:pt idx="31">
                        <c:v>2049</c:v>
                      </c:pt>
                      <c:pt idx="3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DATA!$B$11:$AM$11</c15:sqref>
                        </c15:fullRef>
                        <c15:formulaRef>
                          <c15:sqref>DATA!$G$11:$AM$11</c15:sqref>
                        </c15:formulaRef>
                      </c:ext>
                    </c:extLst>
                    <c:numCache>
                      <c:formatCode>0.00E+00</c:formatCode>
                      <c:ptCount val="33"/>
                      <c:pt idx="0" formatCode="General">
                        <c:v>0.204268666564422</c:v>
                      </c:pt>
                      <c:pt idx="1" formatCode="General">
                        <c:v>0.171272958746193</c:v>
                      </c:pt>
                      <c:pt idx="2">
                        <c:v>9.4052347002571104E-2</c:v>
                      </c:pt>
                      <c:pt idx="3">
                        <c:v>4.4983370750095703E-2</c:v>
                      </c:pt>
                      <c:pt idx="4" formatCode="General">
                        <c:v>4.0462614451564002E-2</c:v>
                      </c:pt>
                      <c:pt idx="5" formatCode="General">
                        <c:v>9.6751811943973601E-2</c:v>
                      </c:pt>
                      <c:pt idx="6" formatCode="General">
                        <c:v>0.21410515703799099</c:v>
                      </c:pt>
                      <c:pt idx="7" formatCode="General">
                        <c:v>0.366847646335277</c:v>
                      </c:pt>
                      <c:pt idx="8" formatCode="General">
                        <c:v>0.48585242218650498</c:v>
                      </c:pt>
                      <c:pt idx="9" formatCode="General">
                        <c:v>0.60291120857200997</c:v>
                      </c:pt>
                      <c:pt idx="10" formatCode="General">
                        <c:v>0.71325135745503498</c:v>
                      </c:pt>
                      <c:pt idx="11" formatCode="General">
                        <c:v>0.81551756635893602</c:v>
                      </c:pt>
                      <c:pt idx="12" formatCode="General">
                        <c:v>0.90963969695796398</c:v>
                      </c:pt>
                      <c:pt idx="13" formatCode="General">
                        <c:v>1.0359163152498601</c:v>
                      </c:pt>
                      <c:pt idx="14" formatCode="General">
                        <c:v>1.1566892565325599</c:v>
                      </c:pt>
                      <c:pt idx="15" formatCode="General">
                        <c:v>1.26127963255158</c:v>
                      </c:pt>
                      <c:pt idx="16" formatCode="General">
                        <c:v>1.35667601002105</c:v>
                      </c:pt>
                      <c:pt idx="17" formatCode="General">
                        <c:v>1.44303012430369</c:v>
                      </c:pt>
                      <c:pt idx="18" formatCode="General">
                        <c:v>1.5211920891417201</c:v>
                      </c:pt>
                      <c:pt idx="19" formatCode="General">
                        <c:v>1.59197170809883</c:v>
                      </c:pt>
                      <c:pt idx="20" formatCode="General">
                        <c:v>1.65612639732977</c:v>
                      </c:pt>
                      <c:pt idx="21" formatCode="General">
                        <c:v>1.714311098239</c:v>
                      </c:pt>
                      <c:pt idx="22" formatCode="General">
                        <c:v>1.7670346987030201</c:v>
                      </c:pt>
                      <c:pt idx="23" formatCode="General">
                        <c:v>1.78876304965056</c:v>
                      </c:pt>
                      <c:pt idx="24" formatCode="General">
                        <c:v>1.8116693385409699</c:v>
                      </c:pt>
                      <c:pt idx="25" formatCode="General">
                        <c:v>1.83571071509758</c:v>
                      </c:pt>
                      <c:pt idx="26" formatCode="General">
                        <c:v>1.8565217374705001</c:v>
                      </c:pt>
                      <c:pt idx="27" formatCode="General">
                        <c:v>1.8754753622657301</c:v>
                      </c:pt>
                      <c:pt idx="28" formatCode="General">
                        <c:v>1.8935755081243399</c:v>
                      </c:pt>
                      <c:pt idx="29" formatCode="General">
                        <c:v>1.91059369573973</c:v>
                      </c:pt>
                      <c:pt idx="30" formatCode="General">
                        <c:v>1.92577278286136</c:v>
                      </c:pt>
                      <c:pt idx="31" formatCode="General">
                        <c:v>1.9388336238171699</c:v>
                      </c:pt>
                      <c:pt idx="32" formatCode="General">
                        <c:v>1.9525076581727401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B921-8C47-92C3-A8F248136D82}"/>
                  </c:ext>
                </c:extLst>
              </c15:ser>
            </c15:filteredLineSeries>
          </c:ext>
        </c:extLst>
      </c:lineChart>
      <c:catAx>
        <c:axId val="14456908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70624"/>
        <c:crosses val="autoZero"/>
        <c:auto val="1"/>
        <c:lblAlgn val="ctr"/>
        <c:lblOffset val="100"/>
        <c:noMultiLvlLbl val="0"/>
      </c:catAx>
      <c:valAx>
        <c:axId val="1445706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5690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>
              <a:defRPr sz="1400"/>
            </a:pPr>
            <a:r>
              <a:rPr lang="fr-FR" sz="1400" b="0" i="0" baseline="0">
                <a:effectLst/>
              </a:rPr>
              <a:t>PIB por componente </a:t>
            </a:r>
            <a:endParaRPr lang="es-MX" sz="1400">
              <a:effectLst/>
            </a:endParaRPr>
          </a:p>
        </c:rich>
      </c:tx>
      <c:layout>
        <c:manualLayout>
          <c:xMode val="edge"/>
          <c:yMode val="edge"/>
          <c:x val="0.40088384660547266"/>
          <c:y val="2.5106988886203562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3797502059678574E-2"/>
          <c:y val="8.8594274188196112E-2"/>
          <c:w val="0.90729645100793321"/>
          <c:h val="0.8506457393357616"/>
        </c:manualLayout>
      </c:layout>
      <c:barChart>
        <c:barDir val="col"/>
        <c:grouping val="stacked"/>
        <c:varyColors val="0"/>
        <c:ser>
          <c:idx val="1"/>
          <c:order val="1"/>
          <c:tx>
            <c:strRef>
              <c:f>'DATA PIB por componente'!$U$2</c:f>
              <c:strCache>
                <c:ptCount val="1"/>
                <c:pt idx="0">
                  <c:v>Consumo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dPt>
            <c:idx val="17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effectLst>
                <a:outerShdw blurRad="50800" dist="50800" dir="5400000" algn="ctr" rotWithShape="0">
                  <a:srgbClr val="92D050"/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7C3C-4A8B-A82B-D93B351C0908}"/>
              </c:ext>
            </c:extLst>
          </c:dPt>
          <c:val>
            <c:numRef>
              <c:f>'DATA PIB por componente'!$U$8:$U$40</c:f>
              <c:numCache>
                <c:formatCode>General</c:formatCode>
                <c:ptCount val="33"/>
                <c:pt idx="0">
                  <c:v>0.35501476417301142</c:v>
                </c:pt>
                <c:pt idx="1">
                  <c:v>0.47749250316443997</c:v>
                </c:pt>
                <c:pt idx="2">
                  <c:v>0.622329696000268</c:v>
                </c:pt>
                <c:pt idx="3">
                  <c:v>0.77536737831325253</c:v>
                </c:pt>
                <c:pt idx="4">
                  <c:v>0.92371828383794607</c:v>
                </c:pt>
                <c:pt idx="5">
                  <c:v>1.0569186656041492</c:v>
                </c:pt>
                <c:pt idx="6">
                  <c:v>1.1720484981405752</c:v>
                </c:pt>
                <c:pt idx="7">
                  <c:v>1.2691843231799447</c:v>
                </c:pt>
                <c:pt idx="8">
                  <c:v>1.336162919688576</c:v>
                </c:pt>
                <c:pt idx="9">
                  <c:v>1.3864634722461568</c:v>
                </c:pt>
                <c:pt idx="10">
                  <c:v>1.4282112536527651</c:v>
                </c:pt>
                <c:pt idx="11">
                  <c:v>1.4657083727766957</c:v>
                </c:pt>
                <c:pt idx="12">
                  <c:v>1.5011864413899105</c:v>
                </c:pt>
                <c:pt idx="13">
                  <c:v>1.5238508895926333</c:v>
                </c:pt>
                <c:pt idx="14">
                  <c:v>1.5340729128509001</c:v>
                </c:pt>
                <c:pt idx="15">
                  <c:v>1.5333033873847737</c:v>
                </c:pt>
                <c:pt idx="16">
                  <c:v>1.5262886124357498</c:v>
                </c:pt>
                <c:pt idx="17">
                  <c:v>1.5161039745286364</c:v>
                </c:pt>
                <c:pt idx="18">
                  <c:v>1.5049158416378887</c:v>
                </c:pt>
                <c:pt idx="19">
                  <c:v>1.4941894175652339</c:v>
                </c:pt>
                <c:pt idx="20">
                  <c:v>1.4848485419943533</c:v>
                </c:pt>
                <c:pt idx="21">
                  <c:v>1.477399446810955</c:v>
                </c:pt>
                <c:pt idx="22">
                  <c:v>1.4720213323260658</c:v>
                </c:pt>
                <c:pt idx="23">
                  <c:v>1.4587203649195728</c:v>
                </c:pt>
                <c:pt idx="24">
                  <c:v>1.4422389498435151</c:v>
                </c:pt>
                <c:pt idx="25">
                  <c:v>1.4240217405931361</c:v>
                </c:pt>
                <c:pt idx="26">
                  <c:v>1.4026918061631288</c:v>
                </c:pt>
                <c:pt idx="27">
                  <c:v>1.3779881699921299</c:v>
                </c:pt>
                <c:pt idx="28">
                  <c:v>1.350297199757013</c:v>
                </c:pt>
                <c:pt idx="29">
                  <c:v>1.3197588340273838</c:v>
                </c:pt>
                <c:pt idx="30">
                  <c:v>1.2863861216882753</c:v>
                </c:pt>
                <c:pt idx="31">
                  <c:v>1.2503642199015053</c:v>
                </c:pt>
                <c:pt idx="32">
                  <c:v>1.2131492631470386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C3C-4A8B-A82B-D93B351C0908}"/>
            </c:ext>
          </c:extLst>
        </c:ser>
        <c:ser>
          <c:idx val="2"/>
          <c:order val="2"/>
          <c:tx>
            <c:strRef>
              <c:f>'DATA PIB por componente'!$V$2</c:f>
              <c:strCache>
                <c:ptCount val="1"/>
                <c:pt idx="0">
                  <c:v>Inversion </c:v>
                </c:pt>
              </c:strCache>
            </c:strRef>
          </c:tx>
          <c:spPr>
            <a:solidFill>
              <a:schemeClr val="tx2">
                <a:lumMod val="40000"/>
                <a:lumOff val="60000"/>
              </a:schemeClr>
            </a:solidFill>
          </c:spPr>
          <c:invertIfNegative val="0"/>
          <c:val>
            <c:numRef>
              <c:f>'DATA PIB por componente'!$V$8:$V$40</c:f>
              <c:numCache>
                <c:formatCode>General</c:formatCode>
                <c:ptCount val="33"/>
                <c:pt idx="0">
                  <c:v>-6.9550031390062097E-3</c:v>
                </c:pt>
                <c:pt idx="1">
                  <c:v>2.4958651692606571E-5</c:v>
                </c:pt>
                <c:pt idx="2">
                  <c:v>5.2960273916636538E-3</c:v>
                </c:pt>
                <c:pt idx="3">
                  <c:v>1.4754351190142184E-2</c:v>
                </c:pt>
                <c:pt idx="4">
                  <c:v>2.8436463563661182E-2</c:v>
                </c:pt>
                <c:pt idx="5">
                  <c:v>4.4504107636827127E-2</c:v>
                </c:pt>
                <c:pt idx="6">
                  <c:v>5.6720074361537448E-2</c:v>
                </c:pt>
                <c:pt idx="7">
                  <c:v>6.5286965553689166E-2</c:v>
                </c:pt>
                <c:pt idx="8">
                  <c:v>7.7340248304814133E-2</c:v>
                </c:pt>
                <c:pt idx="9">
                  <c:v>8.5207016164357385E-2</c:v>
                </c:pt>
                <c:pt idx="10">
                  <c:v>9.0862891583794084E-2</c:v>
                </c:pt>
                <c:pt idx="11">
                  <c:v>9.5191882539508249E-2</c:v>
                </c:pt>
                <c:pt idx="12">
                  <c:v>9.8786543470673893E-2</c:v>
                </c:pt>
                <c:pt idx="13">
                  <c:v>0.1064046494643818</c:v>
                </c:pt>
                <c:pt idx="14">
                  <c:v>0.1119837835960532</c:v>
                </c:pt>
                <c:pt idx="15">
                  <c:v>0.11702082331998208</c:v>
                </c:pt>
                <c:pt idx="16">
                  <c:v>0.12041726663896916</c:v>
                </c:pt>
                <c:pt idx="17">
                  <c:v>0.12272730954886944</c:v>
                </c:pt>
                <c:pt idx="18">
                  <c:v>0.12428826232151441</c:v>
                </c:pt>
                <c:pt idx="19">
                  <c:v>0.12536198708075466</c:v>
                </c:pt>
                <c:pt idx="20">
                  <c:v>0.12613922520508369</c:v>
                </c:pt>
                <c:pt idx="21">
                  <c:v>0.1267430842158023</c:v>
                </c:pt>
                <c:pt idx="22">
                  <c:v>0.12725694451760852</c:v>
                </c:pt>
                <c:pt idx="23">
                  <c:v>0.13264349920445703</c:v>
                </c:pt>
                <c:pt idx="24">
                  <c:v>0.13692956364194062</c:v>
                </c:pt>
                <c:pt idx="25">
                  <c:v>0.14060474397285266</c:v>
                </c:pt>
                <c:pt idx="26">
                  <c:v>0.14452899868963789</c:v>
                </c:pt>
                <c:pt idx="27">
                  <c:v>0.14866116843697452</c:v>
                </c:pt>
                <c:pt idx="28">
                  <c:v>0.15236701663222607</c:v>
                </c:pt>
                <c:pt idx="29">
                  <c:v>0.15556350948837475</c:v>
                </c:pt>
                <c:pt idx="30">
                  <c:v>0.15819719662731288</c:v>
                </c:pt>
                <c:pt idx="31">
                  <c:v>0.15971099464754523</c:v>
                </c:pt>
                <c:pt idx="32">
                  <c:v>0.1604434122997187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C3C-4A8B-A82B-D93B351C0908}"/>
            </c:ext>
          </c:extLst>
        </c:ser>
        <c:ser>
          <c:idx val="3"/>
          <c:order val="3"/>
          <c:tx>
            <c:strRef>
              <c:f>'DATA PIB por componente'!$W$2</c:f>
              <c:strCache>
                <c:ptCount val="1"/>
                <c:pt idx="0">
                  <c:v>Balanza comercial</c:v>
                </c:pt>
              </c:strCache>
            </c:strRef>
          </c:tx>
          <c:spPr>
            <a:solidFill>
              <a:schemeClr val="accent3">
                <a:lumMod val="60000"/>
                <a:lumOff val="40000"/>
              </a:schemeClr>
            </a:solidFill>
          </c:spPr>
          <c:invertIfNegative val="0"/>
          <c:val>
            <c:numRef>
              <c:f>'DATA PIB por componente'!$W$8:$W$40</c:f>
              <c:numCache>
                <c:formatCode>General</c:formatCode>
                <c:ptCount val="33"/>
                <c:pt idx="0">
                  <c:v>0.17559840509995772</c:v>
                </c:pt>
                <c:pt idx="1">
                  <c:v>0.18907902807397481</c:v>
                </c:pt>
                <c:pt idx="2">
                  <c:v>0.18680843849669879</c:v>
                </c:pt>
                <c:pt idx="3">
                  <c:v>0.16020171753449822</c:v>
                </c:pt>
                <c:pt idx="4">
                  <c:v>0.11991297970381386</c:v>
                </c:pt>
                <c:pt idx="5">
                  <c:v>7.2011405004744664E-2</c:v>
                </c:pt>
                <c:pt idx="6">
                  <c:v>2.0813277397398994E-2</c:v>
                </c:pt>
                <c:pt idx="7">
                  <c:v>-3.3775403710789034E-2</c:v>
                </c:pt>
                <c:pt idx="8">
                  <c:v>-8.698300254933862E-2</c:v>
                </c:pt>
                <c:pt idx="9">
                  <c:v>-0.1314167395875227</c:v>
                </c:pt>
                <c:pt idx="10">
                  <c:v>-0.17406356170873208</c:v>
                </c:pt>
                <c:pt idx="11">
                  <c:v>-0.21656329176368083</c:v>
                </c:pt>
                <c:pt idx="12">
                  <c:v>-0.25969141321357264</c:v>
                </c:pt>
                <c:pt idx="13">
                  <c:v>-0.31017350557821122</c:v>
                </c:pt>
                <c:pt idx="14">
                  <c:v>-0.35884268432479904</c:v>
                </c:pt>
                <c:pt idx="15">
                  <c:v>-0.40758472018303732</c:v>
                </c:pt>
                <c:pt idx="16">
                  <c:v>-0.4556092941738959</c:v>
                </c:pt>
                <c:pt idx="17">
                  <c:v>-0.50349568531328848</c:v>
                </c:pt>
                <c:pt idx="18">
                  <c:v>-0.5515795286044658</c:v>
                </c:pt>
                <c:pt idx="19">
                  <c:v>-0.60009404500075825</c:v>
                </c:pt>
                <c:pt idx="20">
                  <c:v>-0.6491678934734304</c:v>
                </c:pt>
                <c:pt idx="21">
                  <c:v>-0.69884444923832634</c:v>
                </c:pt>
                <c:pt idx="22">
                  <c:v>-0.74911662520406752</c:v>
                </c:pt>
                <c:pt idx="23">
                  <c:v>-0.79668136781789245</c:v>
                </c:pt>
                <c:pt idx="24">
                  <c:v>-0.83731240797123896</c:v>
                </c:pt>
                <c:pt idx="25">
                  <c:v>-0.87564321339219631</c:v>
                </c:pt>
                <c:pt idx="26">
                  <c:v>-0.91314249334924291</c:v>
                </c:pt>
                <c:pt idx="27">
                  <c:v>-0.94972076697790442</c:v>
                </c:pt>
                <c:pt idx="28">
                  <c:v>-0.98526696810915004</c:v>
                </c:pt>
                <c:pt idx="29">
                  <c:v>-1.0199533011775515</c:v>
                </c:pt>
                <c:pt idx="30">
                  <c:v>-1.0538360909811211</c:v>
                </c:pt>
                <c:pt idx="31">
                  <c:v>-1.0869524370358712</c:v>
                </c:pt>
                <c:pt idx="32">
                  <c:v>-1.1187155489523566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44777216"/>
        <c:axId val="144778752"/>
      </c:barChart>
      <c:lineChart>
        <c:grouping val="stacked"/>
        <c:varyColors val="0"/>
        <c:ser>
          <c:idx val="0"/>
          <c:order val="0"/>
          <c:tx>
            <c:strRef>
              <c:f>'DATA PIB por componente'!$T$2</c:f>
              <c:strCache>
                <c:ptCount val="1"/>
                <c:pt idx="0">
                  <c:v>PIB </c:v>
                </c:pt>
              </c:strCache>
            </c:strRef>
          </c:tx>
          <c:marker>
            <c:symbol val="none"/>
          </c:marker>
          <c:cat>
            <c:numRef>
              <c:f>'DATA PIB por componente'!$A$8:$A$40</c:f>
              <c:numCache>
                <c:formatCode>General</c:formatCode>
                <c:ptCount val="33"/>
                <c:pt idx="0">
                  <c:v>2018</c:v>
                </c:pt>
                <c:pt idx="1">
                  <c:v>2019</c:v>
                </c:pt>
                <c:pt idx="2">
                  <c:v>2020</c:v>
                </c:pt>
                <c:pt idx="3">
                  <c:v>2021</c:v>
                </c:pt>
                <c:pt idx="4">
                  <c:v>2022</c:v>
                </c:pt>
                <c:pt idx="5">
                  <c:v>2023</c:v>
                </c:pt>
                <c:pt idx="6">
                  <c:v>2024</c:v>
                </c:pt>
                <c:pt idx="7">
                  <c:v>2025</c:v>
                </c:pt>
                <c:pt idx="8">
                  <c:v>2026</c:v>
                </c:pt>
                <c:pt idx="9">
                  <c:v>2027</c:v>
                </c:pt>
                <c:pt idx="10">
                  <c:v>2028</c:v>
                </c:pt>
                <c:pt idx="11">
                  <c:v>2029</c:v>
                </c:pt>
                <c:pt idx="12">
                  <c:v>2030</c:v>
                </c:pt>
                <c:pt idx="13">
                  <c:v>2031</c:v>
                </c:pt>
                <c:pt idx="14">
                  <c:v>2032</c:v>
                </c:pt>
                <c:pt idx="15">
                  <c:v>2033</c:v>
                </c:pt>
                <c:pt idx="16">
                  <c:v>2034</c:v>
                </c:pt>
                <c:pt idx="17">
                  <c:v>2035</c:v>
                </c:pt>
                <c:pt idx="18">
                  <c:v>2036</c:v>
                </c:pt>
                <c:pt idx="19">
                  <c:v>2037</c:v>
                </c:pt>
                <c:pt idx="20">
                  <c:v>2038</c:v>
                </c:pt>
                <c:pt idx="21">
                  <c:v>2039</c:v>
                </c:pt>
                <c:pt idx="22">
                  <c:v>2040</c:v>
                </c:pt>
                <c:pt idx="23">
                  <c:v>2041</c:v>
                </c:pt>
                <c:pt idx="24">
                  <c:v>2042</c:v>
                </c:pt>
                <c:pt idx="25">
                  <c:v>2043</c:v>
                </c:pt>
                <c:pt idx="26">
                  <c:v>2044</c:v>
                </c:pt>
                <c:pt idx="27">
                  <c:v>2045</c:v>
                </c:pt>
                <c:pt idx="28">
                  <c:v>2046</c:v>
                </c:pt>
                <c:pt idx="29">
                  <c:v>2047</c:v>
                </c:pt>
                <c:pt idx="30">
                  <c:v>2048</c:v>
                </c:pt>
                <c:pt idx="31">
                  <c:v>2049</c:v>
                </c:pt>
                <c:pt idx="32">
                  <c:v>2050</c:v>
                </c:pt>
              </c:numCache>
            </c:numRef>
          </c:cat>
          <c:val>
            <c:numRef>
              <c:f>'DATA PIB por componente'!$T$8:$T$40</c:f>
              <c:numCache>
                <c:formatCode>0.000000</c:formatCode>
                <c:ptCount val="33"/>
                <c:pt idx="0">
                  <c:v>0.52365811809607088</c:v>
                </c:pt>
                <c:pt idx="1">
                  <c:v>0.66659651066300896</c:v>
                </c:pt>
                <c:pt idx="2">
                  <c:v>0.81443417199515977</c:v>
                </c:pt>
                <c:pt idx="3">
                  <c:v>0.95032341261673814</c:v>
                </c:pt>
                <c:pt idx="4">
                  <c:v>1.0720677223203801</c:v>
                </c:pt>
                <c:pt idx="5">
                  <c:v>1.173434154964248</c:v>
                </c:pt>
                <c:pt idx="6">
                  <c:v>1.2495818363070343</c:v>
                </c:pt>
                <c:pt idx="7">
                  <c:v>1.3006958938400093</c:v>
                </c:pt>
                <c:pt idx="8">
                  <c:v>1.326520156865385</c:v>
                </c:pt>
                <c:pt idx="9">
                  <c:v>1.3402537488229838</c:v>
                </c:pt>
                <c:pt idx="10">
                  <c:v>1.3450106078887858</c:v>
                </c:pt>
                <c:pt idx="11">
                  <c:v>1.3443370149040179</c:v>
                </c:pt>
                <c:pt idx="12">
                  <c:v>1.3402816100775539</c:v>
                </c:pt>
                <c:pt idx="13">
                  <c:v>1.3200820260009349</c:v>
                </c:pt>
                <c:pt idx="14">
                  <c:v>1.2872139793821846</c:v>
                </c:pt>
                <c:pt idx="15">
                  <c:v>1.2427394976007866</c:v>
                </c:pt>
                <c:pt idx="16">
                  <c:v>1.191096598677599</c:v>
                </c:pt>
                <c:pt idx="17">
                  <c:v>1.1353355853573666</c:v>
                </c:pt>
                <c:pt idx="18">
                  <c:v>1.0776246014513102</c:v>
                </c:pt>
                <c:pt idx="19">
                  <c:v>1.0194573437694698</c:v>
                </c:pt>
                <c:pt idx="20">
                  <c:v>0.9618198799079547</c:v>
                </c:pt>
                <c:pt idx="21">
                  <c:v>0.90529809683588258</c:v>
                </c:pt>
                <c:pt idx="22">
                  <c:v>0.85016163698672376</c:v>
                </c:pt>
                <c:pt idx="23">
                  <c:v>0.7946825105769717</c:v>
                </c:pt>
                <c:pt idx="24">
                  <c:v>0.74185613053596722</c:v>
                </c:pt>
                <c:pt idx="25">
                  <c:v>0.68898325763100399</c:v>
                </c:pt>
                <c:pt idx="26">
                  <c:v>0.63407830886443861</c:v>
                </c:pt>
                <c:pt idx="27">
                  <c:v>0.57692855087818629</c:v>
                </c:pt>
                <c:pt idx="28">
                  <c:v>0.51739725579829088</c:v>
                </c:pt>
                <c:pt idx="29">
                  <c:v>0.45536902524312417</c:v>
                </c:pt>
                <c:pt idx="30">
                  <c:v>0.39074724875272082</c:v>
                </c:pt>
                <c:pt idx="31">
                  <c:v>0.32312277519435106</c:v>
                </c:pt>
                <c:pt idx="32">
                  <c:v>0.25487709938516456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7C3C-4A8B-A82B-D93B351C09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4777216"/>
        <c:axId val="144778752"/>
      </c:lineChart>
      <c:catAx>
        <c:axId val="144777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low"/>
        <c:txPr>
          <a:bodyPr rot="-5400000" vert="horz"/>
          <a:lstStyle/>
          <a:p>
            <a:pPr>
              <a:defRPr/>
            </a:pPr>
            <a:endParaRPr lang="en-US"/>
          </a:p>
        </c:txPr>
        <c:crossAx val="144778752"/>
        <c:crosses val="autoZero"/>
        <c:auto val="1"/>
        <c:lblAlgn val="ctr"/>
        <c:lblOffset val="100"/>
        <c:noMultiLvlLbl val="0"/>
      </c:catAx>
      <c:valAx>
        <c:axId val="144778752"/>
        <c:scaling>
          <c:orientation val="minMax"/>
        </c:scaling>
        <c:delete val="0"/>
        <c:axPos val="l"/>
        <c:majorGridlines>
          <c:spPr>
            <a:ln>
              <a:prstDash val="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fr-FR" sz="1000" b="0" i="0" baseline="0">
                    <a:effectLst/>
                  </a:rPr>
                  <a:t>Porcentaje de desviacion con respecto al PIB del BAU (%)</a:t>
                </a:r>
                <a:endParaRPr lang="es-MX" sz="1000">
                  <a:effectLst/>
                </a:endParaRPr>
              </a:p>
            </c:rich>
          </c:tx>
          <c:layout>
            <c:manualLayout>
              <c:xMode val="edge"/>
              <c:yMode val="edge"/>
              <c:x val="8.2025805317922848E-3"/>
              <c:y val="0.24927921356835683"/>
            </c:manualLayout>
          </c:layout>
          <c:overlay val="0"/>
        </c:title>
        <c:numFmt formatCode="General" sourceLinked="1"/>
        <c:majorTickMark val="out"/>
        <c:minorTickMark val="none"/>
        <c:tickLblPos val="nextTo"/>
        <c:crossAx val="144777216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10702639410477566"/>
          <c:y val="0.65488595789293047"/>
          <c:w val="0.19312239966404202"/>
          <c:h val="0.18213823449168512"/>
        </c:manualLayout>
      </c:layout>
      <c:overlay val="0"/>
      <c:txPr>
        <a:bodyPr/>
        <a:lstStyle/>
        <a:p>
          <a:pPr>
            <a:defRPr sz="1200"/>
          </a:pPr>
          <a:endParaRPr lang="en-US"/>
        </a:p>
      </c:txPr>
    </c:legend>
    <c:plotVisOnly val="1"/>
    <c:dispBlanksAs val="gap"/>
    <c:showDLblsOverMax val="0"/>
  </c:chart>
  <c:spPr>
    <a:noFill/>
    <a:ln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de energía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Sectores'!$W$4:$AA$4</c15:sqref>
                  </c15:fullRef>
                </c:ext>
              </c:extLst>
              <c:f>('Energia-emisiones por Sectores'!$W$4,'Energia-emisiones por Sectores'!$Y$4:$AA$4)</c:f>
              <c:numCache>
                <c:formatCode>0.0%</c:formatCode>
                <c:ptCount val="4"/>
                <c:pt idx="0">
                  <c:v>3.434132372612364E-3</c:v>
                </c:pt>
                <c:pt idx="1">
                  <c:v>-4.3581127595643365E-2</c:v>
                </c:pt>
                <c:pt idx="2">
                  <c:v>-6.161859271639325E-2</c:v>
                </c:pt>
                <c:pt idx="3">
                  <c:v>-9.1241161114078539E-2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646-45C3-9BFA-9250F6A712F4}"/>
            </c:ext>
          </c:extLst>
        </c:ser>
        <c:ser>
          <c:idx val="1"/>
          <c:order val="1"/>
          <c:tx>
            <c:strRef>
              <c:f>'Energia-emisiones por Sectores'!$U$5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Sectores'!$W$5:$AA$5</c15:sqref>
                  </c15:fullRef>
                </c:ext>
              </c:extLst>
              <c:f>('Energia-emisiones por Sectores'!$W$5,'Energia-emisiones por Sectores'!$Y$5:$AA$5)</c:f>
              <c:numCache>
                <c:formatCode>0.0%</c:formatCode>
                <c:ptCount val="4"/>
                <c:pt idx="0">
                  <c:v>-0.13357825086891773</c:v>
                </c:pt>
                <c:pt idx="1">
                  <c:v>-0.2324908938343947</c:v>
                </c:pt>
                <c:pt idx="2">
                  <c:v>-0.29837431444938256</c:v>
                </c:pt>
                <c:pt idx="3">
                  <c:v>-0.35683491446005733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646-45C3-9BFA-9250F6A712F4}"/>
            </c:ext>
          </c:extLst>
        </c:ser>
        <c:ser>
          <c:idx val="2"/>
          <c:order val="2"/>
          <c:tx>
            <c:strRef>
              <c:f>'Energia-emisiones por Sectores'!$U$6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Sectores'!$W$6:$AA$6</c15:sqref>
                  </c15:fullRef>
                </c:ext>
              </c:extLst>
              <c:f>('Energia-emisiones por Sectores'!$W$6,'Energia-emisiones por Sectores'!$Y$6:$AA$6)</c:f>
              <c:numCache>
                <c:formatCode>0.0%</c:formatCode>
                <c:ptCount val="4"/>
                <c:pt idx="0">
                  <c:v>-5.8587342561939759E-2</c:v>
                </c:pt>
                <c:pt idx="1">
                  <c:v>-0.12738918672585886</c:v>
                </c:pt>
                <c:pt idx="2">
                  <c:v>-0.20524391159917288</c:v>
                </c:pt>
                <c:pt idx="3">
                  <c:v>-0.26800690316059783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646-45C3-9BFA-9250F6A712F4}"/>
            </c:ext>
          </c:extLst>
        </c:ser>
        <c:ser>
          <c:idx val="3"/>
          <c:order val="3"/>
          <c:tx>
            <c:strRef>
              <c:f>'Energia-emisiones por Sectores'!$U$7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Sectores'!$W$7:$AA$7</c15:sqref>
                  </c15:fullRef>
                </c:ext>
              </c:extLst>
              <c:f>('Energia-emisiones por Sectores'!$W$7,'Energia-emisiones por Sectores'!$Y$7:$AA$7)</c:f>
              <c:numCache>
                <c:formatCode>0.0%</c:formatCode>
                <c:ptCount val="4"/>
                <c:pt idx="0">
                  <c:v>-0.12215260373035663</c:v>
                </c:pt>
                <c:pt idx="1">
                  <c:v>-0.25552686469950969</c:v>
                </c:pt>
                <c:pt idx="2">
                  <c:v>-0.2891851681819706</c:v>
                </c:pt>
                <c:pt idx="3">
                  <c:v>-0.35437149785813626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646-45C3-9BFA-9250F6A712F4}"/>
            </c:ext>
          </c:extLst>
        </c:ser>
        <c:ser>
          <c:idx val="4"/>
          <c:order val="4"/>
          <c:tx>
            <c:strRef>
              <c:f>'Energia-emisiones por Sectores'!$U$8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Sectores'!$W$8:$AA$8</c15:sqref>
                  </c15:fullRef>
                </c:ext>
              </c:extLst>
              <c:f>('Energia-emisiones por Sectores'!$W$8,'Energia-emisiones por Sectores'!$Y$8:$AA$8)</c:f>
              <c:numCache>
                <c:formatCode>0.0%</c:formatCode>
                <c:ptCount val="4"/>
                <c:pt idx="0">
                  <c:v>-0.11189834481447636</c:v>
                </c:pt>
                <c:pt idx="1">
                  <c:v>-0.20997978222335922</c:v>
                </c:pt>
                <c:pt idx="2">
                  <c:v>-0.24128814023692746</c:v>
                </c:pt>
                <c:pt idx="3">
                  <c:v>-0.26942281752463582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646-45C3-9BFA-9250F6A712F4}"/>
            </c:ext>
          </c:extLst>
        </c:ser>
        <c:ser>
          <c:idx val="5"/>
          <c:order val="5"/>
          <c:tx>
            <c:strRef>
              <c:f>'Energia-emisiones por Sectores'!$U$9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Sectores'!$W$9:$AA$9</c15:sqref>
                  </c15:fullRef>
                </c:ext>
              </c:extLst>
              <c:f>('Energia-emisiones por Sectores'!$W$9,'Energia-emisiones por Sectores'!$Y$9:$AA$9)</c:f>
              <c:numCache>
                <c:formatCode>0.0%</c:formatCode>
                <c:ptCount val="4"/>
                <c:pt idx="0">
                  <c:v>-0.24182437854758354</c:v>
                </c:pt>
                <c:pt idx="1">
                  <c:v>-0.43151497328078869</c:v>
                </c:pt>
                <c:pt idx="2">
                  <c:v>-0.51508400052854486</c:v>
                </c:pt>
                <c:pt idx="3">
                  <c:v>-0.57730066116842327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646-45C3-9BFA-9250F6A712F4}"/>
            </c:ext>
          </c:extLst>
        </c:ser>
        <c:ser>
          <c:idx val="6"/>
          <c:order val="6"/>
          <c:tx>
            <c:strRef>
              <c:f>'Energia-emisiones por Sectores'!$U$10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Sectores'!$W$10:$AA$10</c15:sqref>
                  </c15:fullRef>
                </c:ext>
              </c:extLst>
              <c:f>('Energia-emisiones por Sectores'!$W$10,'Energia-emisiones por Sectores'!$Y$10:$AA$10)</c:f>
              <c:numCache>
                <c:formatCode>0.0%</c:formatCode>
                <c:ptCount val="4"/>
                <c:pt idx="0">
                  <c:v>-0.25917255658868021</c:v>
                </c:pt>
                <c:pt idx="1">
                  <c:v>-0.43987746221406387</c:v>
                </c:pt>
                <c:pt idx="2">
                  <c:v>-0.52393711098560813</c:v>
                </c:pt>
                <c:pt idx="3">
                  <c:v>-0.59840397113813337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646-45C3-9BFA-9250F6A712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4895360"/>
        <c:axId val="145175680"/>
      </c:barChart>
      <c:catAx>
        <c:axId val="1448953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175680"/>
        <c:crosses val="autoZero"/>
        <c:auto val="1"/>
        <c:lblAlgn val="ctr"/>
        <c:lblOffset val="100"/>
        <c:noMultiLvlLbl val="0"/>
      </c:catAx>
      <c:valAx>
        <c:axId val="145175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%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48953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07427180918683"/>
          <c:y val="0.12767842183796069"/>
          <c:w val="0.23275066235213324"/>
          <c:h val="0.81180979360901417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</a:t>
            </a:r>
            <a:r>
              <a:rPr lang="fr-FR" baseline="0"/>
              <a:t> de electricidad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Sectores'!$U$15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Sectores'!$W$15:$AA$15</c15:sqref>
                  </c15:fullRef>
                </c:ext>
              </c:extLst>
              <c:f>('Energia-emisiones por Sectores'!$W$15,'Energia-emisiones por Sectores'!$Y$15:$AA$15)</c:f>
              <c:numCache>
                <c:formatCode>0.0%</c:formatCode>
                <c:ptCount val="4"/>
                <c:pt idx="0">
                  <c:v>3.9878969416462962E-2</c:v>
                </c:pt>
                <c:pt idx="1">
                  <c:v>-2.8155490602108646E-3</c:v>
                </c:pt>
                <c:pt idx="2">
                  <c:v>1.4216086778998216E-2</c:v>
                </c:pt>
                <c:pt idx="3">
                  <c:v>5.5445088322026326E-2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2E-4FC1-B336-D22B1672DC66}"/>
            </c:ext>
          </c:extLst>
        </c:ser>
        <c:ser>
          <c:idx val="1"/>
          <c:order val="1"/>
          <c:tx>
            <c:strRef>
              <c:f>'Energia-emisiones por Sectores'!$U$16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Sectores'!$W$16:$AA$16</c15:sqref>
                  </c15:fullRef>
                </c:ext>
              </c:extLst>
              <c:f>('Energia-emisiones por Sectores'!$W$16,'Energia-emisiones por Sectores'!$Y$16:$AA$16)</c:f>
              <c:numCache>
                <c:formatCode>0.0%</c:formatCode>
                <c:ptCount val="4"/>
                <c:pt idx="0">
                  <c:v>-0.22271578571461081</c:v>
                </c:pt>
                <c:pt idx="1">
                  <c:v>-0.37231855704712058</c:v>
                </c:pt>
                <c:pt idx="2">
                  <c:v>-0.4514030430379331</c:v>
                </c:pt>
                <c:pt idx="3">
                  <c:v>-0.50379256160401598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2E-4FC1-B336-D22B1672DC66}"/>
            </c:ext>
          </c:extLst>
        </c:ser>
        <c:ser>
          <c:idx val="2"/>
          <c:order val="2"/>
          <c:tx>
            <c:strRef>
              <c:f>'Energia-emisiones por Sectores'!$U$17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Sectores'!$W$17:$AA$17</c15:sqref>
                  </c15:fullRef>
                </c:ext>
              </c:extLst>
              <c:f>('Energia-emisiones por Sectores'!$W$17,'Energia-emisiones por Sectores'!$Y$17:$AA$17)</c:f>
              <c:numCache>
                <c:formatCode>0.0%</c:formatCode>
                <c:ptCount val="4"/>
                <c:pt idx="0">
                  <c:v>-1.2336250882445277E-2</c:v>
                </c:pt>
                <c:pt idx="1">
                  <c:v>-5.9514723765539568E-2</c:v>
                </c:pt>
                <c:pt idx="2">
                  <c:v>-0.10666821489643263</c:v>
                </c:pt>
                <c:pt idx="3">
                  <c:v>-8.8214517107464196E-2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2E-4FC1-B336-D22B1672DC66}"/>
            </c:ext>
          </c:extLst>
        </c:ser>
        <c:ser>
          <c:idx val="3"/>
          <c:order val="3"/>
          <c:tx>
            <c:strRef>
              <c:f>'Energia-emisiones por Sectores'!$U$18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Sectores'!$W$18:$AA$18</c15:sqref>
                  </c15:fullRef>
                </c:ext>
              </c:extLst>
              <c:f>('Energia-emisiones por Sectores'!$W$18,'Energia-emisiones por Sectores'!$Y$18:$AA$18)</c:f>
              <c:numCache>
                <c:formatCode>0.0%</c:formatCode>
                <c:ptCount val="4"/>
                <c:pt idx="0">
                  <c:v>-0.29019206080646309</c:v>
                </c:pt>
                <c:pt idx="1">
                  <c:v>-0.53082547967134763</c:v>
                </c:pt>
                <c:pt idx="2">
                  <c:v>-0.62077910768611844</c:v>
                </c:pt>
                <c:pt idx="3">
                  <c:v>-0.70075811698608947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C2E-4FC1-B336-D22B1672DC66}"/>
            </c:ext>
          </c:extLst>
        </c:ser>
        <c:ser>
          <c:idx val="4"/>
          <c:order val="4"/>
          <c:tx>
            <c:strRef>
              <c:f>'Energia-emisiones por Sectores'!$U$19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Sectores'!$W$19:$AA$19</c15:sqref>
                  </c15:fullRef>
                </c:ext>
              </c:extLst>
              <c:f>('Energia-emisiones por Sectores'!$W$19,'Energia-emisiones por Sectores'!$Y$19:$AA$19)</c:f>
              <c:numCache>
                <c:formatCode>0.0%</c:formatCode>
                <c:ptCount val="4"/>
                <c:pt idx="0">
                  <c:v>-0.15029111141987195</c:v>
                </c:pt>
                <c:pt idx="1">
                  <c:v>-0.25616065743570549</c:v>
                </c:pt>
                <c:pt idx="2">
                  <c:v>-0.32455681669822911</c:v>
                </c:pt>
                <c:pt idx="3">
                  <c:v>-0.37154971911225765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C2E-4FC1-B336-D22B1672DC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296000"/>
        <c:axId val="145301888"/>
        <c:extLst/>
      </c:barChart>
      <c:catAx>
        <c:axId val="1452960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01888"/>
        <c:crosses val="autoZero"/>
        <c:auto val="1"/>
        <c:lblAlgn val="ctr"/>
        <c:lblOffset val="100"/>
        <c:noMultiLvlLbl val="0"/>
      </c:catAx>
      <c:valAx>
        <c:axId val="1453018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29600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59111361079863"/>
          <c:y val="0.25585417844868841"/>
          <c:w val="0.15512317210348706"/>
          <c:h val="0.6510172416293267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Emisiones de CO2 por consumo de energia por sectores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'Energia-emisiones por Sectores'!$U$24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Sectores'!$W$24:$AA$24</c15:sqref>
                  </c15:fullRef>
                </c:ext>
              </c:extLst>
              <c:f>('Energia-emisiones por Sectores'!$W$24,'Energia-emisiones por Sectores'!$Y$24:$AA$24)</c:f>
              <c:numCache>
                <c:formatCode>0.0%</c:formatCode>
                <c:ptCount val="4"/>
                <c:pt idx="0">
                  <c:v>-7.1811959743115494E-3</c:v>
                </c:pt>
                <c:pt idx="1">
                  <c:v>-5.4644505921799258E-2</c:v>
                </c:pt>
                <c:pt idx="2">
                  <c:v>-8.1137003694195409E-2</c:v>
                </c:pt>
                <c:pt idx="3">
                  <c:v>-0.12752717994073337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9AE4-4BA9-A761-00F99E182166}"/>
            </c:ext>
          </c:extLst>
        </c:ser>
        <c:ser>
          <c:idx val="1"/>
          <c:order val="1"/>
          <c:tx>
            <c:strRef>
              <c:f>'Energia-emisiones por Sectores'!$U$25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Sectores'!$W$25:$AA$25</c15:sqref>
                  </c15:fullRef>
                </c:ext>
              </c:extLst>
              <c:f>('Energia-emisiones por Sectores'!$W$25,'Energia-emisiones por Sectores'!$Y$25:$AA$25)</c:f>
              <c:numCache>
                <c:formatCode>0.0%</c:formatCode>
                <c:ptCount val="4"/>
                <c:pt idx="0">
                  <c:v>-7.3196605477900523E-2</c:v>
                </c:pt>
                <c:pt idx="1">
                  <c:v>-0.10672336177664821</c:v>
                </c:pt>
                <c:pt idx="2">
                  <c:v>-0.14283185914437091</c:v>
                </c:pt>
                <c:pt idx="3">
                  <c:v>-0.19945384360539009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AE4-4BA9-A761-00F99E182166}"/>
            </c:ext>
          </c:extLst>
        </c:ser>
        <c:ser>
          <c:idx val="2"/>
          <c:order val="2"/>
          <c:tx>
            <c:strRef>
              <c:f>'Energia-emisiones por Sectores'!$U$26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Sectores'!$W$26:$AA$26</c15:sqref>
                  </c15:fullRef>
                </c:ext>
              </c:extLst>
              <c:f>('Energia-emisiones por Sectores'!$W$26,'Energia-emisiones por Sectores'!$Y$26:$AA$26)</c:f>
              <c:numCache>
                <c:formatCode>0.0%</c:formatCode>
                <c:ptCount val="4"/>
                <c:pt idx="0">
                  <c:v>-5.8788990823380627E-2</c:v>
                </c:pt>
                <c:pt idx="1">
                  <c:v>-0.12793012795678849</c:v>
                </c:pt>
                <c:pt idx="2">
                  <c:v>-0.20626589447107424</c:v>
                </c:pt>
                <c:pt idx="3">
                  <c:v>-0.27007664392352615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AE4-4BA9-A761-00F99E182166}"/>
            </c:ext>
          </c:extLst>
        </c:ser>
        <c:ser>
          <c:idx val="3"/>
          <c:order val="3"/>
          <c:tx>
            <c:strRef>
              <c:f>'Energia-emisiones por Sectores'!$U$27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Sectores'!$W$27:$AA$27</c15:sqref>
                  </c15:fullRef>
                </c:ext>
              </c:extLst>
              <c:f>('Energia-emisiones por Sectores'!$W$27,'Energia-emisiones por Sectores'!$Y$27:$AA$27)</c:f>
              <c:numCache>
                <c:formatCode>0.0%</c:formatCode>
                <c:ptCount val="4"/>
                <c:pt idx="0">
                  <c:v>9.2218615621915578E-2</c:v>
                </c:pt>
                <c:pt idx="1">
                  <c:v>0.21900226240768039</c:v>
                </c:pt>
                <c:pt idx="2">
                  <c:v>0.27007553504597026</c:v>
                </c:pt>
                <c:pt idx="3">
                  <c:v>0.31413041744799419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9AE4-4BA9-A761-00F99E182166}"/>
            </c:ext>
          </c:extLst>
        </c:ser>
        <c:ser>
          <c:idx val="4"/>
          <c:order val="4"/>
          <c:tx>
            <c:strRef>
              <c:f>'Energia-emisiones por Sectores'!$U$28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Sectores'!$W$28:$AA$28</c15:sqref>
                  </c15:fullRef>
                </c:ext>
              </c:extLst>
              <c:f>('Energia-emisiones por Sectores'!$W$28,'Energia-emisiones por Sectores'!$Y$28:$AA$28)</c:f>
              <c:numCache>
                <c:formatCode>0.0%</c:formatCode>
                <c:ptCount val="4"/>
                <c:pt idx="0">
                  <c:v>-0.1131224046913446</c:v>
                </c:pt>
                <c:pt idx="1">
                  <c:v>-0.21174139343390463</c:v>
                </c:pt>
                <c:pt idx="2">
                  <c:v>-0.24358935192058329</c:v>
                </c:pt>
                <c:pt idx="3">
                  <c:v>-0.27221301737913228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AE4-4BA9-A761-00F99E182166}"/>
            </c:ext>
          </c:extLst>
        </c:ser>
        <c:ser>
          <c:idx val="5"/>
          <c:order val="5"/>
          <c:tx>
            <c:strRef>
              <c:f>'Energia-emisiones por Sectores'!$U$29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Sectores'!$W$29:$AA$29</c15:sqref>
                  </c15:fullRef>
                </c:ext>
              </c:extLst>
              <c:f>('Energia-emisiones por Sectores'!$W$29,'Energia-emisiones por Sectores'!$Y$29:$AA$29)</c:f>
              <c:numCache>
                <c:formatCode>0.0%</c:formatCode>
                <c:ptCount val="4"/>
                <c:pt idx="0">
                  <c:v>-0.25231720307354688</c:v>
                </c:pt>
                <c:pt idx="1">
                  <c:v>-0.43930068046146209</c:v>
                </c:pt>
                <c:pt idx="2">
                  <c:v>-0.52395467126731099</c:v>
                </c:pt>
                <c:pt idx="3">
                  <c:v>-0.57870939728328596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9AE4-4BA9-A761-00F99E182166}"/>
            </c:ext>
          </c:extLst>
        </c:ser>
        <c:ser>
          <c:idx val="6"/>
          <c:order val="6"/>
          <c:tx>
            <c:strRef>
              <c:f>'Energia-emisiones por Sectores'!$U$30</c:f>
              <c:strCache>
                <c:ptCount val="1"/>
                <c:pt idx="0">
                  <c:v>Hogares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Sectores'!$W$3:$AA$3</c15:sqref>
                  </c15:fullRef>
                </c:ext>
              </c:extLst>
              <c:f>('Energia-emisiones por Sectores'!$W$3,'Energia-emisiones por Sectores'!$Y$3:$AA$3)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'Energia-emisiones por Sectores'!$W$30:$AA$30</c15:sqref>
                  </c15:fullRef>
                </c:ext>
              </c:extLst>
              <c:f>('Energia-emisiones por Sectores'!$W$30,'Energia-emisiones por Sectores'!$Y$30:$AA$30)</c:f>
              <c:numCache>
                <c:formatCode>0.0%</c:formatCode>
                <c:ptCount val="4"/>
                <c:pt idx="0">
                  <c:v>-0.27744170439517013</c:v>
                </c:pt>
                <c:pt idx="1">
                  <c:v>-0.47196124373978243</c:v>
                </c:pt>
                <c:pt idx="2">
                  <c:v>-0.56529774108768893</c:v>
                </c:pt>
                <c:pt idx="3">
                  <c:v>-0.65222419115018204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AE4-4BA9-A761-00F99E1821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389056"/>
        <c:axId val="145390592"/>
        <c:extLst/>
      </c:barChart>
      <c:catAx>
        <c:axId val="145389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90592"/>
        <c:crosses val="autoZero"/>
        <c:auto val="1"/>
        <c:lblAlgn val="ctr"/>
        <c:lblOffset val="100"/>
        <c:noMultiLvlLbl val="0"/>
      </c:catAx>
      <c:valAx>
        <c:axId val="1453905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389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85858987852"/>
          <c:y val="0.2128527963855264"/>
          <c:w val="0.26728749159062704"/>
          <c:h val="0.7639508494274036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Consumo privado</a:t>
            </a:r>
            <a:r>
              <a:rPr lang="fr-FR" baseline="0"/>
              <a:t> por producto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5423072512721826E-2"/>
          <c:y val="0.185378233034797"/>
          <c:w val="0.66350541565318555"/>
          <c:h val="0.73058811645078914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'Consumo por sectores'!$AA$4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sectores'!$AB$4:$AG$4</c15:sqref>
                  </c15:fullRef>
                </c:ext>
              </c:extLst>
              <c:f>('Consumo por sectores'!$AC$4,'Consumo por sectores'!$AE$4:$AG$4)</c:f>
              <c:numCache>
                <c:formatCode>0.0%</c:formatCode>
                <c:ptCount val="4"/>
                <c:pt idx="0">
                  <c:v>1.6964284925047535E-2</c:v>
                </c:pt>
                <c:pt idx="1">
                  <c:v>2.3739176236044379E-2</c:v>
                </c:pt>
                <c:pt idx="2">
                  <c:v>1.6617094213135175E-2</c:v>
                </c:pt>
                <c:pt idx="3">
                  <c:v>1.0036988565909066E-2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B8-425E-9073-E9C72BE97210}"/>
            </c:ext>
          </c:extLst>
        </c:ser>
        <c:ser>
          <c:idx val="1"/>
          <c:order val="1"/>
          <c:tx>
            <c:strRef>
              <c:f>'Consumo por sectores'!$AA$5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sectores'!$AB$5:$AG$5</c15:sqref>
                  </c15:fullRef>
                </c:ext>
              </c:extLst>
              <c:f>('Consumo por sectores'!$AC$5,'Consumo por sectores'!$AE$5:$AG$5)</c:f>
              <c:numCache>
                <c:formatCode>0.0%</c:formatCode>
                <c:ptCount val="4"/>
                <c:pt idx="0">
                  <c:v>2.2111318570849248E-2</c:v>
                </c:pt>
                <c:pt idx="1">
                  <c:v>4.9104229933907506E-2</c:v>
                </c:pt>
                <c:pt idx="2">
                  <c:v>4.8649291023865393E-2</c:v>
                </c:pt>
                <c:pt idx="3">
                  <c:v>4.3393292427592822E-2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BB8-425E-9073-E9C72BE97210}"/>
            </c:ext>
          </c:extLst>
        </c:ser>
        <c:ser>
          <c:idx val="2"/>
          <c:order val="2"/>
          <c:tx>
            <c:strRef>
              <c:f>'Consumo por sectores'!$AA$6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sectores'!$AB$6:$AG$6</c15:sqref>
                  </c15:fullRef>
                </c:ext>
              </c:extLst>
              <c:f>('Consumo por sectores'!$AC$6,'Consumo por sectores'!$AE$6:$AG$6)</c:f>
              <c:numCache>
                <c:formatCode>0.0%</c:formatCode>
                <c:ptCount val="4"/>
                <c:pt idx="0">
                  <c:v>1.7490955677709419E-2</c:v>
                </c:pt>
                <c:pt idx="1">
                  <c:v>3.7093860844418458E-2</c:v>
                </c:pt>
                <c:pt idx="2">
                  <c:v>3.3941221323720017E-2</c:v>
                </c:pt>
                <c:pt idx="3">
                  <c:v>2.2170316397017276E-2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BB8-425E-9073-E9C72BE97210}"/>
            </c:ext>
          </c:extLst>
        </c:ser>
        <c:ser>
          <c:idx val="3"/>
          <c:order val="3"/>
          <c:tx>
            <c:strRef>
              <c:f>'Consumo por sectores'!$AA$7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sectores'!$AB$7:$AG$7</c15:sqref>
                  </c15:fullRef>
                </c:ext>
              </c:extLst>
              <c:f>('Consumo por sectores'!$AC$7,'Consumo por sectores'!$AE$7:$AG$7)</c:f>
              <c:numCache>
                <c:formatCode>0.0%</c:formatCode>
                <c:ptCount val="4"/>
                <c:pt idx="0">
                  <c:v>2.3614856047610822E-2</c:v>
                </c:pt>
                <c:pt idx="1">
                  <c:v>5.0819474094916384E-2</c:v>
                </c:pt>
                <c:pt idx="2">
                  <c:v>4.7123184068944335E-2</c:v>
                </c:pt>
                <c:pt idx="3">
                  <c:v>3.9398239100590926E-2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BB8-425E-9073-E9C72BE97210}"/>
            </c:ext>
          </c:extLst>
        </c:ser>
        <c:ser>
          <c:idx val="4"/>
          <c:order val="4"/>
          <c:tx>
            <c:strRef>
              <c:f>'Consumo por sectores'!$AA$8</c:f>
              <c:strCache>
                <c:ptCount val="1"/>
                <c:pt idx="0">
                  <c:v>Combustible fosiles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sectores'!$AB$8:$AG$8</c15:sqref>
                  </c15:fullRef>
                </c:ext>
              </c:extLst>
              <c:f>('Consumo por sectores'!$AC$8,'Consumo por sectores'!$AE$8:$AG$8)</c:f>
              <c:numCache>
                <c:formatCode>0.0%</c:formatCode>
                <c:ptCount val="4"/>
                <c:pt idx="0">
                  <c:v>-0.27695787250110993</c:v>
                </c:pt>
                <c:pt idx="1">
                  <c:v>-0.47122242924668811</c:v>
                </c:pt>
                <c:pt idx="2">
                  <c:v>-0.56439177308253807</c:v>
                </c:pt>
                <c:pt idx="3">
                  <c:v>-0.65114618976385519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BB8-425E-9073-E9C72BE97210}"/>
            </c:ext>
          </c:extLst>
        </c:ser>
        <c:ser>
          <c:idx val="5"/>
          <c:order val="5"/>
          <c:tx>
            <c:strRef>
              <c:f>'Consumo por sectores'!$AA$9</c:f>
              <c:strCache>
                <c:ptCount val="1"/>
                <c:pt idx="0">
                  <c:v>Electricidad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sectores'!$AB$9:$AG$9</c15:sqref>
                  </c15:fullRef>
                </c:ext>
              </c:extLst>
              <c:f>('Consumo por sectores'!$AC$9,'Consumo por sectores'!$AE$9:$AG$9)</c:f>
              <c:numCache>
                <c:formatCode>0.0%</c:formatCode>
                <c:ptCount val="4"/>
                <c:pt idx="0">
                  <c:v>-0.15029110482278429</c:v>
                </c:pt>
                <c:pt idx="1">
                  <c:v>-0.25616065133873789</c:v>
                </c:pt>
                <c:pt idx="2">
                  <c:v>-0.32455681195411079</c:v>
                </c:pt>
                <c:pt idx="3">
                  <c:v>-0.37154971332442976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0BB8-425E-9073-E9C72BE97210}"/>
            </c:ext>
          </c:extLst>
        </c:ser>
        <c:ser>
          <c:idx val="6"/>
          <c:order val="6"/>
          <c:tx>
            <c:strRef>
              <c:f>'Consumo por sectores'!$AA$10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'Consumo por sectores'!$AB$3:$AG$3</c15:sqref>
                  </c15:fullRef>
                </c:ext>
              </c:extLst>
              <c:f>('Consumo por sectores'!$AC$3,'Consumo por sectores'!$AE$3:$AG$3)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'Consumo por sectores'!$AB$10:$AG$10</c15:sqref>
                  </c15:fullRef>
                </c:ext>
              </c:extLst>
              <c:f>('Consumo por sectores'!$AC$10,'Consumo por sectores'!$AE$10:$AG$10)</c:f>
              <c:numCache>
                <c:formatCode>0.00%</c:formatCode>
                <c:ptCount val="4"/>
                <c:pt idx="0">
                  <c:v>9.277954029409452E-3</c:v>
                </c:pt>
                <c:pt idx="1">
                  <c:v>2.2870251270523889E-2</c:v>
                </c:pt>
                <c:pt idx="2">
                  <c:v>2.2261703840979363E-2</c:v>
                </c:pt>
                <c:pt idx="3">
                  <c:v>1.7966208659720317E-2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0BB8-425E-9073-E9C72BE9721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475072"/>
        <c:axId val="145476608"/>
        <c:extLst/>
      </c:barChart>
      <c:catAx>
        <c:axId val="14547507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6608"/>
        <c:crosses val="autoZero"/>
        <c:auto val="1"/>
        <c:lblAlgn val="ctr"/>
        <c:lblOffset val="100"/>
        <c:noMultiLvlLbl val="0"/>
      </c:catAx>
      <c:valAx>
        <c:axId val="145476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47507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7379265091863514"/>
          <c:y val="0.20080685133481821"/>
          <c:w val="0.19107870562232351"/>
          <c:h val="0.627494431721931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</a:t>
            </a:r>
            <a:r>
              <a:rPr lang="fr-FR" baseline="0"/>
              <a:t> por sectores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'Inversiones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sectores'!$T$4:$Y$4</c15:sqref>
                  </c15:fullRef>
                </c:ext>
              </c:extLst>
              <c:f>'Inversiones por sectores'!$W$4:$Y$4</c:f>
              <c:numCache>
                <c:formatCode>#,##0</c:formatCode>
                <c:ptCount val="3"/>
                <c:pt idx="0">
                  <c:v>2114.1976657499181</c:v>
                </c:pt>
                <c:pt idx="1">
                  <c:v>2048.0646207600075</c:v>
                </c:pt>
                <c:pt idx="2">
                  <c:v>1333.731140399992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960-471A-90AF-F910B4764681}"/>
            </c:ext>
          </c:extLst>
        </c:ser>
        <c:ser>
          <c:idx val="1"/>
          <c:order val="1"/>
          <c:tx>
            <c:strRef>
              <c:f>'Inversiones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sectores'!$T$5:$Y$5</c15:sqref>
                  </c15:fullRef>
                </c:ext>
              </c:extLst>
              <c:f>'Inversiones por sectores'!$W$5:$Y$5</c:f>
              <c:numCache>
                <c:formatCode>#,##0</c:formatCode>
                <c:ptCount val="3"/>
                <c:pt idx="0">
                  <c:v>49771.25672999979</c:v>
                </c:pt>
                <c:pt idx="1">
                  <c:v>87157.354149999795</c:v>
                </c:pt>
                <c:pt idx="2">
                  <c:v>142549.72725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960-471A-90AF-F910B4764681}"/>
            </c:ext>
          </c:extLst>
        </c:ser>
        <c:ser>
          <c:idx val="2"/>
          <c:order val="2"/>
          <c:tx>
            <c:strRef>
              <c:f>'Inversiones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sectores'!$T$6:$Y$6</c15:sqref>
                  </c15:fullRef>
                </c:ext>
              </c:extLst>
              <c:f>'Inversiones por sectores'!$W$6:$Y$6</c:f>
              <c:numCache>
                <c:formatCode>#,##0</c:formatCode>
                <c:ptCount val="3"/>
                <c:pt idx="0">
                  <c:v>42077.595524799952</c:v>
                </c:pt>
                <c:pt idx="1">
                  <c:v>100035.64505070006</c:v>
                </c:pt>
                <c:pt idx="2">
                  <c:v>158572.53323900001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1960-471A-90AF-F910B4764681}"/>
            </c:ext>
          </c:extLst>
        </c:ser>
        <c:ser>
          <c:idx val="3"/>
          <c:order val="3"/>
          <c:tx>
            <c:strRef>
              <c:f>'Inversiones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sectores'!$T$7:$Y$7</c15:sqref>
                  </c15:fullRef>
                </c:ext>
              </c:extLst>
              <c:f>'Inversiones por sectores'!$W$7:$Y$7</c:f>
              <c:numCache>
                <c:formatCode>#,##0</c:formatCode>
                <c:ptCount val="3"/>
                <c:pt idx="0">
                  <c:v>74900.207600000314</c:v>
                </c:pt>
                <c:pt idx="1">
                  <c:v>101601.17380000046</c:v>
                </c:pt>
                <c:pt idx="2">
                  <c:v>100548.98930000048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1960-471A-90AF-F910B4764681}"/>
            </c:ext>
          </c:extLst>
        </c:ser>
        <c:ser>
          <c:idx val="4"/>
          <c:order val="4"/>
          <c:tx>
            <c:strRef>
              <c:f>'Inversiones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sectores'!$T$8:$Y$8</c15:sqref>
                  </c15:fullRef>
                </c:ext>
              </c:extLst>
              <c:f>'Inversiones por sectores'!$W$8:$Y$8</c:f>
              <c:numCache>
                <c:formatCode>#,##0</c:formatCode>
                <c:ptCount val="3"/>
                <c:pt idx="0">
                  <c:v>-95673.45121999993</c:v>
                </c:pt>
                <c:pt idx="1">
                  <c:v>-144003.5395800001</c:v>
                </c:pt>
                <c:pt idx="2">
                  <c:v>-182223.35557999997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1960-471A-90AF-F910B4764681}"/>
            </c:ext>
          </c:extLst>
        </c:ser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'Inversiones por sectores'!$W$9:$Y$9</c:f>
              <c:numCache>
                <c:formatCode>#,##0</c:formatCode>
                <c:ptCount val="3"/>
                <c:pt idx="0">
                  <c:v>-47484.594390620994</c:v>
                </c:pt>
                <c:pt idx="1">
                  <c:v>-103414.87210914091</c:v>
                </c:pt>
                <c:pt idx="2">
                  <c:v>-149760.7435977213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1960-471A-90AF-F910B4764681}"/>
            </c:ext>
          </c:extLst>
        </c:ser>
        <c:ser>
          <c:idx val="18"/>
          <c:order val="18"/>
          <c:tx>
            <c:strRef>
              <c:f>'Inversiones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'Inversiones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sectores'!$T$22:$Y$22</c15:sqref>
                  </c15:fullRef>
                </c:ext>
              </c:extLst>
              <c:f>'Inversiones por sectores'!$W$22:$Y$22</c:f>
              <c:numCache>
                <c:formatCode>#,##0</c:formatCode>
                <c:ptCount val="3"/>
                <c:pt idx="0">
                  <c:v>25705.211909930222</c:v>
                </c:pt>
                <c:pt idx="1">
                  <c:v>43423.825932319276</c:v>
                </c:pt>
                <c:pt idx="2">
                  <c:v>71020.881751677021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1960-471A-90AF-F910B476468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5801984"/>
        <c:axId val="145803520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'Inversiones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sectores'!$T$10:$Y$10</c15:sqref>
                        </c15:fullRef>
                        <c15:formulaRef>
                          <c15:sqref>'Inversiones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-11241.416819999999</c:v>
                      </c:pt>
                      <c:pt idx="1">
                        <c:v>-16641.232072999999</c:v>
                      </c:pt>
                      <c:pt idx="2">
                        <c:v>-21071.801303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1960-471A-90AF-F910B4764681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sectores'!$T$11:$Y$11</c15:sqref>
                        </c15:fullRef>
                        <c15:formulaRef>
                          <c15:sqref>'Inversiones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-8767.3520199999984</c:v>
                      </c:pt>
                      <c:pt idx="1">
                        <c:v>-22791.976160000002</c:v>
                      </c:pt>
                      <c:pt idx="2">
                        <c:v>-34240.431490000003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1960-471A-90AF-F910B4764681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sectores'!$T$12:$Y$12</c15:sqref>
                        </c15:fullRef>
                        <c15:formulaRef>
                          <c15:sqref>'Inversiones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-1316.2443169999999</c:v>
                      </c:pt>
                      <c:pt idx="1">
                        <c:v>-2024.7916299999999</c:v>
                      </c:pt>
                      <c:pt idx="2">
                        <c:v>-2460.2451529999998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1960-471A-90AF-F910B4764681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sectores'!$T$13:$Y$13</c15:sqref>
                        </c15:fullRef>
                        <c15:formulaRef>
                          <c15:sqref>'Inversiones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-8186.7153799999996</c:v>
                      </c:pt>
                      <c:pt idx="1">
                        <c:v>-40336.266080000001</c:v>
                      </c:pt>
                      <c:pt idx="2">
                        <c:v>-65605.180699999997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1960-471A-90AF-F910B4764681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sectores'!$T$14:$Y$14</c15:sqref>
                        </c15:fullRef>
                        <c15:formulaRef>
                          <c15:sqref>'Inversiones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-1842.503631</c:v>
                      </c:pt>
                      <c:pt idx="1">
                        <c:v>-2580.0214059999998</c:v>
                      </c:pt>
                      <c:pt idx="2">
                        <c:v>-0.75865336080000001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1960-471A-90AF-F910B4764681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sectores'!$T$15:$Y$15</c15:sqref>
                        </c15:fullRef>
                        <c15:formulaRef>
                          <c15:sqref>'Inversiones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-684.03768160000004</c:v>
                      </c:pt>
                      <c:pt idx="1">
                        <c:v>-334.6685018</c:v>
                      </c:pt>
                      <c:pt idx="2">
                        <c:v>-29.2081357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1960-471A-90AF-F910B4764681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sectores'!$T$16:$Y$16</c15:sqref>
                        </c15:fullRef>
                        <c15:formulaRef>
                          <c15:sqref>'Inversiones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-1850.2440869999996</c:v>
                      </c:pt>
                      <c:pt idx="1">
                        <c:v>-928.98527089999993</c:v>
                      </c:pt>
                      <c:pt idx="2">
                        <c:v>-496.42904810000005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1960-471A-90AF-F910B4764681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sectores'!$T$17:$Y$17</c15:sqref>
                        </c15:fullRef>
                        <c15:formulaRef>
                          <c15:sqref>'Inversiones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-1665.9287890000001</c:v>
                      </c:pt>
                      <c:pt idx="1">
                        <c:v>-2238.8581169999998</c:v>
                      </c:pt>
                      <c:pt idx="2">
                        <c:v>-2738.3821871999999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1960-471A-90AF-F910B4764681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sectores'!$T$18:$Y$18</c15:sqref>
                        </c15:fullRef>
                        <c15:formulaRef>
                          <c15:sqref>'Inversiones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-1170.226821</c:v>
                      </c:pt>
                      <c:pt idx="1">
                        <c:v>-986.20679800000016</c:v>
                      </c:pt>
                      <c:pt idx="2">
                        <c:v>-15.776801880000004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1960-471A-90AF-F910B4764681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sectores'!$T$19:$Y$19</c15:sqref>
                        </c15:fullRef>
                        <c15:formulaRef>
                          <c15:sqref>'Inversiones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-10756.156659999999</c:v>
                      </c:pt>
                      <c:pt idx="1">
                        <c:v>-14547.582400000001</c:v>
                      </c:pt>
                      <c:pt idx="2">
                        <c:v>-23095.296539999999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1960-471A-90AF-F910B4764681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sectores'!$T$20:$Y$20</c15:sqref>
                        </c15:fullRef>
                        <c15:formulaRef>
                          <c15:sqref>'Inversiones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-3.2186254139999999</c:v>
                      </c:pt>
                      <c:pt idx="1">
                        <c:v>-4.2249242569999996</c:v>
                      </c:pt>
                      <c:pt idx="2">
                        <c:v>-7.2262227349999995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1960-471A-90AF-F910B4764681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'Inversiones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sectores'!$T$21:$Y$21</c15:sqref>
                        </c15:fullRef>
                        <c15:formulaRef>
                          <c15:sqref>'Inversiones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-0.54955860699999981</c:v>
                      </c:pt>
                      <c:pt idx="1">
                        <c:v>-5.8748183900000001E-2</c:v>
                      </c:pt>
                      <c:pt idx="2">
                        <c:v>-7.3627454899999993E-3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1960-471A-90AF-F910B4764681}"/>
                  </c:ext>
                </c:extLst>
              </c15:ser>
            </c15:filteredBarSeries>
          </c:ext>
        </c:extLst>
      </c:barChart>
      <c:catAx>
        <c:axId val="145801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3520"/>
        <c:crosses val="autoZero"/>
        <c:auto val="1"/>
        <c:lblAlgn val="ctr"/>
        <c:lblOffset val="100"/>
        <c:noMultiLvlLbl val="0"/>
      </c:catAx>
      <c:valAx>
        <c:axId val="1458035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5801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110519022959968"/>
          <c:y val="0.14908456008216361"/>
          <c:w val="0.27781450119453199"/>
          <c:h val="0.5833374161563138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Inversión</a:t>
            </a:r>
            <a:r>
              <a:rPr lang="fr-FR" baseline="0"/>
              <a:t> por tecnología</a:t>
            </a:r>
            <a:endParaRPr lang="fr-FR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0629230805608758"/>
          <c:y val="0.16834567901234571"/>
          <c:w val="0.61270587122555631"/>
          <c:h val="0.76251851851851848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'Inversiones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sectores'!$T$9:$Y$9</c15:sqref>
                  </c15:fullRef>
                </c:ext>
              </c:extLst>
              <c:f>('Inversiones por sectores'!$U$9,'Inversiones por sectores'!$W$9:$Y$9)</c:f>
              <c:numCache>
                <c:formatCode>#,##0</c:formatCode>
                <c:ptCount val="4"/>
                <c:pt idx="0">
                  <c:v>-12350.8873217</c:v>
                </c:pt>
                <c:pt idx="1">
                  <c:v>-47484.594390620994</c:v>
                </c:pt>
                <c:pt idx="2">
                  <c:v>-103414.87210914091</c:v>
                </c:pt>
                <c:pt idx="3">
                  <c:v>-149760.7435977213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ED6-42BB-AFC2-6E62C669AE56}"/>
            </c:ext>
          </c:extLst>
        </c:ser>
        <c:ser>
          <c:idx val="6"/>
          <c:order val="6"/>
          <c:tx>
            <c:strRef>
              <c:f>'Inversiones por sectores'!$S$10</c:f>
              <c:strCache>
                <c:ptCount val="1"/>
                <c:pt idx="0">
                  <c:v>Hidroeléctrica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sectores'!$T$10:$Y$10</c15:sqref>
                  </c15:fullRef>
                </c:ext>
              </c:extLst>
              <c:f>('Inversiones por sectores'!$U$10,'Inversiones por sectores'!$W$10:$Y$10)</c:f>
              <c:numCache>
                <c:formatCode>#,##0</c:formatCode>
                <c:ptCount val="4"/>
                <c:pt idx="0">
                  <c:v>-4141.6479099999997</c:v>
                </c:pt>
                <c:pt idx="1">
                  <c:v>-11241.416819999999</c:v>
                </c:pt>
                <c:pt idx="2">
                  <c:v>-16641.232072999999</c:v>
                </c:pt>
                <c:pt idx="3">
                  <c:v>-21071.801303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ED6-42BB-AFC2-6E62C669AE56}"/>
            </c:ext>
          </c:extLst>
        </c:ser>
        <c:ser>
          <c:idx val="7"/>
          <c:order val="7"/>
          <c:tx>
            <c:strRef>
              <c:f>'Inversiones por sectores'!$S$11</c:f>
              <c:strCache>
                <c:ptCount val="1"/>
                <c:pt idx="0">
                  <c:v>Eólica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sectores'!$T$11:$Y$11</c15:sqref>
                  </c15:fullRef>
                </c:ext>
              </c:extLst>
              <c:f>('Inversiones por sectores'!$U$11,'Inversiones por sectores'!$W$11:$Y$11)</c:f>
              <c:numCache>
                <c:formatCode>#,##0</c:formatCode>
                <c:ptCount val="4"/>
                <c:pt idx="0">
                  <c:v>-1014.4652010000004</c:v>
                </c:pt>
                <c:pt idx="1">
                  <c:v>-8767.3520199999984</c:v>
                </c:pt>
                <c:pt idx="2">
                  <c:v>-22791.976160000002</c:v>
                </c:pt>
                <c:pt idx="3">
                  <c:v>-34240.431490000003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7ED6-42BB-AFC2-6E62C669AE56}"/>
            </c:ext>
          </c:extLst>
        </c:ser>
        <c:ser>
          <c:idx val="8"/>
          <c:order val="8"/>
          <c:tx>
            <c:strRef>
              <c:f>'Inversiones por sectores'!$S$12</c:f>
              <c:strCache>
                <c:ptCount val="1"/>
                <c:pt idx="0">
                  <c:v>Geotérmica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sectores'!$T$12:$Y$12</c15:sqref>
                  </c15:fullRef>
                </c:ext>
              </c:extLst>
              <c:f>('Inversiones por sectores'!$U$12,'Inversiones por sectores'!$W$12:$Y$12)</c:f>
              <c:numCache>
                <c:formatCode>#,##0</c:formatCode>
                <c:ptCount val="4"/>
                <c:pt idx="0">
                  <c:v>-269.92305829999998</c:v>
                </c:pt>
                <c:pt idx="1">
                  <c:v>-1316.2443169999999</c:v>
                </c:pt>
                <c:pt idx="2">
                  <c:v>-2024.7916299999999</c:v>
                </c:pt>
                <c:pt idx="3">
                  <c:v>-2460.2451529999998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7ED6-42BB-AFC2-6E62C669AE56}"/>
            </c:ext>
          </c:extLst>
        </c:ser>
        <c:ser>
          <c:idx val="9"/>
          <c:order val="9"/>
          <c:tx>
            <c:strRef>
              <c:f>'Inversiones por sectores'!$S$13</c:f>
              <c:strCache>
                <c:ptCount val="1"/>
                <c:pt idx="0">
                  <c:v>Solar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sectores'!$T$13:$Y$13</c15:sqref>
                  </c15:fullRef>
                </c:ext>
              </c:extLst>
              <c:f>('Inversiones por sectores'!$U$13,'Inversiones por sectores'!$W$13:$Y$13)</c:f>
              <c:numCache>
                <c:formatCode>#,##0</c:formatCode>
                <c:ptCount val="4"/>
                <c:pt idx="0">
                  <c:v>-146.48834929999998</c:v>
                </c:pt>
                <c:pt idx="1">
                  <c:v>-8186.7153799999996</c:v>
                </c:pt>
                <c:pt idx="2">
                  <c:v>-40336.266080000001</c:v>
                </c:pt>
                <c:pt idx="3">
                  <c:v>-65605.180699999997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7ED6-42BB-AFC2-6E62C669AE56}"/>
            </c:ext>
          </c:extLst>
        </c:ser>
        <c:ser>
          <c:idx val="10"/>
          <c:order val="10"/>
          <c:tx>
            <c:strRef>
              <c:f>'Inversiones por sectores'!$S$14</c:f>
              <c:strCache>
                <c:ptCount val="1"/>
                <c:pt idx="0">
                  <c:v>Cogeneración Eficiente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sectores'!$T$14:$Y$14</c15:sqref>
                  </c15:fullRef>
                </c:ext>
              </c:extLst>
              <c:f>('Inversiones por sectores'!$U$14,'Inversiones por sectores'!$W$14:$Y$14)</c:f>
              <c:numCache>
                <c:formatCode>#,##0</c:formatCode>
                <c:ptCount val="4"/>
                <c:pt idx="0">
                  <c:v>-417.26410200000009</c:v>
                </c:pt>
                <c:pt idx="1">
                  <c:v>-1842.503631</c:v>
                </c:pt>
                <c:pt idx="2">
                  <c:v>-2580.0214059999998</c:v>
                </c:pt>
                <c:pt idx="3">
                  <c:v>-0.75865336080000001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7ED6-42BB-AFC2-6E62C669AE56}"/>
            </c:ext>
          </c:extLst>
        </c:ser>
        <c:ser>
          <c:idx val="11"/>
          <c:order val="11"/>
          <c:tx>
            <c:strRef>
              <c:f>'Inversiones por sectores'!$S$15</c:f>
              <c:strCache>
                <c:ptCount val="1"/>
                <c:pt idx="0">
                  <c:v>Bioenergía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sectores'!$T$15:$Y$15</c15:sqref>
                  </c15:fullRef>
                </c:ext>
              </c:extLst>
              <c:f>('Inversiones por sectores'!$U$15,'Inversiones por sectores'!$W$15:$Y$15)</c:f>
              <c:numCache>
                <c:formatCode>#,##0</c:formatCode>
                <c:ptCount val="4"/>
                <c:pt idx="0">
                  <c:v>-256.45191310000007</c:v>
                </c:pt>
                <c:pt idx="1">
                  <c:v>-684.03768160000004</c:v>
                </c:pt>
                <c:pt idx="2">
                  <c:v>-334.6685018</c:v>
                </c:pt>
                <c:pt idx="3">
                  <c:v>-29.2081357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7ED6-42BB-AFC2-6E62C669AE56}"/>
            </c:ext>
          </c:extLst>
        </c:ser>
        <c:ser>
          <c:idx val="12"/>
          <c:order val="12"/>
          <c:tx>
            <c:strRef>
              <c:f>'Inversiones por sectores'!$S$16</c:f>
              <c:strCache>
                <c:ptCount val="1"/>
                <c:pt idx="0">
                  <c:v>Otras energías limpias 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sectores'!$T$16:$Y$16</c15:sqref>
                  </c15:fullRef>
                </c:ext>
              </c:extLst>
              <c:f>('Inversiones por sectores'!$U$16,'Inversiones por sectores'!$W$16:$Y$16)</c:f>
              <c:numCache>
                <c:formatCode>#,##0</c:formatCode>
                <c:ptCount val="4"/>
                <c:pt idx="0">
                  <c:v>-307.60534099999995</c:v>
                </c:pt>
                <c:pt idx="1">
                  <c:v>-1850.2440869999996</c:v>
                </c:pt>
                <c:pt idx="2">
                  <c:v>-928.98527089999993</c:v>
                </c:pt>
                <c:pt idx="3">
                  <c:v>-496.42904810000005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7ED6-42BB-AFC2-6E62C669AE56}"/>
            </c:ext>
          </c:extLst>
        </c:ser>
        <c:ser>
          <c:idx val="13"/>
          <c:order val="13"/>
          <c:tx>
            <c:strRef>
              <c:f>'Inversiones por sectores'!$S$17</c:f>
              <c:strCache>
                <c:ptCount val="1"/>
                <c:pt idx="0">
                  <c:v>Nucleoeléctrica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sectores'!$T$17:$Y$17</c15:sqref>
                  </c15:fullRef>
                </c:ext>
              </c:extLst>
              <c:f>('Inversiones por sectores'!$U$17,'Inversiones por sectores'!$W$17:$Y$17)</c:f>
              <c:numCache>
                <c:formatCode>#,##0</c:formatCode>
                <c:ptCount val="4"/>
                <c:pt idx="0">
                  <c:v>-775.05233599999974</c:v>
                </c:pt>
                <c:pt idx="1">
                  <c:v>-1665.9287890000001</c:v>
                </c:pt>
                <c:pt idx="2">
                  <c:v>-2238.8581169999998</c:v>
                </c:pt>
                <c:pt idx="3">
                  <c:v>-2738.3821871999999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7ED6-42BB-AFC2-6E62C669AE56}"/>
            </c:ext>
          </c:extLst>
        </c:ser>
        <c:ser>
          <c:idx val="14"/>
          <c:order val="14"/>
          <c:tx>
            <c:strRef>
              <c:f>'Inversiones por sectores'!$S$18</c:f>
              <c:strCache>
                <c:ptCount val="1"/>
                <c:pt idx="0">
                  <c:v>Carboeléctrica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sectores'!$T$18:$Y$18</c15:sqref>
                  </c15:fullRef>
                </c:ext>
              </c:extLst>
              <c:f>('Inversiones por sectores'!$U$18,'Inversiones por sectores'!$W$18:$Y$18)</c:f>
              <c:numCache>
                <c:formatCode>#,##0</c:formatCode>
                <c:ptCount val="4"/>
                <c:pt idx="0">
                  <c:v>-728.5109180000004</c:v>
                </c:pt>
                <c:pt idx="1">
                  <c:v>-1170.226821</c:v>
                </c:pt>
                <c:pt idx="2">
                  <c:v>-986.20679800000016</c:v>
                </c:pt>
                <c:pt idx="3">
                  <c:v>-15.776801880000004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7ED6-42BB-AFC2-6E62C669AE56}"/>
            </c:ext>
          </c:extLst>
        </c:ser>
        <c:ser>
          <c:idx val="15"/>
          <c:order val="15"/>
          <c:tx>
            <c:strRef>
              <c:f>'Inversiones por sectores'!$S$19</c:f>
              <c:strCache>
                <c:ptCount val="1"/>
                <c:pt idx="0">
                  <c:v>Ciclo combinado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sectores'!$T$19:$Y$19</c15:sqref>
                  </c15:fullRef>
                </c:ext>
              </c:extLst>
              <c:f>('Inversiones por sectores'!$U$19,'Inversiones por sectores'!$W$19:$Y$19)</c:f>
              <c:numCache>
                <c:formatCode>#,##0</c:formatCode>
                <c:ptCount val="4"/>
                <c:pt idx="0">
                  <c:v>-4053.8382299999994</c:v>
                </c:pt>
                <c:pt idx="1">
                  <c:v>-10756.156659999999</c:v>
                </c:pt>
                <c:pt idx="2">
                  <c:v>-14547.582400000001</c:v>
                </c:pt>
                <c:pt idx="3">
                  <c:v>-23095.296539999999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7ED6-42BB-AFC2-6E62C669AE56}"/>
            </c:ext>
          </c:extLst>
        </c:ser>
        <c:ser>
          <c:idx val="16"/>
          <c:order val="16"/>
          <c:tx>
            <c:strRef>
              <c:f>'Inversiones por sectores'!$S$20</c:f>
              <c:strCache>
                <c:ptCount val="1"/>
                <c:pt idx="0">
                  <c:v>Combustión Interna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sectores'!$T$20:$Y$20</c15:sqref>
                  </c15:fullRef>
                </c:ext>
              </c:extLst>
              <c:f>('Inversiones por sectores'!$U$20,'Inversiones por sectores'!$W$20:$Y$20)</c:f>
              <c:numCache>
                <c:formatCode>#,##0</c:formatCode>
                <c:ptCount val="4"/>
                <c:pt idx="0">
                  <c:v>-76.799596199999996</c:v>
                </c:pt>
                <c:pt idx="1">
                  <c:v>-3.2186254139999999</c:v>
                </c:pt>
                <c:pt idx="2">
                  <c:v>-4.2249242569999996</c:v>
                </c:pt>
                <c:pt idx="3">
                  <c:v>-7.2262227349999995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7ED6-42BB-AFC2-6E62C669AE56}"/>
            </c:ext>
          </c:extLst>
        </c:ser>
        <c:ser>
          <c:idx val="17"/>
          <c:order val="17"/>
          <c:tx>
            <c:strRef>
              <c:f>'Inversiones por sectores'!$S$21</c:f>
              <c:strCache>
                <c:ptCount val="1"/>
                <c:pt idx="0">
                  <c:v>Termoeléctrica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sectores'!$T$3:$Y$3</c15:sqref>
                  </c15:fullRef>
                </c:ext>
              </c:extLst>
              <c:f>('Inversiones por sectores'!$U$3,'Inversiones por sectores'!$W$3:$Y$3)</c:f>
              <c:numCache>
                <c:formatCode>General</c:formatCode>
                <c:ptCount val="4"/>
                <c:pt idx="0">
                  <c:v>2020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sectores'!$T$21:$Y$21</c15:sqref>
                  </c15:fullRef>
                </c:ext>
              </c:extLst>
              <c:f>('Inversiones por sectores'!$U$21,'Inversiones por sectores'!$W$21:$Y$21)</c:f>
              <c:numCache>
                <c:formatCode>#,##0</c:formatCode>
                <c:ptCount val="4"/>
                <c:pt idx="0">
                  <c:v>-162.84036680000008</c:v>
                </c:pt>
                <c:pt idx="1">
                  <c:v>-0.54955860699999981</c:v>
                </c:pt>
                <c:pt idx="2">
                  <c:v>-5.8748183900000001E-2</c:v>
                </c:pt>
                <c:pt idx="3">
                  <c:v>-7.3627454899999993E-3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7ED6-42BB-AFC2-6E62C669AE5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49760"/>
        <c:axId val="14615129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'Inversiones por sectores'!$T$4:$Y$4</c15:sqref>
                        </c15:fullRef>
                        <c15:formulaRef>
                          <c15:sqref>('Inversiones por sectores'!$U$4,'Inversiones por sectores'!$W$4:$Y$4)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876.96442958999251</c:v>
                      </c:pt>
                      <c:pt idx="1">
                        <c:v>2114.1976657499181</c:v>
                      </c:pt>
                      <c:pt idx="2">
                        <c:v>2048.0646207600075</c:v>
                      </c:pt>
                      <c:pt idx="3">
                        <c:v>1333.731140399992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7ED6-42BB-AFC2-6E62C669AE5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sectores'!$T$5:$Y$5</c15:sqref>
                        </c15:fullRef>
                        <c15:formulaRef>
                          <c15:sqref>('Inversiones por sectores'!$U$5,'Inversiones por sectores'!$W$5:$Y$5)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16366.476483000093</c:v>
                      </c:pt>
                      <c:pt idx="1">
                        <c:v>49771.25672999979</c:v>
                      </c:pt>
                      <c:pt idx="2">
                        <c:v>87157.354149999795</c:v>
                      </c:pt>
                      <c:pt idx="3">
                        <c:v>142549.72725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ED6-42BB-AFC2-6E62C669AE5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sectores'!$T$6:$Y$6</c15:sqref>
                        </c15:fullRef>
                        <c15:formulaRef>
                          <c15:sqref>('Inversiones por sectores'!$U$6,'Inversiones por sectores'!$W$6:$Y$6)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8717.4148517000431</c:v>
                      </c:pt>
                      <c:pt idx="1">
                        <c:v>42077.595524799952</c:v>
                      </c:pt>
                      <c:pt idx="2">
                        <c:v>100035.64505070006</c:v>
                      </c:pt>
                      <c:pt idx="3">
                        <c:v>158572.53323900001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ED6-42BB-AFC2-6E62C669AE5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sectores'!$T$7:$Y$7</c15:sqref>
                        </c15:fullRef>
                        <c15:formulaRef>
                          <c15:sqref>('Inversiones por sectores'!$U$7,'Inversiones por sectores'!$W$7:$Y$7)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19923.905999999959</c:v>
                      </c:pt>
                      <c:pt idx="1">
                        <c:v>74900.207600000314</c:v>
                      </c:pt>
                      <c:pt idx="2">
                        <c:v>101601.17380000046</c:v>
                      </c:pt>
                      <c:pt idx="3">
                        <c:v>100548.98930000048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ED6-42BB-AFC2-6E62C669AE5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sectores'!$T$8:$Y$8</c15:sqref>
                        </c15:fullRef>
                        <c15:formulaRef>
                          <c15:sqref>('Inversiones por sectores'!$U$8,'Inversiones por sectores'!$W$8:$Y$8)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-32485.834729999944</c:v>
                      </c:pt>
                      <c:pt idx="1">
                        <c:v>-95673.45121999993</c:v>
                      </c:pt>
                      <c:pt idx="2">
                        <c:v>-144003.5395800001</c:v>
                      </c:pt>
                      <c:pt idx="3">
                        <c:v>-182223.35557999997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ED6-42BB-AFC2-6E62C669AE56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sectores'!$T$3:$Y$3</c15:sqref>
                        </c15:fullRef>
                        <c15:formulaRef>
                          <c15:sqref>('Inversiones por sectores'!$U$3,'Inversiones por sectores'!$W$3:$Y$3)</c15:sqref>
                        </c15:formulaRef>
                      </c:ext>
                    </c:extLst>
                    <c:numCache>
                      <c:formatCode>General</c:formatCode>
                      <c:ptCount val="4"/>
                      <c:pt idx="0">
                        <c:v>2020</c:v>
                      </c:pt>
                      <c:pt idx="1">
                        <c:v>2030</c:v>
                      </c:pt>
                      <c:pt idx="2">
                        <c:v>2040</c:v>
                      </c:pt>
                      <c:pt idx="3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'Inversiones por sectores'!$T$22:$Y$22</c15:sqref>
                        </c15:fullRef>
                        <c15:formulaRef>
                          <c15:sqref>('Inversiones por sectores'!$U$22,'Inversiones por sectores'!$W$22:$Y$22)</c15:sqref>
                        </c15:formulaRef>
                      </c:ext>
                    </c:extLst>
                    <c:numCache>
                      <c:formatCode>#,##0</c:formatCode>
                      <c:ptCount val="4"/>
                      <c:pt idx="0">
                        <c:v>1048.0397125901654</c:v>
                      </c:pt>
                      <c:pt idx="1">
                        <c:v>25705.211909930222</c:v>
                      </c:pt>
                      <c:pt idx="2">
                        <c:v>43423.825932319276</c:v>
                      </c:pt>
                      <c:pt idx="3">
                        <c:v>71020.881751677021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7ED6-42BB-AFC2-6E62C669AE56}"/>
                  </c:ext>
                </c:extLst>
              </c15:ser>
            </c15:filteredBarSeries>
          </c:ext>
        </c:extLst>
      </c:barChart>
      <c:catAx>
        <c:axId val="146149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51296"/>
        <c:crosses val="autoZero"/>
        <c:auto val="1"/>
        <c:lblAlgn val="ctr"/>
        <c:lblOffset val="100"/>
        <c:noMultiLvlLbl val="0"/>
      </c:catAx>
      <c:valAx>
        <c:axId val="146151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4976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2546631671041129"/>
          <c:y val="5.0533835444482485E-2"/>
          <c:w val="0.27453368328958883"/>
          <c:h val="0.9266970576046414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18"/>
          <c:order val="18"/>
          <c:tx>
            <c:strRef>
              <c:f>'Inversiones por sectores'!$S$48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'Inversiones por sectores'!$T$29:$V$29</c:f>
              <c:strCache>
                <c:ptCount val="3"/>
                <c:pt idx="0">
                  <c:v>2018-2030</c:v>
                </c:pt>
                <c:pt idx="1">
                  <c:v>2031-2040</c:v>
                </c:pt>
                <c:pt idx="2">
                  <c:v>2041-2050</c:v>
                </c:pt>
              </c:strCache>
            </c:strRef>
          </c:cat>
          <c:val>
            <c:numRef>
              <c:f>'Inversiones por sectores'!$T$48:$V$48</c:f>
              <c:numCache>
                <c:formatCode>#,##0</c:formatCode>
                <c:ptCount val="3"/>
                <c:pt idx="0">
                  <c:v>12016.151829842478</c:v>
                </c:pt>
                <c:pt idx="1">
                  <c:v>36781.233872636221</c:v>
                </c:pt>
                <c:pt idx="2">
                  <c:v>59107.934712247923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40E4-4E68-AB66-579B1242A09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184064"/>
        <c:axId val="14618560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'Inversiones por sectores'!$S$30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'Inversiones por sectores'!$T$30:$V$30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1456.9000299430627</c:v>
                      </c:pt>
                      <c:pt idx="1">
                        <c:v>2142.7358772310254</c:v>
                      </c:pt>
                      <c:pt idx="2">
                        <c:v>1715.8301657949924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0E4-4E68-AB66-579B1242A09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sectores'!$S$31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sectores'!$T$31:$V$31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29760.788379538339</c:v>
                      </c:pt>
                      <c:pt idx="1">
                        <c:v>69521.806414999999</c:v>
                      </c:pt>
                      <c:pt idx="2">
                        <c:v>115504.99699500017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40E4-4E68-AB66-579B1242A09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sectores'!$S$32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sectores'!$T$32:$V$32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20151.917929269199</c:v>
                      </c:pt>
                      <c:pt idx="1">
                        <c:v>72365.604496140033</c:v>
                      </c:pt>
                      <c:pt idx="2">
                        <c:v>133676.55290361994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40E4-4E68-AB66-579B1242A09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sectores'!$S$33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sectores'!$T$33:$V$33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43247.031130768824</c:v>
                      </c:pt>
                      <c:pt idx="1">
                        <c:v>91505.134550000075</c:v>
                      </c:pt>
                      <c:pt idx="2">
                        <c:v>104075.50624000002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40E4-4E68-AB66-579B1242A09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sectores'!$S$34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sectores'!$T$34:$V$34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-56969.220234615263</c:v>
                      </c:pt>
                      <c:pt idx="1">
                        <c:v>-123364.77077299997</c:v>
                      </c:pt>
                      <c:pt idx="2">
                        <c:v>-165558.71920799999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40E4-4E68-AB66-579B1242A095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sectores'!$S$35</c15:sqref>
                        </c15:formulaRef>
                      </c:ext>
                    </c:extLst>
                    <c:strCache>
                      <c:ptCount val="1"/>
                      <c:pt idx="0">
                        <c:v>Generación de electricidad </c:v>
                      </c:pt>
                    </c:strCache>
                  </c:strRef>
                </c:tx>
                <c:spPr>
                  <a:solidFill>
                    <a:schemeClr val="accent6"/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sectores'!$T$35:$V$35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-25631.265405061611</c:v>
                      </c:pt>
                      <c:pt idx="1">
                        <c:v>-75389.276692733663</c:v>
                      </c:pt>
                      <c:pt idx="2">
                        <c:v>-130306.23238416747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40E4-4E68-AB66-579B1242A095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sectores'!$S$36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sectores'!$T$36:$V$36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-6871.2659769230777</c:v>
                      </c:pt>
                      <c:pt idx="1">
                        <c:v>-14583.250698299998</c:v>
                      </c:pt>
                      <c:pt idx="2">
                        <c:v>-19514.569110100001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40E4-4E68-AB66-579B1242A095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sectores'!$S$37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sectores'!$T$37:$V$37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-3593.9155436923074</c:v>
                      </c:pt>
                      <c:pt idx="1">
                        <c:v>-15979.615905999999</c:v>
                      </c:pt>
                      <c:pt idx="2">
                        <c:v>-29728.474236000005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40E4-4E68-AB66-579B1242A095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sectores'!$S$38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sectores'!$T$38:$V$38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-709.1935659615383</c:v>
                      </c:pt>
                      <c:pt idx="1">
                        <c:v>-1754.4133987000002</c:v>
                      </c:pt>
                      <c:pt idx="2">
                        <c:v>-2330.3844450000001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40E4-4E68-AB66-579B1242A095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sectores'!$S$39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sectores'!$T$39:$V$39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-3227.8150466692323</c:v>
                      </c:pt>
                      <c:pt idx="1">
                        <c:v>-22494.480722000004</c:v>
                      </c:pt>
                      <c:pt idx="2">
                        <c:v>-55332.544909000018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40E4-4E68-AB66-579B1242A095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sectores'!$S$40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sectores'!$T$40:$V$40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-1018.3514531307692</c:v>
                      </c:pt>
                      <c:pt idx="1">
                        <c:v>-2336.9426564</c:v>
                      </c:pt>
                      <c:pt idx="2">
                        <c:v>-315.63080292867983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40E4-4E68-AB66-579B1242A095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sectores'!$S$41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sectores'!$T$41:$V$41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-441.88639700769238</c:v>
                      </c:pt>
                      <c:pt idx="1">
                        <c:v>-512.69143061000011</c:v>
                      </c:pt>
                      <c:pt idx="2">
                        <c:v>-124.420426535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40E4-4E68-AB66-579B1242A095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sectores'!$S$42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sectores'!$T$42:$V$42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-995.61365105384607</c:v>
                      </c:pt>
                      <c:pt idx="1">
                        <c:v>-1408.7833753899997</c:v>
                      </c:pt>
                      <c:pt idx="2">
                        <c:v>-681.89045836000014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40E4-4E68-AB66-579B1242A095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sectores'!$S$43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sectores'!$T$43:$V$43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-1158.2792079999999</c:v>
                      </c:pt>
                      <c:pt idx="1">
                        <c:v>-2026.3048051999997</c:v>
                      </c:pt>
                      <c:pt idx="2">
                        <c:v>-2564.4590226200007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40E4-4E68-AB66-579B1242A095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sectores'!$S$44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sectores'!$T$44:$V$44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-974.47947938461539</c:v>
                      </c:pt>
                      <c:pt idx="1">
                        <c:v>-1106.6892230000003</c:v>
                      </c:pt>
                      <c:pt idx="2">
                        <c:v>-240.50105743200004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40E4-4E68-AB66-579B1242A095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sectores'!$S$45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sectores'!$T$45:$V$45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-6515.7327976923098</c:v>
                      </c:pt>
                      <c:pt idx="1">
                        <c:v>-13182.3851</c:v>
                      </c:pt>
                      <c:pt idx="2">
                        <c:v>-19467.677133000005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40E4-4E68-AB66-579B1242A095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sectores'!$S$46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sectores'!$T$46:$V$46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-35.582199930307695</c:v>
                      </c:pt>
                      <c:pt idx="1">
                        <c:v>-3.522375759</c:v>
                      </c:pt>
                      <c:pt idx="2">
                        <c:v>-5.6584770980999979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40E4-4E68-AB66-579B1242A095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sectores'!$S$47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sectores'!$T$29:$V$29</c15:sqref>
                        </c15:formulaRef>
                      </c:ext>
                    </c:extLst>
                    <c:strCache>
                      <c:ptCount val="3"/>
                      <c:pt idx="0">
                        <c:v>2018-2030</c:v>
                      </c:pt>
                      <c:pt idx="1">
                        <c:v>2031-2040</c:v>
                      </c:pt>
                      <c:pt idx="2">
                        <c:v>2041-2050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'Inversiones por sectores'!$T$47:$V$47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-89.150085615923103</c:v>
                      </c:pt>
                      <c:pt idx="1">
                        <c:v>-0.19700137464999984</c:v>
                      </c:pt>
                      <c:pt idx="2">
                        <c:v>-2.2306093663000001E-2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40E4-4E68-AB66-579B1242A095}"/>
                  </c:ext>
                </c:extLst>
              </c15:ser>
            </c15:filteredBarSeries>
          </c:ext>
        </c:extLst>
      </c:barChart>
      <c:catAx>
        <c:axId val="146184064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5600"/>
        <c:crosses val="autoZero"/>
        <c:auto val="1"/>
        <c:lblAlgn val="ctr"/>
        <c:lblOffset val="100"/>
        <c:noMultiLvlLbl val="0"/>
      </c:catAx>
      <c:valAx>
        <c:axId val="1461856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18406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sector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4.8606410386546985E-2"/>
          <c:y val="0.13100226368552068"/>
          <c:w val="0.89779851295433577"/>
          <c:h val="0.70626622777059633"/>
        </c:manualLayout>
      </c:layout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sectores'!$T$30:$T$48</c15:sqref>
                  </c15:fullRef>
                </c:ext>
              </c:extLst>
              <c:f>('Inversiones por sectores'!$T$30:$T$35,'Inversiones por sectores'!$T$48)</c:f>
              <c:numCache>
                <c:formatCode>#,##0</c:formatCode>
                <c:ptCount val="7"/>
                <c:pt idx="0">
                  <c:v>1456.9000299430627</c:v>
                </c:pt>
                <c:pt idx="1">
                  <c:v>29760.788379538339</c:v>
                </c:pt>
                <c:pt idx="2">
                  <c:v>20151.917929269199</c:v>
                </c:pt>
                <c:pt idx="3">
                  <c:v>43247.031130768824</c:v>
                </c:pt>
                <c:pt idx="4">
                  <c:v>-56969.220234615263</c:v>
                </c:pt>
                <c:pt idx="5">
                  <c:v>-25631.265405061611</c:v>
                </c:pt>
                <c:pt idx="6">
                  <c:v>12016.151829842478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C5-447B-B261-6F318882EFFF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sectores'!$U$30:$U$48</c15:sqref>
                  </c15:fullRef>
                </c:ext>
              </c:extLst>
              <c:f>('Inversiones por sectores'!$U$30:$U$35,'Inversiones por sectores'!$U$48)</c:f>
              <c:numCache>
                <c:formatCode>#,##0</c:formatCode>
                <c:ptCount val="7"/>
                <c:pt idx="0">
                  <c:v>2142.7358772310254</c:v>
                </c:pt>
                <c:pt idx="1">
                  <c:v>69521.806414999999</c:v>
                </c:pt>
                <c:pt idx="2">
                  <c:v>72365.604496140033</c:v>
                </c:pt>
                <c:pt idx="3">
                  <c:v>91505.134550000075</c:v>
                </c:pt>
                <c:pt idx="4">
                  <c:v>-123364.77077299997</c:v>
                </c:pt>
                <c:pt idx="5">
                  <c:v>-75389.276692733663</c:v>
                </c:pt>
                <c:pt idx="6">
                  <c:v>36781.233872636221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C5-447B-B261-6F318882EFFF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'Inversiones por sectores'!$S$30:$S$48</c15:sqref>
                  </c15:fullRef>
                </c:ext>
              </c:extLst>
              <c:f>('Inversiones por sectores'!$S$30:$S$35,'Inversiones por sectores'!$S$48)</c:f>
              <c:strCache>
                <c:ptCount val="7"/>
                <c:pt idx="0">
                  <c:v>Agricultura</c:v>
                </c:pt>
                <c:pt idx="1">
                  <c:v>Industria</c:v>
                </c:pt>
                <c:pt idx="2">
                  <c:v>Transporte 
</c:v>
                </c:pt>
                <c:pt idx="3">
                  <c:v>Servicios</c:v>
                </c:pt>
                <c:pt idx="4">
                  <c:v>Petróleo y Gas</c:v>
                </c:pt>
                <c:pt idx="5">
                  <c:v>Generación de electricidad </c:v>
                </c:pt>
                <c:pt idx="6">
                  <c:v>Total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'Inversiones por sectores'!$V$30:$V$48</c15:sqref>
                  </c15:fullRef>
                </c:ext>
              </c:extLst>
              <c:f>('Inversiones por sectores'!$V$30:$V$35,'Inversiones por sectores'!$V$48)</c:f>
              <c:numCache>
                <c:formatCode>#,##0</c:formatCode>
                <c:ptCount val="7"/>
                <c:pt idx="0">
                  <c:v>1715.8301657949924</c:v>
                </c:pt>
                <c:pt idx="1">
                  <c:v>115504.99699500017</c:v>
                </c:pt>
                <c:pt idx="2">
                  <c:v>133676.55290361994</c:v>
                </c:pt>
                <c:pt idx="3">
                  <c:v>104075.50624000002</c:v>
                </c:pt>
                <c:pt idx="4">
                  <c:v>-165558.71920799999</c:v>
                </c:pt>
                <c:pt idx="5">
                  <c:v>-130306.23238416747</c:v>
                </c:pt>
                <c:pt idx="6">
                  <c:v>59107.934712247923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B8C5-447B-B261-6F318882EFF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146248832"/>
        <c:axId val="146250368"/>
      </c:barChart>
      <c:catAx>
        <c:axId val="14624883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50368"/>
        <c:crosses val="autoZero"/>
        <c:auto val="1"/>
        <c:lblAlgn val="ctr"/>
        <c:lblOffset val="100"/>
        <c:noMultiLvlLbl val="0"/>
      </c:catAx>
      <c:valAx>
        <c:axId val="14625036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2488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Inversiones promedio por año por tipo de tecnología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'Inversiones por sectores'!$T$29</c:f>
              <c:strCache>
                <c:ptCount val="1"/>
                <c:pt idx="0">
                  <c:v>2018-2030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sectores'!$T$49:$T$51</c:f>
              <c:numCache>
                <c:formatCode>#,##0</c:formatCode>
                <c:ptCount val="3"/>
                <c:pt idx="0">
                  <c:v>-16858.041634438458</c:v>
                </c:pt>
                <c:pt idx="1">
                  <c:v>-1158.2792079999999</c:v>
                </c:pt>
                <c:pt idx="2">
                  <c:v>-7614.94456262315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F92-4312-A68E-8DFF9A5BBFBC}"/>
            </c:ext>
          </c:extLst>
        </c:ser>
        <c:ser>
          <c:idx val="1"/>
          <c:order val="1"/>
          <c:tx>
            <c:strRef>
              <c:f>'Inversiones por sectores'!$U$29</c:f>
              <c:strCache>
                <c:ptCount val="1"/>
                <c:pt idx="0">
                  <c:v>2031-2040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sectores'!$U$49:$U$51</c:f>
              <c:numCache>
                <c:formatCode>#,##0</c:formatCode>
                <c:ptCount val="3"/>
                <c:pt idx="0">
                  <c:v>-59070.178187400001</c:v>
                </c:pt>
                <c:pt idx="1">
                  <c:v>-2026.3048051999997</c:v>
                </c:pt>
                <c:pt idx="2">
                  <c:v>-14292.793700133641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F92-4312-A68E-8DFF9A5BBFBC}"/>
            </c:ext>
          </c:extLst>
        </c:ser>
        <c:ser>
          <c:idx val="2"/>
          <c:order val="2"/>
          <c:tx>
            <c:strRef>
              <c:f>'Inversiones por sectores'!$V$29</c:f>
              <c:strCache>
                <c:ptCount val="1"/>
                <c:pt idx="0">
                  <c:v>2041-2050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'Inversiones por sectores'!$S$49:$S$51</c:f>
              <c:strCache>
                <c:ptCount val="3"/>
                <c:pt idx="0">
                  <c:v>Renovables</c:v>
                </c:pt>
                <c:pt idx="1">
                  <c:v>Nucleoeléctrica</c:v>
                </c:pt>
                <c:pt idx="2">
                  <c:v>Convencionales</c:v>
                </c:pt>
              </c:strCache>
            </c:strRef>
          </c:cat>
          <c:val>
            <c:numRef>
              <c:f>'Inversiones por sectores'!$V$49:$V$51</c:f>
              <c:numCache>
                <c:formatCode>#,##0</c:formatCode>
                <c:ptCount val="3"/>
                <c:pt idx="0">
                  <c:v>-108027.91438792368</c:v>
                </c:pt>
                <c:pt idx="1">
                  <c:v>-2564.4590226200007</c:v>
                </c:pt>
                <c:pt idx="2">
                  <c:v>-19713.858973623759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F92-4312-A68E-8DFF9A5BBF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355712"/>
        <c:axId val="146357248"/>
      </c:barChart>
      <c:catAx>
        <c:axId val="14635571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7248"/>
        <c:crosses val="autoZero"/>
        <c:auto val="1"/>
        <c:lblAlgn val="ctr"/>
        <c:lblOffset val="100"/>
        <c:noMultiLvlLbl val="0"/>
      </c:catAx>
      <c:valAx>
        <c:axId val="1463572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35571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200"/>
              <a:t>Empleo</a:t>
            </a:r>
            <a:r>
              <a:rPr lang="fr-FR" sz="1200" baseline="0"/>
              <a:t> por sectores</a:t>
            </a:r>
            <a:endParaRPr lang="fr-FR" sz="1200"/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'Empleo por sectores'!$S$4</c:f>
              <c:strCache>
                <c:ptCount val="1"/>
                <c:pt idx="0">
                  <c:v>Agricultura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sectores'!$T$4:$Y$4</c15:sqref>
                  </c15:fullRef>
                </c:ext>
              </c:extLst>
              <c:f>'Empleo por sectores'!$W$4:$Y$4</c:f>
              <c:numCache>
                <c:formatCode>#,##0</c:formatCode>
                <c:ptCount val="3"/>
                <c:pt idx="0">
                  <c:v>160281.27109999955</c:v>
                </c:pt>
                <c:pt idx="1">
                  <c:v>72972.830800000578</c:v>
                </c:pt>
                <c:pt idx="2">
                  <c:v>-18477.049800010398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0-8351-45DB-88A7-41CBCE31C5F7}"/>
            </c:ext>
          </c:extLst>
        </c:ser>
        <c:ser>
          <c:idx val="1"/>
          <c:order val="1"/>
          <c:tx>
            <c:strRef>
              <c:f>'Empleo por sectores'!$S$5</c:f>
              <c:strCache>
                <c:ptCount val="1"/>
                <c:pt idx="0">
                  <c:v>Industria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sectores'!$T$5:$Y$5</c15:sqref>
                  </c15:fullRef>
                </c:ext>
              </c:extLst>
              <c:f>'Empleo por sectores'!$W$5:$Y$5</c:f>
              <c:numCache>
                <c:formatCode>#,##0</c:formatCode>
                <c:ptCount val="3"/>
                <c:pt idx="0">
                  <c:v>310748.19298000261</c:v>
                </c:pt>
                <c:pt idx="1">
                  <c:v>241200.69876999781</c:v>
                </c:pt>
                <c:pt idx="2">
                  <c:v>165527.26722999662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1-8351-45DB-88A7-41CBCE31C5F7}"/>
            </c:ext>
          </c:extLst>
        </c:ser>
        <c:ser>
          <c:idx val="2"/>
          <c:order val="2"/>
          <c:tx>
            <c:strRef>
              <c:f>'Empleo por sectores'!$S$6</c:f>
              <c:strCache>
                <c:ptCount val="1"/>
                <c:pt idx="0">
                  <c:v>Transporte 
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sectores'!$T$6:$Y$6</c15:sqref>
                  </c15:fullRef>
                </c:ext>
              </c:extLst>
              <c:f>'Empleo por sectores'!$W$6:$Y$6</c:f>
              <c:numCache>
                <c:formatCode>#,##0</c:formatCode>
                <c:ptCount val="3"/>
                <c:pt idx="0">
                  <c:v>211650.92378999991</c:v>
                </c:pt>
                <c:pt idx="1">
                  <c:v>304317.54357999982</c:v>
                </c:pt>
                <c:pt idx="2">
                  <c:v>318656.81705000019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351-45DB-88A7-41CBCE31C5F7}"/>
            </c:ext>
          </c:extLst>
        </c:ser>
        <c:ser>
          <c:idx val="3"/>
          <c:order val="3"/>
          <c:tx>
            <c:strRef>
              <c:f>'Empleo por sectores'!$S$7</c:f>
              <c:strCache>
                <c:ptCount val="1"/>
                <c:pt idx="0">
                  <c:v>Servicios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sectores'!$T$7:$Y$7</c15:sqref>
                  </c15:fullRef>
                </c:ext>
              </c:extLst>
              <c:f>'Empleo por sectores'!$W$7:$Y$7</c:f>
              <c:numCache>
                <c:formatCode>#,##0</c:formatCode>
                <c:ptCount val="3"/>
                <c:pt idx="0">
                  <c:v>702698.74499999732</c:v>
                </c:pt>
                <c:pt idx="1">
                  <c:v>548115.2310000062</c:v>
                </c:pt>
                <c:pt idx="2">
                  <c:v>275372.88000000268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351-45DB-88A7-41CBCE31C5F7}"/>
            </c:ext>
          </c:extLst>
        </c:ser>
        <c:ser>
          <c:idx val="4"/>
          <c:order val="4"/>
          <c:tx>
            <c:strRef>
              <c:f>'Empleo por sectores'!$S$8</c:f>
              <c:strCache>
                <c:ptCount val="1"/>
                <c:pt idx="0">
                  <c:v>Petróleo y Gas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sectores'!$T$8:$Y$8</c15:sqref>
                  </c15:fullRef>
                </c:ext>
              </c:extLst>
              <c:f>'Empleo por sectores'!$W$8:$Y$8</c:f>
              <c:numCache>
                <c:formatCode>#,##0</c:formatCode>
                <c:ptCount val="3"/>
                <c:pt idx="0">
                  <c:v>-7595.3295499999949</c:v>
                </c:pt>
                <c:pt idx="1">
                  <c:v>-16461.454489999989</c:v>
                </c:pt>
                <c:pt idx="2">
                  <c:v>-26581.979950000008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8351-45DB-88A7-41CBCE31C5F7}"/>
            </c:ext>
          </c:extLst>
        </c:ser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-134736.92199368097</c:v>
                </c:pt>
                <c:pt idx="1">
                  <c:v>-247655.66338862793</c:v>
                </c:pt>
                <c:pt idx="2">
                  <c:v>-286198.48676449805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8351-45DB-88A7-41CBCE31C5F7}"/>
            </c:ext>
          </c:extLst>
        </c:ser>
        <c:ser>
          <c:idx val="18"/>
          <c:order val="18"/>
          <c:tx>
            <c:strRef>
              <c:f>'Empleo por sectores'!$S$22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sectores'!$T$22:$Y$22</c15:sqref>
                  </c15:fullRef>
                </c:ext>
              </c:extLst>
              <c:f>'Empleo por sectores'!$W$22:$Y$22</c:f>
              <c:numCache>
                <c:formatCode>#,##0</c:formatCode>
                <c:ptCount val="3"/>
                <c:pt idx="0">
                  <c:v>1243046.8813262731</c:v>
                </c:pt>
                <c:pt idx="1">
                  <c:v>902489.18627139926</c:v>
                </c:pt>
                <c:pt idx="2">
                  <c:v>428299.44776545465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8351-45DB-88A7-41CBCE31C5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6895616"/>
        <c:axId val="146897152"/>
        <c:extLst>
          <c:ext xmlns:c15="http://schemas.microsoft.com/office/drawing/2012/chart" uri="{02D57815-91ED-43cb-92C2-25804820EDAC}">
            <c15:filteredBarSeries>
              <c15:ser>
                <c:idx val="6"/>
                <c:order val="6"/>
                <c:tx>
                  <c:strRef>
                    <c:extLst>
                      <c:ext uri="{02D57815-91ED-43cb-92C2-25804820EDAC}">
                        <c15:formulaRef>
                          <c15:sqref>'Empleo por sectores'!$S$10</c15:sqref>
                        </c15:formulaRef>
                      </c:ext>
                    </c:extLst>
                    <c:strCache>
                      <c:ptCount val="1"/>
                      <c:pt idx="0">
                        <c:v>Hidroeléctrica</c:v>
                      </c:pt>
                    </c:strCache>
                  </c:strRef>
                </c:tx>
                <c:spPr>
                  <a:solidFill>
                    <a:schemeClr val="accent1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sectores'!$T$10:$Y$10</c15:sqref>
                        </c15:fullRef>
                        <c15:formulaRef>
                          <c15:sqref>'Empleo por sectores'!$W$10:$Y$10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-13950.350850000003</c:v>
                      </c:pt>
                      <c:pt idx="1">
                        <c:v>-14352.280070000001</c:v>
                      </c:pt>
                      <c:pt idx="2">
                        <c:v>-13829.023740000001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6-8351-45DB-88A7-41CBCE31C5F7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sectores'!$S$11</c15:sqref>
                        </c15:formulaRef>
                      </c:ext>
                    </c:extLst>
                    <c:strCache>
                      <c:ptCount val="1"/>
                      <c:pt idx="0">
                        <c:v>Eólica</c:v>
                      </c:pt>
                    </c:strCache>
                  </c:strRef>
                </c:tx>
                <c:spPr>
                  <a:solidFill>
                    <a:schemeClr val="accent2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sectores'!$T$11:$Y$11</c15:sqref>
                        </c15:fullRef>
                        <c15:formulaRef>
                          <c15:sqref>'Empleo por sectores'!$W$11:$Y$11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-12218.882000000001</c:v>
                      </c:pt>
                      <c:pt idx="1">
                        <c:v>-20649.21674</c:v>
                      </c:pt>
                      <c:pt idx="2">
                        <c:v>-22865.391040000002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8351-45DB-88A7-41CBCE31C5F7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sectores'!$S$12</c15:sqref>
                        </c15:formulaRef>
                      </c:ext>
                    </c:extLst>
                    <c:strCache>
                      <c:ptCount val="1"/>
                      <c:pt idx="0">
                        <c:v>Geotérmica</c:v>
                      </c:pt>
                    </c:strCache>
                  </c:strRef>
                </c:tx>
                <c:spPr>
                  <a:solidFill>
                    <a:schemeClr val="accent3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sectores'!$T$12:$Y$12</c15:sqref>
                        </c15:fullRef>
                        <c15:formulaRef>
                          <c15:sqref>'Empleo por sectores'!$W$12:$Y$12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-3079.8993290000008</c:v>
                      </c:pt>
                      <c:pt idx="1">
                        <c:v>-3045.5180569999998</c:v>
                      </c:pt>
                      <c:pt idx="2">
                        <c:v>-2895.6357199999998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8351-45DB-88A7-41CBCE31C5F7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sectores'!$S$13</c15:sqref>
                        </c15:formulaRef>
                      </c:ext>
                    </c:extLst>
                    <c:strCache>
                      <c:ptCount val="1"/>
                      <c:pt idx="0">
                        <c:v>Solar</c:v>
                      </c:pt>
                    </c:strCache>
                  </c:strRef>
                </c:tx>
                <c:spPr>
                  <a:solidFill>
                    <a:schemeClr val="accent4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sectores'!$T$13:$Y$13</c15:sqref>
                        </c15:fullRef>
                        <c15:formulaRef>
                          <c15:sqref>'Empleo por sectores'!$W$13:$Y$13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-66804.879400000005</c:v>
                      </c:pt>
                      <c:pt idx="1">
                        <c:v>-174862.1912</c:v>
                      </c:pt>
                      <c:pt idx="2">
                        <c:v>-212067.13830000002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8351-45DB-88A7-41CBCE31C5F7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sectores'!$S$14</c15:sqref>
                        </c15:formulaRef>
                      </c:ext>
                    </c:extLst>
                    <c:strCache>
                      <c:ptCount val="1"/>
                      <c:pt idx="0">
                        <c:v>Cogeneración Eficiente</c:v>
                      </c:pt>
                    </c:strCache>
                  </c:strRef>
                </c:tx>
                <c:spPr>
                  <a:solidFill>
                    <a:schemeClr val="accent5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sectores'!$T$14:$Y$14</c15:sqref>
                        </c15:fullRef>
                        <c15:formulaRef>
                          <c15:sqref>'Empleo por sectores'!$W$14:$Y$14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-1083.4462059999998</c:v>
                      </c:pt>
                      <c:pt idx="1">
                        <c:v>-1045.8879380000003</c:v>
                      </c:pt>
                      <c:pt idx="2">
                        <c:v>-1.170891116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8351-45DB-88A7-41CBCE31C5F7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sectores'!$S$15</c15:sqref>
                        </c15:formulaRef>
                      </c:ext>
                    </c:extLst>
                    <c:strCache>
                      <c:ptCount val="1"/>
                      <c:pt idx="0">
                        <c:v>Bioenergía</c:v>
                      </c:pt>
                    </c:strCache>
                  </c:strRef>
                </c:tx>
                <c:spPr>
                  <a:solidFill>
                    <a:schemeClr val="accent6">
                      <a:lumMod val="6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sectores'!$T$15:$Y$15</c15:sqref>
                        </c15:fullRef>
                        <c15:formulaRef>
                          <c15:sqref>'Empleo por sectores'!$W$15:$Y$15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-3285.9480549999998</c:v>
                      </c:pt>
                      <c:pt idx="1">
                        <c:v>-1341.8310740000002</c:v>
                      </c:pt>
                      <c:pt idx="2">
                        <c:v>-178.69896230000001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8351-45DB-88A7-41CBCE31C5F7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sectores'!$S$16</c15:sqref>
                        </c15:formulaRef>
                      </c:ext>
                    </c:extLst>
                    <c:strCache>
                      <c:ptCount val="1"/>
                      <c:pt idx="0">
                        <c:v>Otras energías limpias 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sectores'!$T$16:$Y$16</c15:sqref>
                        </c15:fullRef>
                        <c15:formulaRef>
                          <c15:sqref>'Empleo por sectores'!$W$16:$Y$16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-634.44859319999989</c:v>
                      </c:pt>
                      <c:pt idx="1">
                        <c:v>-265.76068730000003</c:v>
                      </c:pt>
                      <c:pt idx="2">
                        <c:v>-172.73779680000001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8351-45DB-88A7-41CBCE31C5F7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sectores'!$S$17</c15:sqref>
                        </c15:formulaRef>
                      </c:ext>
                    </c:extLst>
                    <c:strCache>
                      <c:ptCount val="1"/>
                      <c:pt idx="0">
                        <c:v>Nucleoeléctrica</c:v>
                      </c:pt>
                    </c:strCache>
                  </c:strRef>
                </c:tx>
                <c:spPr>
                  <a:solidFill>
                    <a:schemeClr val="accent2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sectores'!$T$17:$Y$17</c15:sqref>
                        </c15:fullRef>
                        <c15:formulaRef>
                          <c15:sqref>'Empleo por sectores'!$W$17:$Y$17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-1595.2525370000003</c:v>
                      </c:pt>
                      <c:pt idx="1">
                        <c:v>-1617.3484130000002</c:v>
                      </c:pt>
                      <c:pt idx="2">
                        <c:v>-1565.6692189999999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8351-45DB-88A7-41CBCE31C5F7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sectores'!$S$18</c15:sqref>
                        </c15:formulaRef>
                      </c:ext>
                    </c:extLst>
                    <c:strCache>
                      <c:ptCount val="1"/>
                      <c:pt idx="0">
                        <c:v>Carboeléctrica</c:v>
                      </c:pt>
                    </c:strCache>
                  </c:strRef>
                </c:tx>
                <c:spPr>
                  <a:solidFill>
                    <a:schemeClr val="accent3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sectores'!$T$18:$Y$18</c15:sqref>
                        </c15:fullRef>
                        <c15:formulaRef>
                          <c15:sqref>'Empleo por sectores'!$W$18:$Y$18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-4516.8762199999992</c:v>
                      </c:pt>
                      <c:pt idx="1">
                        <c:v>-3400.683383</c:v>
                      </c:pt>
                      <c:pt idx="2">
                        <c:v>-118.37081590000001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8351-45DB-88A7-41CBCE31C5F7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sectores'!$S$19</c15:sqref>
                        </c15:formulaRef>
                      </c:ext>
                    </c:extLst>
                    <c:strCache>
                      <c:ptCount val="1"/>
                      <c:pt idx="0">
                        <c:v>Ciclo combinado</c:v>
                      </c:pt>
                    </c:strCache>
                  </c:strRef>
                </c:tx>
                <c:spPr>
                  <a:solidFill>
                    <a:schemeClr val="accent4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sectores'!$T$19:$Y$19</c15:sqref>
                        </c15:fullRef>
                        <c15:formulaRef>
                          <c15:sqref>'Empleo por sectores'!$W$19:$Y$19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-27558.228839999996</c:v>
                      </c:pt>
                      <c:pt idx="1">
                        <c:v>-27054.912779999999</c:v>
                      </c:pt>
                      <c:pt idx="2">
                        <c:v>-32466.398580000001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8351-45DB-88A7-41CBCE31C5F7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sectores'!$S$20</c15:sqref>
                        </c15:formulaRef>
                      </c:ext>
                    </c:extLst>
                    <c:strCache>
                      <c:ptCount val="1"/>
                      <c:pt idx="0">
                        <c:v>Combustión Interna</c:v>
                      </c:pt>
                    </c:strCache>
                  </c:strRef>
                </c:tx>
                <c:spPr>
                  <a:solidFill>
                    <a:schemeClr val="accent5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sectores'!$T$20:$Y$20</c15:sqref>
                        </c15:fullRef>
                        <c15:formulaRef>
                          <c15:sqref>'Empleo por sectores'!$W$20:$Y$20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-4.9487761190000006</c:v>
                      </c:pt>
                      <c:pt idx="1">
                        <c:v>-15.443788479999998</c:v>
                      </c:pt>
                      <c:pt idx="2">
                        <c:v>-33.476210149999893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8351-45DB-88A7-41CBCE31C5F7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sectores'!$S$21</c15:sqref>
                        </c15:formulaRef>
                      </c:ext>
                    </c:extLst>
                    <c:strCache>
                      <c:ptCount val="1"/>
                      <c:pt idx="0">
                        <c:v>Termoeléctrica</c:v>
                      </c:pt>
                    </c:strCache>
                  </c:strRef>
                </c:tx>
                <c:spPr>
                  <a:solidFill>
                    <a:schemeClr val="accent6">
                      <a:lumMod val="80000"/>
                      <a:lumOff val="2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sectores'!$T$21:$Y$21</c15:sqref>
                        </c15:fullRef>
                        <c15:formulaRef>
                          <c15:sqref>'Empleo por sectores'!$W$21:$Y$21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-3.7611873619999994</c:v>
                      </c:pt>
                      <c:pt idx="1">
                        <c:v>-4.5892578480000008</c:v>
                      </c:pt>
                      <c:pt idx="2">
                        <c:v>-4.775489232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8351-45DB-88A7-41CBCE31C5F7}"/>
                  </c:ext>
                </c:extLst>
              </c15:ser>
            </c15:filteredBarSeries>
          </c:ext>
        </c:extLst>
      </c:barChart>
      <c:catAx>
        <c:axId val="146895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7152"/>
        <c:crosses val="autoZero"/>
        <c:auto val="1"/>
        <c:lblAlgn val="ctr"/>
        <c:lblOffset val="100"/>
        <c:noMultiLvlLbl val="0"/>
      </c:catAx>
      <c:valAx>
        <c:axId val="14689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89561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4145857266644144"/>
          <c:y val="0.13525289538956789"/>
          <c:w val="0.24123198818567046"/>
          <c:h val="0.6477175369455360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 sz="1100"/>
              <a:t>Empleos</a:t>
            </a:r>
            <a:r>
              <a:rPr lang="fr-FR" sz="1100" baseline="0"/>
              <a:t> por de la generación de electricidad por tecnología </a:t>
            </a:r>
            <a:endParaRPr lang="fr-FR" sz="1100"/>
          </a:p>
        </c:rich>
      </c:tx>
      <c:layout>
        <c:manualLayout>
          <c:xMode val="edge"/>
          <c:yMode val="edge"/>
          <c:x val="0.10828239690377686"/>
          <c:y val="4.4593072413531575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2703175798538222"/>
          <c:y val="0.16839292185046503"/>
          <c:w val="0.61058683816538584"/>
          <c:h val="0.61027689193668289"/>
        </c:manualLayout>
      </c:layout>
      <c:barChart>
        <c:barDir val="col"/>
        <c:grouping val="clustered"/>
        <c:varyColors val="0"/>
        <c:ser>
          <c:idx val="5"/>
          <c:order val="5"/>
          <c:tx>
            <c:strRef>
              <c:f>'Empleo por sectores'!$S$9</c:f>
              <c:strCache>
                <c:ptCount val="1"/>
                <c:pt idx="0">
                  <c:v>Generación de electricidad 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sectores'!$T$9:$Y$9</c15:sqref>
                  </c15:fullRef>
                </c:ext>
              </c:extLst>
              <c:f>'Empleo por sectores'!$W$9:$Y$9</c:f>
              <c:numCache>
                <c:formatCode>#,##0</c:formatCode>
                <c:ptCount val="3"/>
                <c:pt idx="0">
                  <c:v>-134736.92199368097</c:v>
                </c:pt>
                <c:pt idx="1">
                  <c:v>-247655.66338862793</c:v>
                </c:pt>
                <c:pt idx="2">
                  <c:v>-286198.48676449805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CEC-4DDA-A8C3-71B53597A08D}"/>
            </c:ext>
          </c:extLst>
        </c:ser>
        <c:ser>
          <c:idx val="6"/>
          <c:order val="6"/>
          <c:tx>
            <c:strRef>
              <c:f>'Empleo por sectores'!$S$10</c:f>
              <c:strCache>
                <c:ptCount val="1"/>
                <c:pt idx="0">
                  <c:v>Hidroeléctrica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sectores'!$T$10:$Y$10</c15:sqref>
                  </c15:fullRef>
                </c:ext>
              </c:extLst>
              <c:f>'Empleo por sectores'!$W$10:$Y$10</c:f>
              <c:numCache>
                <c:formatCode>#,##0</c:formatCode>
                <c:ptCount val="3"/>
                <c:pt idx="0">
                  <c:v>-13950.350850000003</c:v>
                </c:pt>
                <c:pt idx="1">
                  <c:v>-14352.280070000001</c:v>
                </c:pt>
                <c:pt idx="2">
                  <c:v>-13829.023740000001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7-6CEC-4DDA-A8C3-71B53597A08D}"/>
            </c:ext>
          </c:extLst>
        </c:ser>
        <c:ser>
          <c:idx val="7"/>
          <c:order val="7"/>
          <c:tx>
            <c:strRef>
              <c:f>'Empleo por sectores'!$S$11</c:f>
              <c:strCache>
                <c:ptCount val="1"/>
                <c:pt idx="0">
                  <c:v>Eólica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sectores'!$T$11:$Y$11</c15:sqref>
                  </c15:fullRef>
                </c:ext>
              </c:extLst>
              <c:f>'Empleo por sectores'!$W$11:$Y$11</c:f>
              <c:numCache>
                <c:formatCode>#,##0</c:formatCode>
                <c:ptCount val="3"/>
                <c:pt idx="0">
                  <c:v>-12218.882000000001</c:v>
                </c:pt>
                <c:pt idx="1">
                  <c:v>-20649.21674</c:v>
                </c:pt>
                <c:pt idx="2">
                  <c:v>-22865.391040000002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6CEC-4DDA-A8C3-71B53597A08D}"/>
            </c:ext>
          </c:extLst>
        </c:ser>
        <c:ser>
          <c:idx val="8"/>
          <c:order val="8"/>
          <c:tx>
            <c:strRef>
              <c:f>'Empleo por sectores'!$S$12</c:f>
              <c:strCache>
                <c:ptCount val="1"/>
                <c:pt idx="0">
                  <c:v>Geotérmica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sectores'!$T$12:$Y$12</c15:sqref>
                  </c15:fullRef>
                </c:ext>
              </c:extLst>
              <c:f>'Empleo por sectores'!$W$12:$Y$12</c:f>
              <c:numCache>
                <c:formatCode>#,##0</c:formatCode>
                <c:ptCount val="3"/>
                <c:pt idx="0">
                  <c:v>-3079.8993290000008</c:v>
                </c:pt>
                <c:pt idx="1">
                  <c:v>-3045.5180569999998</c:v>
                </c:pt>
                <c:pt idx="2">
                  <c:v>-2895.6357199999998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6CEC-4DDA-A8C3-71B53597A08D}"/>
            </c:ext>
          </c:extLst>
        </c:ser>
        <c:ser>
          <c:idx val="9"/>
          <c:order val="9"/>
          <c:tx>
            <c:strRef>
              <c:f>'Empleo por sectores'!$S$13</c:f>
              <c:strCache>
                <c:ptCount val="1"/>
                <c:pt idx="0">
                  <c:v>Solar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sectores'!$T$13:$Y$13</c15:sqref>
                  </c15:fullRef>
                </c:ext>
              </c:extLst>
              <c:f>'Empleo por sectores'!$W$13:$Y$13</c:f>
              <c:numCache>
                <c:formatCode>#,##0</c:formatCode>
                <c:ptCount val="3"/>
                <c:pt idx="0">
                  <c:v>-66804.879400000005</c:v>
                </c:pt>
                <c:pt idx="1">
                  <c:v>-174862.1912</c:v>
                </c:pt>
                <c:pt idx="2">
                  <c:v>-212067.13830000002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6CEC-4DDA-A8C3-71B53597A08D}"/>
            </c:ext>
          </c:extLst>
        </c:ser>
        <c:ser>
          <c:idx val="10"/>
          <c:order val="10"/>
          <c:tx>
            <c:strRef>
              <c:f>'Empleo por sectores'!$S$14</c:f>
              <c:strCache>
                <c:ptCount val="1"/>
                <c:pt idx="0">
                  <c:v>Cogeneración Eficiente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sectores'!$T$14:$Y$14</c15:sqref>
                  </c15:fullRef>
                </c:ext>
              </c:extLst>
              <c:f>'Empleo por sectores'!$W$14:$Y$14</c:f>
              <c:numCache>
                <c:formatCode>#,##0</c:formatCode>
                <c:ptCount val="3"/>
                <c:pt idx="0">
                  <c:v>-1083.4462059999998</c:v>
                </c:pt>
                <c:pt idx="1">
                  <c:v>-1045.8879380000003</c:v>
                </c:pt>
                <c:pt idx="2">
                  <c:v>-1.170891116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6CEC-4DDA-A8C3-71B53597A08D}"/>
            </c:ext>
          </c:extLst>
        </c:ser>
        <c:ser>
          <c:idx val="11"/>
          <c:order val="11"/>
          <c:tx>
            <c:strRef>
              <c:f>'Empleo por sectores'!$S$15</c:f>
              <c:strCache>
                <c:ptCount val="1"/>
                <c:pt idx="0">
                  <c:v>Bioenergía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sectores'!$T$15:$Y$15</c15:sqref>
                  </c15:fullRef>
                </c:ext>
              </c:extLst>
              <c:f>'Empleo por sectores'!$W$15:$Y$15</c:f>
              <c:numCache>
                <c:formatCode>#,##0</c:formatCode>
                <c:ptCount val="3"/>
                <c:pt idx="0">
                  <c:v>-3285.9480549999998</c:v>
                </c:pt>
                <c:pt idx="1">
                  <c:v>-1341.8310740000002</c:v>
                </c:pt>
                <c:pt idx="2">
                  <c:v>-178.69896230000001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6CEC-4DDA-A8C3-71B53597A08D}"/>
            </c:ext>
          </c:extLst>
        </c:ser>
        <c:ser>
          <c:idx val="12"/>
          <c:order val="12"/>
          <c:tx>
            <c:strRef>
              <c:f>'Empleo por sectores'!$S$16</c:f>
              <c:strCache>
                <c:ptCount val="1"/>
                <c:pt idx="0">
                  <c:v>Otras energías limpias </c:v>
                </c:pt>
              </c:strCache>
              <c:extLst xmlns:c15="http://schemas.microsoft.com/office/drawing/2012/chart"/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sectores'!$T$16:$Y$16</c15:sqref>
                  </c15:fullRef>
                </c:ext>
              </c:extLst>
              <c:f>'Empleo por sectores'!$W$16:$Y$16</c:f>
              <c:numCache>
                <c:formatCode>#,##0</c:formatCode>
                <c:ptCount val="3"/>
                <c:pt idx="0">
                  <c:v>-634.44859319999989</c:v>
                </c:pt>
                <c:pt idx="1">
                  <c:v>-265.76068730000003</c:v>
                </c:pt>
                <c:pt idx="2">
                  <c:v>-172.73779680000001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6CEC-4DDA-A8C3-71B53597A08D}"/>
            </c:ext>
          </c:extLst>
        </c:ser>
        <c:ser>
          <c:idx val="13"/>
          <c:order val="13"/>
          <c:tx>
            <c:strRef>
              <c:f>'Empleo por sectores'!$S$17</c:f>
              <c:strCache>
                <c:ptCount val="1"/>
                <c:pt idx="0">
                  <c:v>Nucleoeléctrica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sectores'!$T$17:$Y$17</c15:sqref>
                  </c15:fullRef>
                </c:ext>
              </c:extLst>
              <c:f>'Empleo por sectores'!$W$17:$Y$17</c:f>
              <c:numCache>
                <c:formatCode>#,##0</c:formatCode>
                <c:ptCount val="3"/>
                <c:pt idx="0">
                  <c:v>-1595.2525370000003</c:v>
                </c:pt>
                <c:pt idx="1">
                  <c:v>-1617.3484130000002</c:v>
                </c:pt>
                <c:pt idx="2">
                  <c:v>-1565.6692189999999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E-6CEC-4DDA-A8C3-71B53597A08D}"/>
            </c:ext>
          </c:extLst>
        </c:ser>
        <c:ser>
          <c:idx val="14"/>
          <c:order val="14"/>
          <c:tx>
            <c:strRef>
              <c:f>'Empleo por sectores'!$S$18</c:f>
              <c:strCache>
                <c:ptCount val="1"/>
                <c:pt idx="0">
                  <c:v>Carboeléctrica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sectores'!$T$18:$Y$18</c15:sqref>
                  </c15:fullRef>
                </c:ext>
              </c:extLst>
              <c:f>'Empleo por sectores'!$W$18:$Y$18</c:f>
              <c:numCache>
                <c:formatCode>#,##0</c:formatCode>
                <c:ptCount val="3"/>
                <c:pt idx="0">
                  <c:v>-4516.8762199999992</c:v>
                </c:pt>
                <c:pt idx="1">
                  <c:v>-3400.683383</c:v>
                </c:pt>
                <c:pt idx="2">
                  <c:v>-118.37081590000001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6CEC-4DDA-A8C3-71B53597A08D}"/>
            </c:ext>
          </c:extLst>
        </c:ser>
        <c:ser>
          <c:idx val="15"/>
          <c:order val="15"/>
          <c:tx>
            <c:strRef>
              <c:f>'Empleo por sectores'!$S$19</c:f>
              <c:strCache>
                <c:ptCount val="1"/>
                <c:pt idx="0">
                  <c:v>Ciclo combinado</c:v>
                </c:pt>
              </c:strCache>
              <c:extLst xmlns:c15="http://schemas.microsoft.com/office/drawing/2012/chart"/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sectores'!$T$19:$Y$19</c15:sqref>
                  </c15:fullRef>
                </c:ext>
              </c:extLst>
              <c:f>'Empleo por sectores'!$W$19:$Y$19</c:f>
              <c:numCache>
                <c:formatCode>#,##0</c:formatCode>
                <c:ptCount val="3"/>
                <c:pt idx="0">
                  <c:v>-27558.228839999996</c:v>
                </c:pt>
                <c:pt idx="1">
                  <c:v>-27054.912779999999</c:v>
                </c:pt>
                <c:pt idx="2">
                  <c:v>-32466.398580000001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6CEC-4DDA-A8C3-71B53597A08D}"/>
            </c:ext>
          </c:extLst>
        </c:ser>
        <c:ser>
          <c:idx val="16"/>
          <c:order val="16"/>
          <c:tx>
            <c:strRef>
              <c:f>'Empleo por sectores'!$S$20</c:f>
              <c:strCache>
                <c:ptCount val="1"/>
                <c:pt idx="0">
                  <c:v>Combustión Interna</c:v>
                </c:pt>
              </c:strCache>
              <c:extLst xmlns:c15="http://schemas.microsoft.com/office/drawing/2012/chart"/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sectores'!$T$20:$Y$20</c15:sqref>
                  </c15:fullRef>
                </c:ext>
              </c:extLst>
              <c:f>'Empleo por sectores'!$W$20:$Y$20</c:f>
              <c:numCache>
                <c:formatCode>#,##0</c:formatCode>
                <c:ptCount val="3"/>
                <c:pt idx="0">
                  <c:v>-4.9487761190000006</c:v>
                </c:pt>
                <c:pt idx="1">
                  <c:v>-15.443788479999998</c:v>
                </c:pt>
                <c:pt idx="2">
                  <c:v>-33.476210149999893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1-6CEC-4DDA-A8C3-71B53597A08D}"/>
            </c:ext>
          </c:extLst>
        </c:ser>
        <c:ser>
          <c:idx val="17"/>
          <c:order val="17"/>
          <c:tx>
            <c:strRef>
              <c:f>'Empleo por sectores'!$S$21</c:f>
              <c:strCache>
                <c:ptCount val="1"/>
                <c:pt idx="0">
                  <c:v>Termoeléctrica</c:v>
                </c:pt>
              </c:strCache>
              <c:extLst xmlns:c15="http://schemas.microsoft.com/office/drawing/2012/chart"/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'Empleo por sectores'!$T$3:$Y$3</c15:sqref>
                  </c15:fullRef>
                </c:ext>
              </c:extLst>
              <c:f>'Empleo por sectores'!$W$3:$Y$3</c:f>
              <c:numCache>
                <c:formatCode>General</c:formatCode>
                <c:ptCount val="3"/>
                <c:pt idx="0">
                  <c:v>2030</c:v>
                </c:pt>
                <c:pt idx="1">
                  <c:v>2040</c:v>
                </c:pt>
                <c:pt idx="2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'Empleo por sectores'!$T$21:$Y$21</c15:sqref>
                  </c15:fullRef>
                </c:ext>
              </c:extLst>
              <c:f>'Empleo por sectores'!$W$21:$Y$21</c:f>
              <c:numCache>
                <c:formatCode>#,##0</c:formatCode>
                <c:ptCount val="3"/>
                <c:pt idx="0">
                  <c:v>-3.7611873619999994</c:v>
                </c:pt>
                <c:pt idx="1">
                  <c:v>-4.5892578480000008</c:v>
                </c:pt>
                <c:pt idx="2">
                  <c:v>-4.775489232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2-6CEC-4DDA-A8C3-71B53597A08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147210624"/>
        <c:axId val="14721216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'Empleo por sectores'!$S$4</c15:sqref>
                        </c15:formulaRef>
                      </c:ext>
                    </c:extLst>
                    <c:strCache>
                      <c:ptCount val="1"/>
                      <c:pt idx="0">
                        <c:v>Agricultura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ullRef>
                          <c15:sqref>'Empleo por sectores'!$T$4:$Y$4</c15:sqref>
                        </c15:fullRef>
                        <c15:formulaRef>
                          <c15:sqref>'Empleo por sectores'!$W$4:$Y$4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160281.27109999955</c:v>
                      </c:pt>
                      <c:pt idx="1">
                        <c:v>72972.830800000578</c:v>
                      </c:pt>
                      <c:pt idx="2">
                        <c:v>-18477.049800010398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6CEC-4DDA-A8C3-71B53597A08D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sectores'!$S$5</c15:sqref>
                        </c15:formulaRef>
                      </c:ext>
                    </c:extLst>
                    <c:strCache>
                      <c:ptCount val="1"/>
                      <c:pt idx="0">
                        <c:v>Industria</c:v>
                      </c:pt>
                    </c:strCache>
                  </c:strRef>
                </c:tx>
                <c:spPr>
                  <a:solidFill>
                    <a:schemeClr val="accent2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sectores'!$T$5:$Y$5</c15:sqref>
                        </c15:fullRef>
                        <c15:formulaRef>
                          <c15:sqref>'Empleo por sectores'!$W$5:$Y$5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310748.19298000261</c:v>
                      </c:pt>
                      <c:pt idx="1">
                        <c:v>241200.69876999781</c:v>
                      </c:pt>
                      <c:pt idx="2">
                        <c:v>165527.26722999662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CEC-4DDA-A8C3-71B53597A08D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sectores'!$S$6</c15:sqref>
                        </c15:formulaRef>
                      </c:ext>
                    </c:extLst>
                    <c:strCache>
                      <c:ptCount val="1"/>
                      <c:pt idx="0">
                        <c:v>Transporte 
</c:v>
                      </c:pt>
                    </c:strCache>
                  </c:strRef>
                </c:tx>
                <c:spPr>
                  <a:solidFill>
                    <a:schemeClr val="accent3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sectores'!$T$6:$Y$6</c15:sqref>
                        </c15:fullRef>
                        <c15:formulaRef>
                          <c15:sqref>'Empleo por sectores'!$W$6:$Y$6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211650.92378999991</c:v>
                      </c:pt>
                      <c:pt idx="1">
                        <c:v>304317.54357999982</c:v>
                      </c:pt>
                      <c:pt idx="2">
                        <c:v>318656.81705000019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CEC-4DDA-A8C3-71B53597A08D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sectores'!$S$7</c15:sqref>
                        </c15:formulaRef>
                      </c:ext>
                    </c:extLst>
                    <c:strCache>
                      <c:ptCount val="1"/>
                      <c:pt idx="0">
                        <c:v>Servicios</c:v>
                      </c:pt>
                    </c:strCache>
                  </c:strRef>
                </c:tx>
                <c:spPr>
                  <a:solidFill>
                    <a:schemeClr val="accent4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sectores'!$T$7:$Y$7</c15:sqref>
                        </c15:fullRef>
                        <c15:formulaRef>
                          <c15:sqref>'Empleo por sectores'!$W$7:$Y$7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702698.74499999732</c:v>
                      </c:pt>
                      <c:pt idx="1">
                        <c:v>548115.2310000062</c:v>
                      </c:pt>
                      <c:pt idx="2">
                        <c:v>275372.88000000268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CEC-4DDA-A8C3-71B53597A08D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sectores'!$S$8</c15:sqref>
                        </c15:formulaRef>
                      </c:ext>
                    </c:extLst>
                    <c:strCache>
                      <c:ptCount val="1"/>
                      <c:pt idx="0">
                        <c:v>Petróleo y Gas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sectores'!$T$8:$Y$8</c15:sqref>
                        </c15:fullRef>
                        <c15:formulaRef>
                          <c15:sqref>'Empleo por sectores'!$W$8:$Y$8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-7595.3295499999949</c:v>
                      </c:pt>
                      <c:pt idx="1">
                        <c:v>-16461.454489999989</c:v>
                      </c:pt>
                      <c:pt idx="2">
                        <c:v>-26581.979950000008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6CEC-4DDA-A8C3-71B53597A08D}"/>
                  </c:ext>
                </c:extLst>
              </c15:ser>
            </c15:filteredBarSeries>
            <c15:filteredBarSeries>
              <c15:ser>
                <c:idx val="18"/>
                <c:order val="1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'Empleo por sectores'!$S$22</c15:sqref>
                        </c15:formulaRef>
                      </c:ext>
                    </c:extLst>
                    <c:strCache>
                      <c:ptCount val="1"/>
                      <c:pt idx="0">
                        <c:v>Total</c:v>
                      </c:pt>
                    </c:strCache>
                  </c:strRef>
                </c:tx>
                <c:spPr>
                  <a:solidFill>
                    <a:schemeClr val="accent1">
                      <a:lumMod val="80000"/>
                    </a:schemeClr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sectores'!$T$3:$Y$3</c15:sqref>
                        </c15:fullRef>
                        <c15:formulaRef>
                          <c15:sqref>'Empleo por sectores'!$W$3:$Y$3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2030</c:v>
                      </c:pt>
                      <c:pt idx="1">
                        <c:v>2040</c:v>
                      </c:pt>
                      <c:pt idx="2">
                        <c:v>2050</c:v>
                      </c:pt>
                    </c:numCache>
                  </c:numRef>
                </c:cat>
                <c:val>
                  <c:numRef>
                    <c:extLst>
                      <c:ext xmlns:c15="http://schemas.microsoft.com/office/drawing/2012/chart" uri="{02D57815-91ED-43cb-92C2-25804820EDAC}">
                        <c15:fullRef>
                          <c15:sqref>'Empleo por sectores'!$T$22:$Y$22</c15:sqref>
                        </c15:fullRef>
                        <c15:formulaRef>
                          <c15:sqref>'Empleo por sectores'!$W$22:$Y$22</c15:sqref>
                        </c15:formulaRef>
                      </c:ext>
                    </c:extLst>
                    <c:numCache>
                      <c:formatCode>#,##0</c:formatCode>
                      <c:ptCount val="3"/>
                      <c:pt idx="0">
                        <c:v>1243046.8813262731</c:v>
                      </c:pt>
                      <c:pt idx="1">
                        <c:v>902489.18627139926</c:v>
                      </c:pt>
                      <c:pt idx="2">
                        <c:v>428299.44776545465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6CEC-4DDA-A8C3-71B53597A08D}"/>
                  </c:ext>
                </c:extLst>
              </c15:ser>
            </c15:filteredBarSeries>
          </c:ext>
        </c:extLst>
      </c:barChart>
      <c:catAx>
        <c:axId val="147210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2160"/>
        <c:crosses val="autoZero"/>
        <c:auto val="1"/>
        <c:lblAlgn val="ctr"/>
        <c:lblOffset val="100"/>
        <c:noMultiLvlLbl val="0"/>
      </c:catAx>
      <c:valAx>
        <c:axId val="1472121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72106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3679665465545607"/>
          <c:y val="2.8229521597092116E-2"/>
          <c:w val="0.25203363138929669"/>
          <c:h val="0.95986904384025706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 Main scenario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'!$H$23:$H$26</c:f>
              <c:numCache>
                <c:formatCode>#,##0</c:formatCode>
                <c:ptCount val="4"/>
                <c:pt idx="0">
                  <c:v>81101.788335695863</c:v>
                </c:pt>
                <c:pt idx="1">
                  <c:v>151591.02162021399</c:v>
                </c:pt>
                <c:pt idx="2">
                  <c:v>252313.49876534939</c:v>
                </c:pt>
                <c:pt idx="3">
                  <c:v>310726.02604544908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846-42D9-8066-9698D9983FE3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'!$I$23:$I$26</c:f>
              <c:numCache>
                <c:formatCode>#,##0</c:formatCode>
                <c:ptCount val="4"/>
                <c:pt idx="0">
                  <c:v>79819.042743367012</c:v>
                </c:pt>
                <c:pt idx="1">
                  <c:v>108313.333092374</c:v>
                </c:pt>
                <c:pt idx="2">
                  <c:v>199815.21960966251</c:v>
                </c:pt>
                <c:pt idx="3">
                  <c:v>262013.88681358192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846-42D9-8066-9698D9983FE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543744"/>
        <c:axId val="146545280"/>
      </c:barChart>
      <c:catAx>
        <c:axId val="14654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5280"/>
        <c:crosses val="autoZero"/>
        <c:auto val="1"/>
        <c:lblAlgn val="ctr"/>
        <c:lblOffset val="100"/>
        <c:noMultiLvlLbl val="0"/>
      </c:catAx>
      <c:valAx>
        <c:axId val="146545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54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3F1-4927-9117-EE0A69304359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51485.782291289994</c:v>
                </c:pt>
                <c:pt idx="1">
                  <c:v>60828.738701753005</c:v>
                </c:pt>
                <c:pt idx="2">
                  <c:v>96400.347500521602</c:v>
                </c:pt>
                <c:pt idx="3">
                  <c:v>112253.14321586062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3F1-4927-9117-EE0A693043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604416"/>
        <c:axId val="146605952"/>
      </c:barChart>
      <c:catAx>
        <c:axId val="146604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5952"/>
        <c:crosses val="autoZero"/>
        <c:auto val="1"/>
        <c:lblAlgn val="ctr"/>
        <c:lblOffset val="100"/>
        <c:noMultiLvlLbl val="0"/>
      </c:catAx>
      <c:valAx>
        <c:axId val="1466059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04416"/>
        <c:crosses val="autoZero"/>
        <c:crossBetween val="between"/>
        <c:majorUnit val="1000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Deviation in % from main scenario 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Balmorel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6BB-4AF0-B8BF-482E06624640}"/>
            </c:ext>
          </c:extLst>
        </c:ser>
        <c:ser>
          <c:idx val="1"/>
          <c:order val="1"/>
          <c:tx>
            <c:v>ThreeME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xVal>
          <c:yVal>
            <c:numRef>
              <c:f>'compare Balmorel-ThreeME '!$R$23:$R$26</c:f>
              <c:numCache>
                <c:formatCode>0%</c:formatCode>
                <c:ptCount val="4"/>
                <c:pt idx="0">
                  <c:v>-0.35496868263847381</c:v>
                </c:pt>
                <c:pt idx="1">
                  <c:v>-0.43840026924593123</c:v>
                </c:pt>
                <c:pt idx="2">
                  <c:v>-0.51755252833673571</c:v>
                </c:pt>
                <c:pt idx="3">
                  <c:v>-0.57157559631285237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6BB-4AF0-B8BF-482E0662464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6627584"/>
        <c:axId val="146646144"/>
      </c:scatterChart>
      <c:valAx>
        <c:axId val="146627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46144"/>
        <c:crosses val="autoZero"/>
        <c:crossBetween val="midCat"/>
      </c:valAx>
      <c:valAx>
        <c:axId val="146646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6275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Investment </a:t>
            </a: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fr-FR"/>
              <a:t>CO</a:t>
            </a:r>
            <a:r>
              <a:rPr lang="fr-FR" baseline="-25000"/>
              <a:t>2</a:t>
            </a:r>
            <a:r>
              <a:rPr lang="fr-FR"/>
              <a:t>CAP scenario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Balmorel</c:v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'!$L$23:$L$26</c:f>
              <c:numCache>
                <c:formatCode>#,##0</c:formatCode>
                <c:ptCount val="4"/>
                <c:pt idx="0">
                  <c:v>108079.78297120333</c:v>
                </c:pt>
                <c:pt idx="1">
                  <c:v>228913.63088625669</c:v>
                </c:pt>
                <c:pt idx="2">
                  <c:v>368242.16537379473</c:v>
                </c:pt>
                <c:pt idx="3">
                  <c:v>567514.52425085008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5D-488B-90A6-D6F942FA7588}"/>
            </c:ext>
          </c:extLst>
        </c:ser>
        <c:ser>
          <c:idx val="1"/>
          <c:order val="1"/>
          <c:tx>
            <c:v>ThreeME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'compare Balmorel-ThreeME '!$G$23:$G$26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'!$M$23:$M$26</c:f>
              <c:numCache>
                <c:formatCode>#,##0</c:formatCode>
                <c:ptCount val="4"/>
                <c:pt idx="0">
                  <c:v>51485.782291289994</c:v>
                </c:pt>
                <c:pt idx="1">
                  <c:v>60828.738701753005</c:v>
                </c:pt>
                <c:pt idx="2">
                  <c:v>96400.347500521602</c:v>
                </c:pt>
                <c:pt idx="3">
                  <c:v>112253.14321586062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46745216"/>
        <c:axId val="146759680"/>
      </c:barChart>
      <c:lineChart>
        <c:grouping val="standard"/>
        <c:varyColors val="0"/>
        <c:ser>
          <c:idx val="2"/>
          <c:order val="2"/>
          <c:tx>
            <c:v>Balmorel (%)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'!$Q$23:$Q$26</c:f>
              <c:numCache>
                <c:formatCode>0%</c:formatCode>
                <c:ptCount val="4"/>
                <c:pt idx="0">
                  <c:v>0.33264364681874059</c:v>
                </c:pt>
                <c:pt idx="1">
                  <c:v>0.51007380542471448</c:v>
                </c:pt>
                <c:pt idx="2">
                  <c:v>0.45946279995212858</c:v>
                </c:pt>
                <c:pt idx="3">
                  <c:v>0.82641451529985854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85D-488B-90A6-D6F942FA7588}"/>
            </c:ext>
          </c:extLst>
        </c:ser>
        <c:ser>
          <c:idx val="3"/>
          <c:order val="3"/>
          <c:tx>
            <c:v>ThreeME (%)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'compare Balmorel-ThreeME '!$P$23:$P$26</c:f>
              <c:numCache>
                <c:formatCode>General</c:formatCode>
                <c:ptCount val="4"/>
                <c:pt idx="0">
                  <c:v>2025</c:v>
                </c:pt>
                <c:pt idx="1">
                  <c:v>2030</c:v>
                </c:pt>
                <c:pt idx="2">
                  <c:v>2040</c:v>
                </c:pt>
                <c:pt idx="3">
                  <c:v>2050</c:v>
                </c:pt>
              </c:numCache>
            </c:numRef>
          </c:cat>
          <c:val>
            <c:numRef>
              <c:f>'compare Balmorel-ThreeME '!$R$23:$R$26</c:f>
              <c:numCache>
                <c:formatCode>0%</c:formatCode>
                <c:ptCount val="4"/>
                <c:pt idx="0">
                  <c:v>-0.35496868263847381</c:v>
                </c:pt>
                <c:pt idx="1">
                  <c:v>-0.43840026924593123</c:v>
                </c:pt>
                <c:pt idx="2">
                  <c:v>-0.51755252833673571</c:v>
                </c:pt>
                <c:pt idx="3">
                  <c:v>-0.57157559631285237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85D-488B-90A6-D6F942FA75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6762752"/>
        <c:axId val="146761216"/>
      </c:lineChart>
      <c:catAx>
        <c:axId val="1467452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59680"/>
        <c:crosses val="autoZero"/>
        <c:auto val="1"/>
        <c:lblAlgn val="ctr"/>
        <c:lblOffset val="100"/>
        <c:noMultiLvlLbl val="0"/>
      </c:catAx>
      <c:valAx>
        <c:axId val="1467596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dash"/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45216"/>
        <c:crosses val="autoZero"/>
        <c:crossBetween val="between"/>
        <c:majorUnit val="100000"/>
      </c:valAx>
      <c:valAx>
        <c:axId val="146761216"/>
        <c:scaling>
          <c:orientation val="minMax"/>
        </c:scaling>
        <c:delete val="0"/>
        <c:axPos val="r"/>
        <c:numFmt formatCode="0%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6762752"/>
        <c:crosses val="max"/>
        <c:crossBetween val="between"/>
      </c:valAx>
      <c:catAx>
        <c:axId val="146762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6761216"/>
        <c:crosses val="autoZero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0510751876268759"/>
          <c:y val="4.1640961366890945E-2"/>
          <c:w val="0.58073771308237587"/>
          <c:h val="0.93547101018062762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'compare Balmorel-ThreeME '!$A$4</c:f>
              <c:strCache>
                <c:ptCount val="1"/>
                <c:pt idx="0">
                  <c:v>Hydro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'!$D$4:$K$4</c:f>
              <c:numCache>
                <c:formatCode>#,##0</c:formatCode>
                <c:ptCount val="8"/>
                <c:pt idx="0">
                  <c:v>13774.074344116949</c:v>
                </c:pt>
                <c:pt idx="1">
                  <c:v>19047.042150000001</c:v>
                </c:pt>
                <c:pt idx="2">
                  <c:v>20896.520345735102</c:v>
                </c:pt>
                <c:pt idx="3">
                  <c:v>22740.808349999999</c:v>
                </c:pt>
                <c:pt idx="4">
                  <c:v>21902.730995219823</c:v>
                </c:pt>
                <c:pt idx="5">
                  <c:v>26467.465960000001</c:v>
                </c:pt>
                <c:pt idx="6">
                  <c:v>32210.921248774015</c:v>
                </c:pt>
                <c:pt idx="7">
                  <c:v>29580.153559999999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7D8-4AD0-9046-C2F815F1C3EF}"/>
            </c:ext>
          </c:extLst>
        </c:ser>
        <c:ser>
          <c:idx val="1"/>
          <c:order val="1"/>
          <c:tx>
            <c:strRef>
              <c:f>'compare Balmorel-ThreeME '!$A$5</c:f>
              <c:strCache>
                <c:ptCount val="1"/>
                <c:pt idx="0">
                  <c:v>Wind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'!$D$5:$K$5</c:f>
              <c:numCache>
                <c:formatCode>#,##0</c:formatCode>
                <c:ptCount val="8"/>
                <c:pt idx="0">
                  <c:v>20940.472167261898</c:v>
                </c:pt>
                <c:pt idx="1">
                  <c:v>10349.0592</c:v>
                </c:pt>
                <c:pt idx="2">
                  <c:v>48439.498974079273</c:v>
                </c:pt>
                <c:pt idx="3">
                  <c:v>20419.216209999999</c:v>
                </c:pt>
                <c:pt idx="4">
                  <c:v>85199.912016860166</c:v>
                </c:pt>
                <c:pt idx="5">
                  <c:v>44860.025370000003</c:v>
                </c:pt>
                <c:pt idx="6">
                  <c:v>90594.249095126725</c:v>
                </c:pt>
                <c:pt idx="7">
                  <c:v>61107.39933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7D8-4AD0-9046-C2F815F1C3EF}"/>
            </c:ext>
          </c:extLst>
        </c:ser>
        <c:ser>
          <c:idx val="2"/>
          <c:order val="2"/>
          <c:tx>
            <c:strRef>
              <c:f>'compare Balmorel-ThreeME '!$A$6</c:f>
              <c:strCache>
                <c:ptCount val="1"/>
                <c:pt idx="0">
                  <c:v>Geothermal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'!$D$6:$K$6</c:f>
              <c:numCache>
                <c:formatCode>#,##0</c:formatCode>
                <c:ptCount val="8"/>
                <c:pt idx="0">
                  <c:v>4115.9383293566925</c:v>
                </c:pt>
                <c:pt idx="1">
                  <c:v>2192.9724639999999</c:v>
                </c:pt>
                <c:pt idx="2">
                  <c:v>2334.794906230848</c:v>
                </c:pt>
                <c:pt idx="3">
                  <c:v>2742.6826409999999</c:v>
                </c:pt>
                <c:pt idx="4">
                  <c:v>3492.033459329753</c:v>
                </c:pt>
                <c:pt idx="5">
                  <c:v>3461.5213429999999</c:v>
                </c:pt>
                <c:pt idx="6">
                  <c:v>4836.060048243603</c:v>
                </c:pt>
                <c:pt idx="7">
                  <c:v>3832.7822190000002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7D8-4AD0-9046-C2F815F1C3EF}"/>
            </c:ext>
          </c:extLst>
        </c:ser>
        <c:ser>
          <c:idx val="3"/>
          <c:order val="3"/>
          <c:tx>
            <c:strRef>
              <c:f>'compare Balmorel-ThreeME '!$A$7</c:f>
              <c:strCache>
                <c:ptCount val="1"/>
                <c:pt idx="0">
                  <c:v>Solar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'!$D$7:$K$7</c:f>
              <c:numCache>
                <c:formatCode>#,##0</c:formatCode>
                <c:ptCount val="8"/>
                <c:pt idx="0">
                  <c:v>19302.643761081323</c:v>
                </c:pt>
                <c:pt idx="1">
                  <c:v>12855.01439</c:v>
                </c:pt>
                <c:pt idx="2">
                  <c:v>17686.933719671288</c:v>
                </c:pt>
                <c:pt idx="3">
                  <c:v>20293.362519999999</c:v>
                </c:pt>
                <c:pt idx="4">
                  <c:v>108832.30459387641</c:v>
                </c:pt>
                <c:pt idx="5">
                  <c:v>83787.724459999998</c:v>
                </c:pt>
                <c:pt idx="6">
                  <c:v>96433.151328563312</c:v>
                </c:pt>
                <c:pt idx="7">
                  <c:v>121927.7139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D7D8-4AD0-9046-C2F815F1C3EF}"/>
            </c:ext>
          </c:extLst>
        </c:ser>
        <c:ser>
          <c:idx val="4"/>
          <c:order val="4"/>
          <c:tx>
            <c:strRef>
              <c:f>'compare Balmorel-ThreeME '!$A$8</c:f>
              <c:strCache>
                <c:ptCount val="1"/>
                <c:pt idx="0">
                  <c:v>Cogeneration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'!$D$8:$K$8</c:f>
              <c:numCache>
                <c:formatCode>#,##0</c:formatCode>
                <c:ptCount val="8"/>
                <c:pt idx="0">
                  <c:v>6344.0447024477053</c:v>
                </c:pt>
                <c:pt idx="1">
                  <c:v>3233.3332169999999</c:v>
                </c:pt>
                <c:pt idx="2">
                  <c:v>2694.110346778215</c:v>
                </c:pt>
                <c:pt idx="3">
                  <c:v>4052.8482210000002</c:v>
                </c:pt>
                <c:pt idx="4">
                  <c:v>4731.9067431094345</c:v>
                </c:pt>
                <c:pt idx="5">
                  <c:v>4723.2816359999997</c:v>
                </c:pt>
                <c:pt idx="6">
                  <c:v>-20042.719274630032</c:v>
                </c:pt>
                <c:pt idx="7">
                  <c:v>1.40315134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7D8-4AD0-9046-C2F815F1C3EF}"/>
            </c:ext>
          </c:extLst>
        </c:ser>
        <c:ser>
          <c:idx val="5"/>
          <c:order val="5"/>
          <c:tx>
            <c:strRef>
              <c:f>'compare Balmorel-ThreeME '!$A$9</c:f>
              <c:strCache>
                <c:ptCount val="1"/>
                <c:pt idx="0">
                  <c:v>Bioenergy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'!$D$9:$K$9</c:f>
              <c:numCache>
                <c:formatCode>#,##0</c:formatCode>
                <c:ptCount val="8"/>
                <c:pt idx="0">
                  <c:v>736.06374663342501</c:v>
                </c:pt>
                <c:pt idx="1">
                  <c:v>1318.5347389999999</c:v>
                </c:pt>
                <c:pt idx="2">
                  <c:v>-1091.7770366230416</c:v>
                </c:pt>
                <c:pt idx="3">
                  <c:v>1424.495351</c:v>
                </c:pt>
                <c:pt idx="4">
                  <c:v>-1232.0571234255149</c:v>
                </c:pt>
                <c:pt idx="5">
                  <c:v>558.1927293</c:v>
                </c:pt>
                <c:pt idx="6">
                  <c:v>-1181.0827380392293</c:v>
                </c:pt>
                <c:pt idx="7">
                  <c:v>42.747591180000001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D7D8-4AD0-9046-C2F815F1C3EF}"/>
            </c:ext>
          </c:extLst>
        </c:ser>
        <c:ser>
          <c:idx val="6"/>
          <c:order val="6"/>
          <c:tx>
            <c:strRef>
              <c:f>'compare Balmorel-ThreeME '!$A$10</c:f>
              <c:strCache>
                <c:ptCount val="1"/>
                <c:pt idx="0">
                  <c:v>Other clean energy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'!$D$10:$K$10</c:f>
              <c:numCache>
                <c:formatCode>#,##0</c:formatCode>
                <c:ptCount val="8"/>
                <c:pt idx="0">
                  <c:v>1245.9900862514453</c:v>
                </c:pt>
                <c:pt idx="1">
                  <c:v>3723.9410189999999</c:v>
                </c:pt>
                <c:pt idx="2">
                  <c:v>550.33131309882958</c:v>
                </c:pt>
                <c:pt idx="3">
                  <c:v>4499.3190139999997</c:v>
                </c:pt>
                <c:pt idx="4">
                  <c:v>-816.76819902244688</c:v>
                </c:pt>
                <c:pt idx="5">
                  <c:v>1832.6684809999999</c:v>
                </c:pt>
                <c:pt idx="6">
                  <c:v>29.277483244289609</c:v>
                </c:pt>
                <c:pt idx="7">
                  <c:v>849.39588000000003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7D8-4AD0-9046-C2F815F1C3EF}"/>
            </c:ext>
          </c:extLst>
        </c:ser>
        <c:ser>
          <c:idx val="7"/>
          <c:order val="7"/>
          <c:tx>
            <c:strRef>
              <c:f>'compare Balmorel-ThreeME '!$A$11</c:f>
              <c:strCache>
                <c:ptCount val="1"/>
                <c:pt idx="0">
                  <c:v>Nuclear  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'!$D$11:$K$11</c:f>
              <c:numCache>
                <c:formatCode>#,##0</c:formatCode>
                <c:ptCount val="8"/>
                <c:pt idx="0">
                  <c:v>3099.1669724876429</c:v>
                </c:pt>
                <c:pt idx="1">
                  <c:v>3293.1038920000001</c:v>
                </c:pt>
                <c:pt idx="2">
                  <c:v>2679.2827331037151</c:v>
                </c:pt>
                <c:pt idx="3">
                  <c:v>3343.057722</c:v>
                </c:pt>
                <c:pt idx="4">
                  <c:v>4261.9556552387212</c:v>
                </c:pt>
                <c:pt idx="5">
                  <c:v>3491.38148</c:v>
                </c:pt>
                <c:pt idx="6">
                  <c:v>6267.7808537493611</c:v>
                </c:pt>
                <c:pt idx="7">
                  <c:v>3726.2746069999998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7D8-4AD0-9046-C2F815F1C3EF}"/>
            </c:ext>
          </c:extLst>
        </c:ser>
        <c:ser>
          <c:idx val="8"/>
          <c:order val="8"/>
          <c:tx>
            <c:strRef>
              <c:f>'compare Balmorel-ThreeME '!$A$12</c:f>
              <c:strCache>
                <c:ptCount val="1"/>
                <c:pt idx="0">
                  <c:v>Carboelectric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'!$D$12:$K$12</c:f>
              <c:numCache>
                <c:formatCode>#,##0</c:formatCode>
                <c:ptCount val="8"/>
                <c:pt idx="0">
                  <c:v>3406.7093550491418</c:v>
                </c:pt>
                <c:pt idx="1">
                  <c:v>3691.4728190000001</c:v>
                </c:pt>
                <c:pt idx="2">
                  <c:v>-4383.3931426428016</c:v>
                </c:pt>
                <c:pt idx="3">
                  <c:v>3111.294296</c:v>
                </c:pt>
                <c:pt idx="4">
                  <c:v>-1635.4486981422242</c:v>
                </c:pt>
                <c:pt idx="5">
                  <c:v>2254.6278830000001</c:v>
                </c:pt>
                <c:pt idx="6">
                  <c:v>-21557.458477755496</c:v>
                </c:pt>
                <c:pt idx="7">
                  <c:v>37.767695770000003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7D8-4AD0-9046-C2F815F1C3EF}"/>
            </c:ext>
          </c:extLst>
        </c:ser>
        <c:ser>
          <c:idx val="9"/>
          <c:order val="9"/>
          <c:tx>
            <c:strRef>
              <c:f>'compare Balmorel-ThreeME '!$A$13</c:f>
              <c:strCache>
                <c:ptCount val="1"/>
                <c:pt idx="0">
                  <c:v>Combined cycle and turbogas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'!$D$13:$K$13</c:f>
              <c:numCache>
                <c:formatCode>#,##0</c:formatCode>
                <c:ptCount val="8"/>
                <c:pt idx="0">
                  <c:v>26502.992342538993</c:v>
                </c:pt>
                <c:pt idx="1">
                  <c:v>20082.073540000001</c:v>
                </c:pt>
                <c:pt idx="2">
                  <c:v>80023.840536042029</c:v>
                </c:pt>
                <c:pt idx="3">
                  <c:v>25677.140329999998</c:v>
                </c:pt>
                <c:pt idx="4">
                  <c:v>27058.101418748181</c:v>
                </c:pt>
                <c:pt idx="5">
                  <c:v>28371.065780000001</c:v>
                </c:pt>
                <c:pt idx="6">
                  <c:v>122396.60438751582</c:v>
                </c:pt>
                <c:pt idx="7">
                  <c:v>40898.003539999998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D7D8-4AD0-9046-C2F815F1C3EF}"/>
            </c:ext>
          </c:extLst>
        </c:ser>
        <c:ser>
          <c:idx val="10"/>
          <c:order val="10"/>
          <c:tx>
            <c:strRef>
              <c:f>'compare Balmorel-ThreeME '!$A$14</c:f>
              <c:strCache>
                <c:ptCount val="1"/>
                <c:pt idx="0">
                  <c:v>Internal Combustion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'!$D$14:$K$14</c:f>
              <c:numCache>
                <c:formatCode>#,##0</c:formatCode>
                <c:ptCount val="8"/>
                <c:pt idx="0">
                  <c:v>5051.5453798655635</c:v>
                </c:pt>
                <c:pt idx="1">
                  <c:v>23.735362989999999</c:v>
                </c:pt>
                <c:pt idx="2">
                  <c:v>-18141.366354265283</c:v>
                </c:pt>
                <c:pt idx="3">
                  <c:v>7.3846608490000003</c:v>
                </c:pt>
                <c:pt idx="4">
                  <c:v>832.22950773850903</c:v>
                </c:pt>
                <c:pt idx="5">
                  <c:v>7.1237610890000003</c:v>
                </c:pt>
                <c:pt idx="6">
                  <c:v>930.66042348853796</c:v>
                </c:pt>
                <c:pt idx="7">
                  <c:v>10.230589719999999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7D8-4AD0-9046-C2F815F1C3EF}"/>
            </c:ext>
          </c:extLst>
        </c:ser>
        <c:ser>
          <c:idx val="11"/>
          <c:order val="11"/>
          <c:tx>
            <c:strRef>
              <c:f>'compare Balmorel-ThreeME '!$A$15</c:f>
              <c:strCache>
                <c:ptCount val="1"/>
                <c:pt idx="0">
                  <c:v>Termoelectric</c:v>
                </c:pt>
              </c:strCache>
            </c:strRef>
          </c:tx>
          <c:invertIfNegative val="0"/>
          <c:cat>
            <c:multiLvlStrRef>
              <c:f>'compare Balmorel-ThreeME '!$D$2:$K$3</c:f>
              <c:multiLvlStrCache>
                <c:ptCount val="8"/>
                <c:lvl>
                  <c:pt idx="0">
                    <c:v>2025</c:v>
                  </c:pt>
                  <c:pt idx="2">
                    <c:v>2030</c:v>
                  </c:pt>
                  <c:pt idx="4">
                    <c:v>2040</c:v>
                  </c:pt>
                  <c:pt idx="6">
                    <c:v>2050</c:v>
                  </c:pt>
                </c:lvl>
                <c:lvl>
                  <c:pt idx="0">
                    <c:v>Balmorel</c:v>
                  </c:pt>
                  <c:pt idx="1">
                    <c:v>ThreeME</c:v>
                  </c:pt>
                  <c:pt idx="2">
                    <c:v>Balmorel</c:v>
                  </c:pt>
                  <c:pt idx="3">
                    <c:v>ThreeME</c:v>
                  </c:pt>
                  <c:pt idx="4">
                    <c:v>Balmorel</c:v>
                  </c:pt>
                  <c:pt idx="5">
                    <c:v>ThreeME</c:v>
                  </c:pt>
                  <c:pt idx="6">
                    <c:v>Balmorel</c:v>
                  </c:pt>
                  <c:pt idx="7">
                    <c:v>ThreeME</c:v>
                  </c:pt>
                </c:lvl>
              </c:multiLvlStrCache>
            </c:multiLvlStrRef>
          </c:cat>
          <c:val>
            <c:numRef>
              <c:f>'compare Balmorel-ThreeME '!$D$15:$K$15</c:f>
              <c:numCache>
                <c:formatCode>#,##0</c:formatCode>
                <c:ptCount val="8"/>
                <c:pt idx="0">
                  <c:v>-23417.852851394906</c:v>
                </c:pt>
                <c:pt idx="1">
                  <c:v>8.7599503769999902</c:v>
                </c:pt>
                <c:pt idx="2">
                  <c:v>-97.75472099416217</c:v>
                </c:pt>
                <c:pt idx="3">
                  <c:v>1.7237765249999999</c:v>
                </c:pt>
                <c:pt idx="4">
                  <c:v>-313.40160418146991</c:v>
                </c:pt>
                <c:pt idx="5">
                  <c:v>0.1407262735</c:v>
                </c:pt>
                <c:pt idx="6">
                  <c:v>-191.41833283177886</c:v>
                </c:pt>
                <c:pt idx="7">
                  <c:v>1.4749571899999999E-2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D7D8-4AD0-9046-C2F815F1C3E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1655168"/>
        <c:axId val="131895296"/>
      </c:barChart>
      <c:catAx>
        <c:axId val="13165516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31895296"/>
        <c:crosses val="autoZero"/>
        <c:auto val="1"/>
        <c:lblAlgn val="ctr"/>
        <c:lblOffset val="100"/>
        <c:noMultiLvlLbl val="0"/>
      </c:catAx>
      <c:valAx>
        <c:axId val="131895296"/>
        <c:scaling>
          <c:orientation val="minMax"/>
        </c:scaling>
        <c:delete val="0"/>
        <c:axPos val="l"/>
        <c:majorGridlines>
          <c:spPr>
            <a:ln>
              <a:solidFill>
                <a:schemeClr val="bg1">
                  <a:lumMod val="65000"/>
                </a:schemeClr>
              </a:solidFill>
              <a:prstDash val="dash"/>
            </a:ln>
          </c:spPr>
        </c:majorGridlines>
        <c:numFmt formatCode="#,##0" sourceLinked="1"/>
        <c:majorTickMark val="out"/>
        <c:minorTickMark val="none"/>
        <c:tickLblPos val="nextTo"/>
        <c:crossAx val="131655168"/>
        <c:crosses val="autoZero"/>
        <c:crossBetween val="between"/>
      </c:valAx>
      <c:spPr>
        <a:ln>
          <a:noFill/>
        </a:ln>
      </c:spPr>
    </c:plotArea>
    <c:legend>
      <c:legendPos val="r"/>
      <c:layout>
        <c:manualLayout>
          <c:xMode val="edge"/>
          <c:yMode val="edge"/>
          <c:x val="0.71815814752570362"/>
          <c:y val="6.4266851426762611E-2"/>
          <c:w val="0.26354039078448527"/>
          <c:h val="0.84598425196850391"/>
        </c:manualLayout>
      </c:layout>
      <c:overlay val="0"/>
    </c:legend>
    <c:plotVisOnly val="1"/>
    <c:dispBlanksAs val="gap"/>
    <c:showDLblsOverMax val="0"/>
  </c:chart>
  <c:spPr>
    <a:ln>
      <a:noFill/>
    </a:ln>
  </c:spPr>
  <c:printSettings>
    <c:headerFooter/>
    <c:pageMargins b="0.75" l="0.7" r="0.7" t="0.75" header="0.3" footer="0.3"/>
    <c:pageSetup/>
  </c:printSettings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200"/>
              <a:t>GDP "Scenario CO2 CAP"</a:t>
            </a:r>
          </a:p>
          <a:p>
            <a:pPr>
              <a:defRPr/>
            </a:pPr>
            <a:r>
              <a:rPr lang="en-GB" sz="1200"/>
              <a:t>(</a:t>
            </a:r>
            <a:r>
              <a:rPr lang="en-GB" sz="1200" b="0"/>
              <a:t>percent deviation from BAU</a:t>
            </a:r>
            <a:r>
              <a:rPr lang="en-GB" sz="1200"/>
              <a:t>)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DATA!$A$2</c:f>
              <c:strCache>
                <c:ptCount val="1"/>
                <c:pt idx="0">
                  <c:v>100*(GDP_2/GDP_0-1)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DATA!$B$2:$AM$2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7.9143894805144804E-2</c:v>
                </c:pt>
                <c:pt idx="2">
                  <c:v>0.177227044418026</c:v>
                </c:pt>
                <c:pt idx="3">
                  <c:v>0.28502932576326401</c:v>
                </c:pt>
                <c:pt idx="4">
                  <c:v>0.40211631011472998</c:v>
                </c:pt>
                <c:pt idx="5" formatCode="General">
                  <c:v>0.52365811809606999</c:v>
                </c:pt>
                <c:pt idx="6" formatCode="General">
                  <c:v>0.66659651066300896</c:v>
                </c:pt>
                <c:pt idx="7" formatCode="General">
                  <c:v>0.814434171995159</c:v>
                </c:pt>
                <c:pt idx="8" formatCode="General">
                  <c:v>0.95032341261673803</c:v>
                </c:pt>
                <c:pt idx="9" formatCode="General">
                  <c:v>1.0720677223203801</c:v>
                </c:pt>
                <c:pt idx="10" formatCode="General">
                  <c:v>1.17343415496424</c:v>
                </c:pt>
                <c:pt idx="11" formatCode="General">
                  <c:v>1.2495818363070299</c:v>
                </c:pt>
                <c:pt idx="12" formatCode="General">
                  <c:v>1.30069589384</c:v>
                </c:pt>
                <c:pt idx="13" formatCode="General">
                  <c:v>1.3265201568653799</c:v>
                </c:pt>
                <c:pt idx="14" formatCode="General">
                  <c:v>1.34025374882298</c:v>
                </c:pt>
                <c:pt idx="15" formatCode="General">
                  <c:v>1.34501060788878</c:v>
                </c:pt>
                <c:pt idx="16" formatCode="General">
                  <c:v>1.3443370149040099</c:v>
                </c:pt>
                <c:pt idx="17" formatCode="General">
                  <c:v>1.3402816100775501</c:v>
                </c:pt>
                <c:pt idx="18" formatCode="General">
                  <c:v>1.3200820260009301</c:v>
                </c:pt>
                <c:pt idx="19" formatCode="General">
                  <c:v>1.28721397938218</c:v>
                </c:pt>
                <c:pt idx="20" formatCode="General">
                  <c:v>1.24273949760078</c:v>
                </c:pt>
                <c:pt idx="21" formatCode="General">
                  <c:v>1.1910965986775901</c:v>
                </c:pt>
                <c:pt idx="22" formatCode="General">
                  <c:v>1.1353355853573599</c:v>
                </c:pt>
                <c:pt idx="23" formatCode="General">
                  <c:v>1.07762460145131</c:v>
                </c:pt>
                <c:pt idx="24" formatCode="General">
                  <c:v>1.0194573437694701</c:v>
                </c:pt>
                <c:pt idx="25" formatCode="General">
                  <c:v>0.96181987990795403</c:v>
                </c:pt>
                <c:pt idx="26" formatCode="General">
                  <c:v>0.90529809683588203</c:v>
                </c:pt>
                <c:pt idx="27" formatCode="General">
                  <c:v>0.85016163698672298</c:v>
                </c:pt>
                <c:pt idx="28" formatCode="General">
                  <c:v>0.79468251057697104</c:v>
                </c:pt>
                <c:pt idx="29" formatCode="General">
                  <c:v>0.741856130535967</c:v>
                </c:pt>
                <c:pt idx="30" formatCode="General">
                  <c:v>0.68898325763100399</c:v>
                </c:pt>
                <c:pt idx="31" formatCode="General">
                  <c:v>0.63407830886443795</c:v>
                </c:pt>
                <c:pt idx="32" formatCode="General">
                  <c:v>0.57692855087818595</c:v>
                </c:pt>
                <c:pt idx="33" formatCode="General">
                  <c:v>0.51739725579828999</c:v>
                </c:pt>
                <c:pt idx="34" formatCode="General">
                  <c:v>0.455369025243124</c:v>
                </c:pt>
                <c:pt idx="35" formatCode="General">
                  <c:v>0.39074724875271999</c:v>
                </c:pt>
                <c:pt idx="36" formatCode="General">
                  <c:v>0.32312277519435101</c:v>
                </c:pt>
                <c:pt idx="37" formatCode="General">
                  <c:v>0.25487709938516401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8C4-9B4B-871A-EBA57D34839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261312"/>
        <c:axId val="147262848"/>
      </c:lineChart>
      <c:catAx>
        <c:axId val="14726131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262848"/>
        <c:crosses val="autoZero"/>
        <c:auto val="1"/>
        <c:lblAlgn val="ctr"/>
        <c:lblOffset val="100"/>
        <c:noMultiLvlLbl val="0"/>
      </c:catAx>
      <c:valAx>
        <c:axId val="14726284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261312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 b="0"/>
            </a:pPr>
            <a:r>
              <a:rPr lang="en-US" sz="1400" b="0"/>
              <a:t>Emisiones de CO2 de sector electrico (Mt</a:t>
            </a:r>
            <a:r>
              <a:rPr lang="en-US" sz="1400" b="0" baseline="0"/>
              <a:t> CO2 eq</a:t>
            </a:r>
            <a:r>
              <a:rPr lang="en-US" sz="1400" b="0"/>
              <a:t>) </a:t>
            </a:r>
            <a:r>
              <a:rPr lang="en-US" sz="1400" b="0" baseline="0"/>
              <a:t> </a:t>
            </a:r>
            <a:endParaRPr lang="en-US" sz="1400" b="0"/>
          </a:p>
        </c:rich>
      </c:tx>
      <c:layout>
        <c:manualLayout>
          <c:xMode val="edge"/>
          <c:yMode val="edge"/>
          <c:x val="0.12774330582486013"/>
          <c:y val="3.2310493665455839E-2"/>
        </c:manualLayout>
      </c:layout>
      <c:overlay val="1"/>
    </c:title>
    <c:autoTitleDeleted val="0"/>
    <c:plotArea>
      <c:layout>
        <c:manualLayout>
          <c:layoutTarget val="inner"/>
          <c:xMode val="edge"/>
          <c:yMode val="edge"/>
          <c:x val="0.14345846342001467"/>
          <c:y val="0.17727408672140496"/>
          <c:w val="0.76025540076721165"/>
          <c:h val="0.60113808690580339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ENR_EMS_ELEC!$C$15:$I$15</c15:sqref>
                  </c15:fullRef>
                </c:ext>
              </c:extLst>
              <c:f>ENR_EMS_ELEC!$E$15:$I$15</c:f>
              <c:numCache>
                <c:formatCode>#,##0</c:formatCode>
                <c:ptCount val="5"/>
                <c:pt idx="0">
                  <c:v>152374.98125540002</c:v>
                </c:pt>
                <c:pt idx="1">
                  <c:v>155802.78472138999</c:v>
                </c:pt>
                <c:pt idx="2">
                  <c:v>162871.64843256</c:v>
                </c:pt>
                <c:pt idx="3">
                  <c:v>148315.12813699001</c:v>
                </c:pt>
                <c:pt idx="4">
                  <c:v>155512.67587716397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7B0-9448-ADC5-5EF93EB54DBB}"/>
            </c:ext>
          </c:extLst>
        </c:ser>
        <c:ser>
          <c:idx val="1"/>
          <c:order val="1"/>
          <c:tx>
            <c:v>CO2 CAP</c:v>
          </c:tx>
          <c:invertIfNegative val="0"/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ENR_EMS_ELEC!$C$17:$I$17</c15:sqref>
                  </c15:fullRef>
                </c:ext>
              </c:extLst>
              <c:f>ENR_EMS_ELEC!$E$17:$I$17</c:f>
              <c:numCache>
                <c:formatCode>#,##0</c:formatCode>
                <c:ptCount val="5"/>
                <c:pt idx="0">
                  <c:v>113928.1522</c:v>
                </c:pt>
                <c:pt idx="1">
                  <c:v>97948.089950000009</c:v>
                </c:pt>
                <c:pt idx="2">
                  <c:v>91322.022430000012</c:v>
                </c:pt>
                <c:pt idx="3">
                  <c:v>70604.723959999901</c:v>
                </c:pt>
                <c:pt idx="4">
                  <c:v>65516.028960000003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24288"/>
        <c:axId val="147334272"/>
      </c:barChart>
      <c:lineChart>
        <c:grouping val="standard"/>
        <c:varyColors val="0"/>
        <c:ser>
          <c:idx val="2"/>
          <c:order val="2"/>
          <c:tx>
            <c:v>Deviación con respecto al BAU</c:v>
          </c:tx>
          <c:marker>
            <c:symbol val="none"/>
          </c:marker>
          <c:dLbls>
            <c:dLbl>
              <c:idx val="0"/>
              <c:layout>
                <c:manualLayout>
                  <c:x val="-5.8602665051483947E-2"/>
                  <c:y val="-7.407407407407407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A-F7B0-9448-ADC5-5EF93EB54DBB}"/>
                </c:ext>
              </c:extLst>
            </c:dLbl>
            <c:dLbl>
              <c:idx val="1"/>
              <c:layout>
                <c:manualLayout>
                  <c:x val="-4.834625479507379E-2"/>
                  <c:y val="-7.8703703703703706E-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F7B0-9448-ADC5-5EF93EB54DBB}"/>
                </c:ext>
              </c:extLst>
            </c:dLbl>
            <c:dLbl>
              <c:idx val="2"/>
              <c:layout>
                <c:manualLayout>
                  <c:x val="-6.6294972743791647E-2"/>
                  <c:y val="-0.1111111111111111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F7B0-9448-ADC5-5EF93EB54DBB}"/>
                </c:ext>
              </c:extLst>
            </c:dLbl>
            <c:dLbl>
              <c:idx val="3"/>
              <c:layout>
                <c:manualLayout>
                  <c:x val="-4.5782152230971221E-2"/>
                  <c:y val="-0.11111111111111102"/>
                </c:manualLayout>
              </c:layout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F7B0-9448-ADC5-5EF93EB54DBB}"/>
                </c:ext>
              </c:extLst>
            </c:dLbl>
            <c:numFmt formatCode="0%" sourceLinked="0"/>
            <c:spPr>
              <a:noFill/>
              <a:ln>
                <a:noFill/>
              </a:ln>
              <a:effectLst/>
            </c:spPr>
            <c:txPr>
              <a:bodyPr wrap="square" lIns="38100" tIns="19050" rIns="38100" bIns="19050" anchor="ctr">
                <a:spAutoFit/>
              </a:bodyPr>
              <a:lstStyle/>
              <a:p>
                <a:pPr>
                  <a:defRPr sz="1200" b="1">
                    <a:solidFill>
                      <a:schemeClr val="tx1">
                        <a:lumMod val="75000"/>
                        <a:lumOff val="25000"/>
                      </a:schemeClr>
                    </a:solidFill>
                  </a:defRPr>
                </a:pPr>
                <a:endParaRPr lang="en-US"/>
              </a:p>
            </c:txPr>
            <c:dLblPos val="l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ENR_EMS_ELEC!$C$2:$I$2</c15:sqref>
                  </c15:fullRef>
                </c:ext>
              </c:extLst>
              <c:f>ENR_EMS_ELEC!$E$2:$I$2</c:f>
              <c:numCache>
                <c:formatCode>General</c:formatCode>
                <c:ptCount val="5"/>
                <c:pt idx="0">
                  <c:v>2020</c:v>
                </c:pt>
                <c:pt idx="1">
                  <c:v>2025</c:v>
                </c:pt>
                <c:pt idx="2">
                  <c:v>2030</c:v>
                </c:pt>
                <c:pt idx="3">
                  <c:v>2040</c:v>
                </c:pt>
                <c:pt idx="4">
                  <c:v>2050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ENR_EMS_ELEC!$C$18:$I$18</c15:sqref>
                  </c15:fullRef>
                </c:ext>
              </c:extLst>
              <c:f>ENR_EMS_ELEC!$E$18:$I$18</c:f>
              <c:numCache>
                <c:formatCode>0.00%</c:formatCode>
                <c:ptCount val="5"/>
                <c:pt idx="0">
                  <c:v>-0.25231720285470094</c:v>
                </c:pt>
                <c:pt idx="1">
                  <c:v>-0.37133286721958814</c:v>
                </c:pt>
                <c:pt idx="2">
                  <c:v>-0.43930068057355254</c:v>
                </c:pt>
                <c:pt idx="3">
                  <c:v>-0.52395467106506866</c:v>
                </c:pt>
                <c:pt idx="4">
                  <c:v>-0.57870939722142223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categoryFilterExceptions>
                <c15:categoryFilterException>
                  <c15:sqref>ENR_EMS_ELEC!$D$18</c15:sqref>
                  <c15:dLbl>
                    <c:idx val="-1"/>
                    <c:layout>
                      <c:manualLayout>
                        <c:x val="-6.8859075307894202E-2"/>
                        <c:y val="-6.018518518518521E-2"/>
                      </c:manualLayout>
                    </c:layout>
                    <c:dLblPos val="r"/>
                    <c:showLegendKey val="0"/>
                    <c:showVal val="1"/>
                    <c:showCatName val="0"/>
                    <c:showSerName val="0"/>
                    <c:showPercent val="0"/>
                    <c:showBubbleSize val="0"/>
                    <c:extLst>
                      <c:ext uri="{CE6537A1-D6FC-4f65-9D91-7224C49458BB}"/>
                      <c:ext xmlns:c16="http://schemas.microsoft.com/office/drawing/2014/chart" uri="{C3380CC4-5D6E-409C-BE32-E72D297353CC}">
                        <c16:uniqueId val="{00000000-30CF-43A2-8CD5-563950D8AA9E}"/>
                      </c:ext>
                    </c:extLst>
                  </c15:dLbl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6-F7B0-9448-ADC5-5EF93EB54DB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337984"/>
        <c:axId val="147336192"/>
      </c:lineChart>
      <c:catAx>
        <c:axId val="14732428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34272"/>
        <c:crosses val="autoZero"/>
        <c:auto val="1"/>
        <c:lblAlgn val="ctr"/>
        <c:lblOffset val="100"/>
        <c:noMultiLvlLbl val="0"/>
      </c:catAx>
      <c:valAx>
        <c:axId val="147334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24288"/>
        <c:crosses val="autoZero"/>
        <c:crossBetween val="between"/>
        <c:dispUnits>
          <c:builtInUnit val="thousands"/>
        </c:dispUnits>
      </c:valAx>
      <c:valAx>
        <c:axId val="147336192"/>
        <c:scaling>
          <c:orientation val="minMax"/>
        </c:scaling>
        <c:delete val="0"/>
        <c:axPos val="r"/>
        <c:numFmt formatCode="0.00%" sourceLinked="1"/>
        <c:majorTickMark val="out"/>
        <c:minorTickMark val="none"/>
        <c:tickLblPos val="nextTo"/>
        <c:txPr>
          <a:bodyPr/>
          <a:lstStyle/>
          <a:p>
            <a:pPr>
              <a:defRPr>
                <a:solidFill>
                  <a:schemeClr val="bg1"/>
                </a:solidFill>
              </a:defRPr>
            </a:pPr>
            <a:endParaRPr lang="en-US"/>
          </a:p>
        </c:txPr>
        <c:crossAx val="147337984"/>
        <c:crosses val="max"/>
        <c:crossBetween val="between"/>
      </c:valAx>
      <c:catAx>
        <c:axId val="14733798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47336192"/>
        <c:crosses val="autoZero"/>
        <c:auto val="1"/>
        <c:lblAlgn val="ctr"/>
        <c:lblOffset val="100"/>
        <c:noMultiLvlLbl val="0"/>
      </c:catAx>
    </c:plotArea>
    <c:legend>
      <c:legendPos val="b"/>
      <c:layout>
        <c:manualLayout>
          <c:xMode val="edge"/>
          <c:yMode val="edge"/>
          <c:x val="0.15300908540278618"/>
          <c:y val="0.88850503062117236"/>
          <c:w val="0.72643956744276927"/>
          <c:h val="7.7609070325436791E-2"/>
        </c:manualLayout>
      </c:layout>
      <c:overlay val="0"/>
    </c:legend>
    <c:plotVisOnly val="1"/>
    <c:dispBlanksAs val="gap"/>
    <c:showDLblsOverMax val="0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400"/>
            </a:pPr>
            <a:r>
              <a:rPr lang="en-US" sz="1400"/>
              <a:t>Final Consumption of electricity (Twh)</a:t>
            </a:r>
          </a:p>
        </c:rich>
      </c:tx>
      <c:overlay val="1"/>
    </c:title>
    <c:autoTitleDeleted val="0"/>
    <c:plotArea>
      <c:layout>
        <c:manualLayout>
          <c:layoutTarget val="inner"/>
          <c:xMode val="edge"/>
          <c:yMode val="edge"/>
          <c:x val="0.19848840769903764"/>
          <c:y val="0.2088079615048119"/>
          <c:w val="0.63379024496937886"/>
          <c:h val="0.60576771653543304"/>
        </c:manualLayout>
      </c:layout>
      <c:barChart>
        <c:barDir val="col"/>
        <c:grouping val="clustered"/>
        <c:varyColors val="0"/>
        <c:ser>
          <c:idx val="0"/>
          <c:order val="0"/>
          <c:tx>
            <c:v>Main</c:v>
          </c:tx>
          <c:invertIfNegative val="0"/>
          <c:cat>
            <c:numRef>
              <c:f>'ENER-baseline'!$B$2:$G$2</c:f>
              <c:numCache>
                <c:formatCode>General</c:formatCode>
                <c:ptCount val="6"/>
                <c:pt idx="0">
                  <c:v>2013</c:v>
                </c:pt>
                <c:pt idx="1">
                  <c:v>2020</c:v>
                </c:pt>
                <c:pt idx="2">
                  <c:v>2025</c:v>
                </c:pt>
                <c:pt idx="3">
                  <c:v>2030</c:v>
                </c:pt>
                <c:pt idx="4">
                  <c:v>2040</c:v>
                </c:pt>
                <c:pt idx="5">
                  <c:v>2050</c:v>
                </c:pt>
              </c:numCache>
            </c:numRef>
          </c:cat>
          <c:val>
            <c:numRef>
              <c:f>'ENER-baseline'!$B$13:$G$13</c:f>
              <c:numCache>
                <c:formatCode>#,##0</c:formatCode>
                <c:ptCount val="6"/>
                <c:pt idx="0">
                  <c:v>237211.6275</c:v>
                </c:pt>
                <c:pt idx="1">
                  <c:v>343818.74070000002</c:v>
                </c:pt>
                <c:pt idx="2">
                  <c:v>420145.10979999998</c:v>
                </c:pt>
                <c:pt idx="3">
                  <c:v>496061.82559999998</c:v>
                </c:pt>
                <c:pt idx="4">
                  <c:v>613247.8014</c:v>
                </c:pt>
                <c:pt idx="5">
                  <c:v>731480.20389999996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02-4544-937D-F6D718EC10DB}"/>
            </c:ext>
          </c:extLst>
        </c:ser>
        <c:ser>
          <c:idx val="1"/>
          <c:order val="1"/>
          <c:tx>
            <c:v>CO2 CAP</c:v>
          </c:tx>
          <c:invertIfNegative val="0"/>
          <c:val>
            <c:numRef>
              <c:f>'ENER-baseline'!$B$14:$G$14</c:f>
              <c:numCache>
                <c:formatCode>#,##0</c:formatCode>
                <c:ptCount val="6"/>
              </c:numCache>
            </c:numRef>
          </c:val>
          <c:extLst>
            <c:ext xmlns:c16="http://schemas.microsoft.com/office/drawing/2014/chart" uri="{C3380CC4-5D6E-409C-BE32-E72D297353CC}">
              <c16:uniqueId val="{00000001-3602-4544-937D-F6D718EC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380480"/>
        <c:axId val="147382272"/>
      </c:barChart>
      <c:catAx>
        <c:axId val="14738048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382272"/>
        <c:crosses val="autoZero"/>
        <c:auto val="1"/>
        <c:lblAlgn val="ctr"/>
        <c:lblOffset val="100"/>
        <c:noMultiLvlLbl val="0"/>
      </c:catAx>
      <c:valAx>
        <c:axId val="147382272"/>
        <c:scaling>
          <c:orientation val="minMax"/>
        </c:scaling>
        <c:delete val="0"/>
        <c:axPos val="l"/>
        <c:majorGridlines/>
        <c:numFmt formatCode="#,##0" sourceLinked="1"/>
        <c:majorTickMark val="out"/>
        <c:minorTickMark val="none"/>
        <c:tickLblPos val="nextTo"/>
        <c:crossAx val="147380480"/>
        <c:crosses val="autoZero"/>
        <c:crossBetween val="between"/>
        <c:dispUnits>
          <c:builtInUnit val="thousands"/>
        </c:dispUnits>
      </c:valAx>
    </c:plotArea>
    <c:legend>
      <c:legendPos val="b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GB" sz="1400"/>
              <a:t>Total</a:t>
            </a:r>
            <a:r>
              <a:rPr lang="en-GB" sz="1400" baseline="0"/>
              <a:t> CO2 Emissions</a:t>
            </a:r>
          </a:p>
          <a:p>
            <a:pPr>
              <a:defRPr/>
            </a:pPr>
            <a:r>
              <a:rPr lang="en-GB" sz="1400" baseline="0"/>
              <a:t>(Percent deviation from BAU)</a:t>
            </a:r>
            <a:endParaRPr lang="en-GB" sz="1400"/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DATA!$A$16</c:f>
              <c:strCache>
                <c:ptCount val="1"/>
                <c:pt idx="0">
                  <c:v>100*(DEBT_G_VAL_2/(PGDP_2*GDP_2)-DEBT_G_VAL_0/(PGDP_0*GDP_0))</c:v>
                </c:pt>
              </c:strCache>
            </c:strRef>
          </c:tx>
          <c:marker>
            <c:symbol val="none"/>
          </c:marker>
          <c:cat>
            <c:numRef>
              <c:f>DATA!$B$1:$AM$1</c:f>
              <c:numCache>
                <c:formatCode>General</c:formatCode>
                <c:ptCount val="38"/>
                <c:pt idx="0">
                  <c:v>2013</c:v>
                </c:pt>
                <c:pt idx="1">
                  <c:v>2014</c:v>
                </c:pt>
                <c:pt idx="2">
                  <c:v>2015</c:v>
                </c:pt>
                <c:pt idx="3">
                  <c:v>2016</c:v>
                </c:pt>
                <c:pt idx="4">
                  <c:v>2017</c:v>
                </c:pt>
                <c:pt idx="5">
                  <c:v>2018</c:v>
                </c:pt>
                <c:pt idx="6">
                  <c:v>2019</c:v>
                </c:pt>
                <c:pt idx="7">
                  <c:v>2020</c:v>
                </c:pt>
                <c:pt idx="8">
                  <c:v>2021</c:v>
                </c:pt>
                <c:pt idx="9">
                  <c:v>2022</c:v>
                </c:pt>
                <c:pt idx="10">
                  <c:v>2023</c:v>
                </c:pt>
                <c:pt idx="11">
                  <c:v>2024</c:v>
                </c:pt>
                <c:pt idx="12">
                  <c:v>2025</c:v>
                </c:pt>
                <c:pt idx="13">
                  <c:v>2026</c:v>
                </c:pt>
                <c:pt idx="14">
                  <c:v>2027</c:v>
                </c:pt>
                <c:pt idx="15">
                  <c:v>2028</c:v>
                </c:pt>
                <c:pt idx="16">
                  <c:v>2029</c:v>
                </c:pt>
                <c:pt idx="17">
                  <c:v>2030</c:v>
                </c:pt>
                <c:pt idx="18">
                  <c:v>2031</c:v>
                </c:pt>
                <c:pt idx="19">
                  <c:v>2032</c:v>
                </c:pt>
                <c:pt idx="20">
                  <c:v>2033</c:v>
                </c:pt>
                <c:pt idx="21">
                  <c:v>2034</c:v>
                </c:pt>
                <c:pt idx="22">
                  <c:v>2035</c:v>
                </c:pt>
                <c:pt idx="23">
                  <c:v>2036</c:v>
                </c:pt>
                <c:pt idx="24">
                  <c:v>2037</c:v>
                </c:pt>
                <c:pt idx="25">
                  <c:v>2038</c:v>
                </c:pt>
                <c:pt idx="26">
                  <c:v>2039</c:v>
                </c:pt>
                <c:pt idx="27">
                  <c:v>2040</c:v>
                </c:pt>
                <c:pt idx="28">
                  <c:v>2041</c:v>
                </c:pt>
                <c:pt idx="29">
                  <c:v>2042</c:v>
                </c:pt>
                <c:pt idx="30">
                  <c:v>2043</c:v>
                </c:pt>
                <c:pt idx="31">
                  <c:v>2044</c:v>
                </c:pt>
                <c:pt idx="32">
                  <c:v>2045</c:v>
                </c:pt>
                <c:pt idx="33">
                  <c:v>2046</c:v>
                </c:pt>
                <c:pt idx="34">
                  <c:v>2047</c:v>
                </c:pt>
                <c:pt idx="35">
                  <c:v>2048</c:v>
                </c:pt>
                <c:pt idx="36">
                  <c:v>2049</c:v>
                </c:pt>
                <c:pt idx="37">
                  <c:v>2050</c:v>
                </c:pt>
              </c:numCache>
            </c:numRef>
          </c:cat>
          <c:val>
            <c:numRef>
              <c:f>DATA!$B$16:$AM$16</c:f>
              <c:numCache>
                <c:formatCode>0.00E+00</c:formatCode>
                <c:ptCount val="38"/>
                <c:pt idx="0" formatCode="General">
                  <c:v>0</c:v>
                </c:pt>
                <c:pt idx="1">
                  <c:v>-2.74660141876992E-2</c:v>
                </c:pt>
                <c:pt idx="2">
                  <c:v>-9.3129928515256394E-2</c:v>
                </c:pt>
                <c:pt idx="3">
                  <c:v>-0.191357743964892</c:v>
                </c:pt>
                <c:pt idx="4">
                  <c:v>-0.33142272131962403</c:v>
                </c:pt>
                <c:pt idx="5" formatCode="General">
                  <c:v>-0.50680463875620796</c:v>
                </c:pt>
                <c:pt idx="6" formatCode="General">
                  <c:v>-0.76525798256695199</c:v>
                </c:pt>
                <c:pt idx="7" formatCode="General">
                  <c:v>-1.09136082224414</c:v>
                </c:pt>
                <c:pt idx="8" formatCode="General">
                  <c:v>-1.45093573311874</c:v>
                </c:pt>
                <c:pt idx="9" formatCode="General">
                  <c:v>-1.8283611958530901</c:v>
                </c:pt>
                <c:pt idx="10" formatCode="General">
                  <c:v>-2.20801397726144</c:v>
                </c:pt>
                <c:pt idx="11" formatCode="General">
                  <c:v>-2.5746000380646801</c:v>
                </c:pt>
                <c:pt idx="12" formatCode="General">
                  <c:v>-2.9178254127951901</c:v>
                </c:pt>
                <c:pt idx="13" formatCode="General">
                  <c:v>-3.2320953545771598</c:v>
                </c:pt>
                <c:pt idx="14" formatCode="General">
                  <c:v>-3.5375604228293098</c:v>
                </c:pt>
                <c:pt idx="15" formatCode="General">
                  <c:v>-3.8383089239279999</c:v>
                </c:pt>
                <c:pt idx="16" formatCode="General">
                  <c:v>-4.1382881859802003</c:v>
                </c:pt>
                <c:pt idx="17" formatCode="General">
                  <c:v>-4.4390989541488599</c:v>
                </c:pt>
                <c:pt idx="18" formatCode="General">
                  <c:v>-4.71561372798935</c:v>
                </c:pt>
                <c:pt idx="19" formatCode="General">
                  <c:v>-4.97260061272834</c:v>
                </c:pt>
                <c:pt idx="20" formatCode="General">
                  <c:v>-5.2088909652503901</c:v>
                </c:pt>
                <c:pt idx="21" formatCode="General">
                  <c:v>-5.4225909971130104</c:v>
                </c:pt>
                <c:pt idx="22" formatCode="General">
                  <c:v>-5.6131438635522999</c:v>
                </c:pt>
                <c:pt idx="23" formatCode="General">
                  <c:v>-5.77999336297193</c:v>
                </c:pt>
                <c:pt idx="24" formatCode="General">
                  <c:v>-5.9226949422557098</c:v>
                </c:pt>
                <c:pt idx="25" formatCode="General">
                  <c:v>-6.0408166851313201</c:v>
                </c:pt>
                <c:pt idx="26" formatCode="General">
                  <c:v>-6.1338443827791496</c:v>
                </c:pt>
                <c:pt idx="27" formatCode="General">
                  <c:v>-6.20124790633436</c:v>
                </c:pt>
                <c:pt idx="28" formatCode="General">
                  <c:v>-6.2376798958070703</c:v>
                </c:pt>
                <c:pt idx="29" formatCode="General">
                  <c:v>-6.2626352305534301</c:v>
                </c:pt>
                <c:pt idx="30" formatCode="General">
                  <c:v>-6.2765651451584201</c:v>
                </c:pt>
                <c:pt idx="31" formatCode="General">
                  <c:v>-6.2803816754756996</c:v>
                </c:pt>
                <c:pt idx="32" formatCode="General">
                  <c:v>-6.2737750666067997</c:v>
                </c:pt>
                <c:pt idx="33" formatCode="General">
                  <c:v>-6.2553572580722401</c:v>
                </c:pt>
                <c:pt idx="34" formatCode="General">
                  <c:v>-6.2247656994278104</c:v>
                </c:pt>
                <c:pt idx="35" formatCode="General">
                  <c:v>-6.1816105022309404</c:v>
                </c:pt>
                <c:pt idx="36" formatCode="General">
                  <c:v>-6.1241558044706199</c:v>
                </c:pt>
                <c:pt idx="37" formatCode="General">
                  <c:v>-6.05133345918156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4F-D349-9B50-A1C597770D5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7785216"/>
        <c:axId val="147786752"/>
      </c:lineChart>
      <c:catAx>
        <c:axId val="1477852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47786752"/>
        <c:crosses val="autoZero"/>
        <c:auto val="1"/>
        <c:lblAlgn val="ctr"/>
        <c:lblOffset val="100"/>
        <c:noMultiLvlLbl val="0"/>
      </c:catAx>
      <c:valAx>
        <c:axId val="14778675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47785216"/>
        <c:crosses val="autoZero"/>
        <c:crossBetween val="between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0" workbookViewId="0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5.xml"/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Relationship Id="rId5" Type="http://schemas.openxmlformats.org/officeDocument/2006/relationships/chart" Target="../charts/chart11.xml"/><Relationship Id="rId4" Type="http://schemas.openxmlformats.org/officeDocument/2006/relationships/chart" Target="../charts/chart10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3.xml"/><Relationship Id="rId1" Type="http://schemas.openxmlformats.org/officeDocument/2006/relationships/chart" Target="../charts/chart12.xml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6.xml"/><Relationship Id="rId2" Type="http://schemas.openxmlformats.org/officeDocument/2006/relationships/chart" Target="../charts/chart15.xml"/><Relationship Id="rId1" Type="http://schemas.openxmlformats.org/officeDocument/2006/relationships/chart" Target="../charts/chart14.xml"/><Relationship Id="rId5" Type="http://schemas.openxmlformats.org/officeDocument/2006/relationships/chart" Target="../charts/chart18.xml"/><Relationship Id="rId4" Type="http://schemas.openxmlformats.org/officeDocument/2006/relationships/chart" Target="../charts/chart17.xml"/></Relationships>
</file>

<file path=xl/drawings/_rels/drawing8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" Type="http://schemas.openxmlformats.org/officeDocument/2006/relationships/chart" Target="../charts/chart19.xml"/><Relationship Id="rId4" Type="http://schemas.openxmlformats.org/officeDocument/2006/relationships/chart" Target="../charts/chart2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609601</xdr:colOff>
      <xdr:row>1</xdr:row>
      <xdr:rowOff>1</xdr:rowOff>
    </xdr:from>
    <xdr:to>
      <xdr:col>17</xdr:col>
      <xdr:colOff>88901</xdr:colOff>
      <xdr:row>15</xdr:row>
      <xdr:rowOff>127001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98781" cy="6072187"/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34</xdr:row>
      <xdr:rowOff>0</xdr:rowOff>
    </xdr:from>
    <xdr:to>
      <xdr:col>7</xdr:col>
      <xdr:colOff>257175</xdr:colOff>
      <xdr:row>46</xdr:row>
      <xdr:rowOff>104775</xdr:rowOff>
    </xdr:to>
    <xdr:graphicFrame macro="">
      <xdr:nvGraphicFramePr>
        <xdr:cNvPr id="13" name="Graphique 12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704850</xdr:colOff>
      <xdr:row>34</xdr:row>
      <xdr:rowOff>133350</xdr:rowOff>
    </xdr:from>
    <xdr:to>
      <xdr:col>13</xdr:col>
      <xdr:colOff>590550</xdr:colOff>
      <xdr:row>47</xdr:row>
      <xdr:rowOff>0</xdr:rowOff>
    </xdr:to>
    <xdr:graphicFrame macro="">
      <xdr:nvGraphicFramePr>
        <xdr:cNvPr id="16" name="Graphique 15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723900</xdr:colOff>
      <xdr:row>33</xdr:row>
      <xdr:rowOff>190499</xdr:rowOff>
    </xdr:from>
    <xdr:to>
      <xdr:col>20</xdr:col>
      <xdr:colOff>1476376</xdr:colOff>
      <xdr:row>46</xdr:row>
      <xdr:rowOff>0</xdr:rowOff>
    </xdr:to>
    <xdr:graphicFrame macro="">
      <xdr:nvGraphicFramePr>
        <xdr:cNvPr id="17" name="Graphique 16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238125</xdr:colOff>
      <xdr:row>13</xdr:row>
      <xdr:rowOff>66675</xdr:rowOff>
    </xdr:from>
    <xdr:to>
      <xdr:col>7</xdr:col>
      <xdr:colOff>276225</xdr:colOff>
      <xdr:row>28</xdr:row>
      <xdr:rowOff>28575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7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219075</xdr:colOff>
      <xdr:row>54</xdr:row>
      <xdr:rowOff>38100</xdr:rowOff>
    </xdr:from>
    <xdr:to>
      <xdr:col>5</xdr:col>
      <xdr:colOff>714375</xdr:colOff>
      <xdr:row>67</xdr:row>
      <xdr:rowOff>133350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533400</xdr:colOff>
      <xdr:row>54</xdr:row>
      <xdr:rowOff>28575</xdr:rowOff>
    </xdr:from>
    <xdr:to>
      <xdr:col>12</xdr:col>
      <xdr:colOff>400050</xdr:colOff>
      <xdr:row>67</xdr:row>
      <xdr:rowOff>85725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8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13</xdr:col>
      <xdr:colOff>695325</xdr:colOff>
      <xdr:row>53</xdr:row>
      <xdr:rowOff>180975</xdr:rowOff>
    </xdr:from>
    <xdr:to>
      <xdr:col>18</xdr:col>
      <xdr:colOff>1747837</xdr:colOff>
      <xdr:row>68</xdr:row>
      <xdr:rowOff>80962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8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19</xdr:col>
      <xdr:colOff>676276</xdr:colOff>
      <xdr:row>54</xdr:row>
      <xdr:rowOff>0</xdr:rowOff>
    </xdr:from>
    <xdr:to>
      <xdr:col>26</xdr:col>
      <xdr:colOff>600076</xdr:colOff>
      <xdr:row>69</xdr:row>
      <xdr:rowOff>104775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800-000005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26</xdr:col>
      <xdr:colOff>1171575</xdr:colOff>
      <xdr:row>53</xdr:row>
      <xdr:rowOff>114300</xdr:rowOff>
    </xdr:from>
    <xdr:to>
      <xdr:col>32</xdr:col>
      <xdr:colOff>638175</xdr:colOff>
      <xdr:row>69</xdr:row>
      <xdr:rowOff>171450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485776</xdr:colOff>
      <xdr:row>26</xdr:row>
      <xdr:rowOff>9524</xdr:rowOff>
    </xdr:from>
    <xdr:to>
      <xdr:col>6</xdr:col>
      <xdr:colOff>361950</xdr:colOff>
      <xdr:row>41</xdr:row>
      <xdr:rowOff>0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0</xdr:colOff>
      <xdr:row>26</xdr:row>
      <xdr:rowOff>0</xdr:rowOff>
    </xdr:from>
    <xdr:to>
      <xdr:col>14</xdr:col>
      <xdr:colOff>228600</xdr:colOff>
      <xdr:row>40</xdr:row>
      <xdr:rowOff>180976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95250</xdr:colOff>
      <xdr:row>28</xdr:row>
      <xdr:rowOff>52387</xdr:rowOff>
    </xdr:from>
    <xdr:to>
      <xdr:col>11</xdr:col>
      <xdr:colOff>752475</xdr:colOff>
      <xdr:row>42</xdr:row>
      <xdr:rowOff>128587</xdr:rowOff>
    </xdr:to>
    <xdr:graphicFrame macro="">
      <xdr:nvGraphicFramePr>
        <xdr:cNvPr id="3" name="Graphique 2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0</xdr:colOff>
      <xdr:row>28</xdr:row>
      <xdr:rowOff>0</xdr:rowOff>
    </xdr:from>
    <xdr:to>
      <xdr:col>19</xdr:col>
      <xdr:colOff>0</xdr:colOff>
      <xdr:row>42</xdr:row>
      <xdr:rowOff>76200</xdr:rowOff>
    </xdr:to>
    <xdr:graphicFrame macro="">
      <xdr:nvGraphicFramePr>
        <xdr:cNvPr id="4" name="Graphique 3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19</xdr:col>
      <xdr:colOff>476250</xdr:colOff>
      <xdr:row>28</xdr:row>
      <xdr:rowOff>23812</xdr:rowOff>
    </xdr:from>
    <xdr:to>
      <xdr:col>25</xdr:col>
      <xdr:colOff>476250</xdr:colOff>
      <xdr:row>42</xdr:row>
      <xdr:rowOff>100012</xdr:rowOff>
    </xdr:to>
    <xdr:graphicFrame macro="">
      <xdr:nvGraphicFramePr>
        <xdr:cNvPr id="5" name="Graphique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12</xdr:col>
      <xdr:colOff>723900</xdr:colOff>
      <xdr:row>43</xdr:row>
      <xdr:rowOff>76200</xdr:rowOff>
    </xdr:from>
    <xdr:to>
      <xdr:col>19</xdr:col>
      <xdr:colOff>133350</xdr:colOff>
      <xdr:row>57</xdr:row>
      <xdr:rowOff>142875</xdr:rowOff>
    </xdr:to>
    <xdr:graphicFrame macro="">
      <xdr:nvGraphicFramePr>
        <xdr:cNvPr id="6" name="Graphique 5">
          <a:extLst>
            <a:ext uri="{FF2B5EF4-FFF2-40B4-BE49-F238E27FC236}">
              <a16:creationId xmlns:a16="http://schemas.microsoft.com/office/drawing/2014/main" id="{00000000-0008-0000-0900-000004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11</xdr:col>
      <xdr:colOff>390525</xdr:colOff>
      <xdr:row>0</xdr:row>
      <xdr:rowOff>152401</xdr:rowOff>
    </xdr:from>
    <xdr:to>
      <xdr:col>20</xdr:col>
      <xdr:colOff>133350</xdr:colOff>
      <xdr:row>19</xdr:row>
      <xdr:rowOff>171451</xdr:rowOff>
    </xdr:to>
    <xdr:graphicFrame macro="">
      <xdr:nvGraphicFramePr>
        <xdr:cNvPr id="8" name="Graphique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52387</xdr:colOff>
      <xdr:row>1</xdr:row>
      <xdr:rowOff>42862</xdr:rowOff>
    </xdr:from>
    <xdr:to>
      <xdr:col>6</xdr:col>
      <xdr:colOff>52387</xdr:colOff>
      <xdr:row>15</xdr:row>
      <xdr:rowOff>119062</xdr:rowOff>
    </xdr:to>
    <xdr:graphicFrame macro="">
      <xdr:nvGraphicFramePr>
        <xdr:cNvPr id="2" name="Graphique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385762</xdr:colOff>
      <xdr:row>33</xdr:row>
      <xdr:rowOff>0</xdr:rowOff>
    </xdr:from>
    <xdr:to>
      <xdr:col>12</xdr:col>
      <xdr:colOff>723900</xdr:colOff>
      <xdr:row>48</xdr:row>
      <xdr:rowOff>101600</xdr:rowOff>
    </xdr:to>
    <xdr:graphicFrame macro="">
      <xdr:nvGraphicFramePr>
        <xdr:cNvPr id="3" name="Graphique 1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52387</xdr:colOff>
      <xdr:row>17</xdr:row>
      <xdr:rowOff>100012</xdr:rowOff>
    </xdr:from>
    <xdr:to>
      <xdr:col>6</xdr:col>
      <xdr:colOff>52387</xdr:colOff>
      <xdr:row>31</xdr:row>
      <xdr:rowOff>176212</xdr:rowOff>
    </xdr:to>
    <xdr:graphicFrame macro="">
      <xdr:nvGraphicFramePr>
        <xdr:cNvPr id="4" name="Graphiqu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34</xdr:row>
      <xdr:rowOff>4762</xdr:rowOff>
    </xdr:from>
    <xdr:to>
      <xdr:col>6</xdr:col>
      <xdr:colOff>0</xdr:colOff>
      <xdr:row>48</xdr:row>
      <xdr:rowOff>80962</xdr:rowOff>
    </xdr:to>
    <xdr:graphicFrame macro="">
      <xdr:nvGraphicFramePr>
        <xdr:cNvPr id="6" name="Graphique 3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ithub/ThreeMe-Mex/data/database/FRAMING%20MACRO_SCEN-MAIN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DP Scenario"/>
      <sheetName val="Energy prices"/>
      <sheetName val="MACRO "/>
      <sheetName val="polynomial regression"/>
      <sheetName val="ELEC-Balmorel finaldraft_2020"/>
      <sheetName val="ELEC-Balmorel finaldraft_2025"/>
      <sheetName val="Capacity and generation"/>
      <sheetName val="Graph"/>
      <sheetName val="Investment cost "/>
      <sheetName val="Main - Capital trajectory"/>
      <sheetName val="CO2Cap - Capital trajectory"/>
      <sheetName val="Hypotheses"/>
      <sheetName val="GDP for solver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96">
          <cell r="C96">
            <v>10189.077111289465</v>
          </cell>
          <cell r="N96">
            <v>13774.074344116949</v>
          </cell>
          <cell r="S96">
            <v>20896.520345735102</v>
          </cell>
          <cell r="AC96">
            <v>21902.730995219823</v>
          </cell>
          <cell r="AM96">
            <v>32210.921248774015</v>
          </cell>
        </row>
        <row r="97">
          <cell r="C97">
            <v>2040.3642928502904</v>
          </cell>
          <cell r="N97">
            <v>20940.472167261898</v>
          </cell>
          <cell r="S97">
            <v>48439.498974079273</v>
          </cell>
          <cell r="AC97">
            <v>85199.912016860166</v>
          </cell>
          <cell r="AM97">
            <v>90594.249095126725</v>
          </cell>
        </row>
        <row r="98">
          <cell r="C98">
            <v>814.7413307691088</v>
          </cell>
          <cell r="N98">
            <v>4115.9383293566925</v>
          </cell>
          <cell r="S98">
            <v>2334.794906230848</v>
          </cell>
          <cell r="AC98">
            <v>3492.033459329753</v>
          </cell>
          <cell r="AM98">
            <v>4836.060048243603</v>
          </cell>
        </row>
        <row r="99">
          <cell r="C99">
            <v>1405.179232978458</v>
          </cell>
          <cell r="N99">
            <v>19302.643761081323</v>
          </cell>
          <cell r="S99">
            <v>17686.933719671288</v>
          </cell>
          <cell r="AC99">
            <v>108832.30459387641</v>
          </cell>
          <cell r="AM99">
            <v>96433.151328563312</v>
          </cell>
        </row>
        <row r="100">
          <cell r="C100">
            <v>648.7235100742073</v>
          </cell>
          <cell r="N100">
            <v>6344.0447024477053</v>
          </cell>
          <cell r="S100">
            <v>2694.110346778215</v>
          </cell>
          <cell r="AC100">
            <v>4731.9067431094345</v>
          </cell>
          <cell r="AM100">
            <v>-20042.719274630032</v>
          </cell>
        </row>
        <row r="101">
          <cell r="C101">
            <v>493.62032444974244</v>
          </cell>
          <cell r="N101">
            <v>736.06374663342501</v>
          </cell>
          <cell r="S101">
            <v>-1091.7770366230416</v>
          </cell>
          <cell r="AC101">
            <v>-1232.0571234255149</v>
          </cell>
          <cell r="AM101">
            <v>-1181.0827380392293</v>
          </cell>
        </row>
        <row r="102">
          <cell r="C102">
            <v>78.005630830326211</v>
          </cell>
          <cell r="N102">
            <v>1245.9900862514453</v>
          </cell>
          <cell r="S102">
            <v>550.33131309882958</v>
          </cell>
          <cell r="AC102">
            <v>-816.76819902244688</v>
          </cell>
          <cell r="AM102">
            <v>29.277483244289609</v>
          </cell>
        </row>
        <row r="103">
          <cell r="C103">
            <v>2447.9623107119269</v>
          </cell>
          <cell r="N103">
            <v>3099.1669724876429</v>
          </cell>
          <cell r="S103">
            <v>2679.2827331037151</v>
          </cell>
          <cell r="AC103">
            <v>4261.9556552387212</v>
          </cell>
          <cell r="AM103">
            <v>6267.7808537493611</v>
          </cell>
        </row>
        <row r="104">
          <cell r="C104">
            <v>2668.0454066812522</v>
          </cell>
          <cell r="N104">
            <v>3406.7093550491418</v>
          </cell>
          <cell r="S104">
            <v>-4383.3931426428016</v>
          </cell>
          <cell r="AC104">
            <v>-1635.4486981422242</v>
          </cell>
          <cell r="AM104">
            <v>-21557.458477755496</v>
          </cell>
        </row>
        <row r="105">
          <cell r="C105">
            <v>11854.069208773803</v>
          </cell>
          <cell r="N105">
            <v>26502.992342538993</v>
          </cell>
          <cell r="S105">
            <v>80023.840536042029</v>
          </cell>
          <cell r="AC105">
            <v>27058.101418748181</v>
          </cell>
          <cell r="AM105">
            <v>122396.60438751582</v>
          </cell>
        </row>
        <row r="106">
          <cell r="C106">
            <v>734.58343324654834</v>
          </cell>
          <cell r="N106">
            <v>5051.5453798655635</v>
          </cell>
          <cell r="S106">
            <v>-18141.366354265283</v>
          </cell>
          <cell r="AC106">
            <v>832.22950773850903</v>
          </cell>
          <cell r="AM106">
            <v>930.66042348853796</v>
          </cell>
        </row>
        <row r="107">
          <cell r="C107">
            <v>3741.0605829012488</v>
          </cell>
          <cell r="N107">
            <v>-23417.852851394906</v>
          </cell>
          <cell r="S107">
            <v>-97.75472099416217</v>
          </cell>
          <cell r="AC107">
            <v>-313.40160418146991</v>
          </cell>
          <cell r="AM107">
            <v>-191.41833283177886</v>
          </cell>
        </row>
      </sheetData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140"/>
  <sheetViews>
    <sheetView workbookViewId="0">
      <selection sqref="A1:AM140"/>
    </sheetView>
  </sheetViews>
  <sheetFormatPr baseColWidth="10" defaultRowHeight="15" x14ac:dyDescent="0.25"/>
  <cols>
    <col min="1" max="1" width="53.85546875" customWidth="1"/>
  </cols>
  <sheetData>
    <row r="1" spans="1:39" x14ac:dyDescent="0.25">
      <c r="B1">
        <v>2013</v>
      </c>
      <c r="C1">
        <v>2014</v>
      </c>
      <c r="D1">
        <v>2015</v>
      </c>
      <c r="E1">
        <v>2016</v>
      </c>
      <c r="F1">
        <v>2017</v>
      </c>
      <c r="G1">
        <v>2018</v>
      </c>
      <c r="H1">
        <v>2019</v>
      </c>
      <c r="I1">
        <v>2020</v>
      </c>
      <c r="J1">
        <v>2021</v>
      </c>
      <c r="K1">
        <v>2022</v>
      </c>
      <c r="L1">
        <v>2023</v>
      </c>
      <c r="M1">
        <v>2024</v>
      </c>
      <c r="N1">
        <v>2025</v>
      </c>
      <c r="O1">
        <v>2026</v>
      </c>
      <c r="P1">
        <v>2027</v>
      </c>
      <c r="Q1">
        <v>2028</v>
      </c>
      <c r="R1">
        <v>2029</v>
      </c>
      <c r="S1">
        <v>2030</v>
      </c>
      <c r="T1">
        <v>2031</v>
      </c>
      <c r="U1">
        <v>2032</v>
      </c>
      <c r="V1">
        <v>2033</v>
      </c>
      <c r="W1">
        <v>2034</v>
      </c>
      <c r="X1">
        <v>2035</v>
      </c>
      <c r="Y1">
        <v>2036</v>
      </c>
      <c r="Z1">
        <v>2037</v>
      </c>
      <c r="AA1">
        <v>2038</v>
      </c>
      <c r="AB1">
        <v>2039</v>
      </c>
      <c r="AC1">
        <v>2040</v>
      </c>
      <c r="AD1">
        <v>2041</v>
      </c>
      <c r="AE1">
        <v>2042</v>
      </c>
      <c r="AF1">
        <v>2043</v>
      </c>
      <c r="AG1">
        <v>2044</v>
      </c>
      <c r="AH1">
        <v>2045</v>
      </c>
      <c r="AI1">
        <v>2046</v>
      </c>
      <c r="AJ1">
        <v>2047</v>
      </c>
      <c r="AK1">
        <v>2048</v>
      </c>
      <c r="AL1">
        <v>2049</v>
      </c>
      <c r="AM1">
        <v>2050</v>
      </c>
    </row>
    <row r="2" spans="1:39" x14ac:dyDescent="0.25">
      <c r="A2" t="s">
        <v>0</v>
      </c>
      <c r="B2">
        <v>0</v>
      </c>
      <c r="C2" s="8">
        <v>7.9143894805144804E-2</v>
      </c>
      <c r="D2" s="8">
        <v>0.177227044418026</v>
      </c>
      <c r="E2" s="8">
        <v>0.28502932576326401</v>
      </c>
      <c r="F2" s="8">
        <v>0.40211631011472998</v>
      </c>
      <c r="G2">
        <v>0.52365811809606999</v>
      </c>
      <c r="H2">
        <v>0.66659651066300896</v>
      </c>
      <c r="I2">
        <v>0.814434171995159</v>
      </c>
      <c r="J2">
        <v>0.95032341261673803</v>
      </c>
      <c r="K2">
        <v>1.0720677223203801</v>
      </c>
      <c r="L2">
        <v>1.17343415496424</v>
      </c>
      <c r="M2">
        <v>1.2495818363070299</v>
      </c>
      <c r="N2">
        <v>1.30069589384</v>
      </c>
      <c r="O2">
        <v>1.3265201568653799</v>
      </c>
      <c r="P2">
        <v>1.34025374882298</v>
      </c>
      <c r="Q2">
        <v>1.34501060788878</v>
      </c>
      <c r="R2">
        <v>1.3443370149040099</v>
      </c>
      <c r="S2">
        <v>1.3402816100775501</v>
      </c>
      <c r="T2">
        <v>1.3200820260009301</v>
      </c>
      <c r="U2">
        <v>1.28721397938218</v>
      </c>
      <c r="V2">
        <v>1.24273949760078</v>
      </c>
      <c r="W2">
        <v>1.1910965986775901</v>
      </c>
      <c r="X2">
        <v>1.1353355853573599</v>
      </c>
      <c r="Y2">
        <v>1.07762460145131</v>
      </c>
      <c r="Z2">
        <v>1.0194573437694701</v>
      </c>
      <c r="AA2">
        <v>0.96181987990795403</v>
      </c>
      <c r="AB2">
        <v>0.90529809683588203</v>
      </c>
      <c r="AC2">
        <v>0.85016163698672298</v>
      </c>
      <c r="AD2">
        <v>0.79468251057697104</v>
      </c>
      <c r="AE2">
        <v>0.741856130535967</v>
      </c>
      <c r="AF2">
        <v>0.68898325763100399</v>
      </c>
      <c r="AG2">
        <v>0.63407830886443795</v>
      </c>
      <c r="AH2">
        <v>0.57692855087818595</v>
      </c>
      <c r="AI2">
        <v>0.51739725579828999</v>
      </c>
      <c r="AJ2">
        <v>0.455369025243124</v>
      </c>
      <c r="AK2">
        <v>0.39074724875271999</v>
      </c>
      <c r="AL2">
        <v>0.32312277519435101</v>
      </c>
      <c r="AM2">
        <v>0.25487709938516401</v>
      </c>
    </row>
    <row r="3" spans="1:39" x14ac:dyDescent="0.25">
      <c r="A3" t="s">
        <v>1</v>
      </c>
      <c r="B3">
        <v>0</v>
      </c>
      <c r="C3" s="8">
        <v>9.6273873967711504E-2</v>
      </c>
      <c r="D3" s="8">
        <v>0.198070485149348</v>
      </c>
      <c r="E3" s="8">
        <v>0.312435029440916</v>
      </c>
      <c r="F3" s="8">
        <v>0.43800858160996098</v>
      </c>
      <c r="G3">
        <v>0.558645719156181</v>
      </c>
      <c r="H3">
        <v>0.71466555404739995</v>
      </c>
      <c r="I3" s="8">
        <v>0.90430922644308898</v>
      </c>
      <c r="J3">
        <v>1.1101590785414099</v>
      </c>
      <c r="K3">
        <v>1.3089081321565299</v>
      </c>
      <c r="L3">
        <v>1.4844156325846101</v>
      </c>
      <c r="M3">
        <v>1.6308392483813601</v>
      </c>
      <c r="N3">
        <v>1.75066276509046</v>
      </c>
      <c r="O3">
        <v>1.83258342242385</v>
      </c>
      <c r="P3">
        <v>1.8970533430482099</v>
      </c>
      <c r="Q3">
        <v>1.9479833262362201</v>
      </c>
      <c r="R3">
        <v>1.9893892911831701</v>
      </c>
      <c r="S3" s="8">
        <v>2.0241928911915998</v>
      </c>
      <c r="T3">
        <v>2.01416935627676</v>
      </c>
      <c r="U3">
        <v>1.9978375756281701</v>
      </c>
      <c r="V3">
        <v>1.9596118182273901</v>
      </c>
      <c r="W3">
        <v>1.91300322478156</v>
      </c>
      <c r="X3">
        <v>1.86270758879558</v>
      </c>
      <c r="Y3">
        <v>1.81130679704648</v>
      </c>
      <c r="Z3">
        <v>1.7605108705891901</v>
      </c>
      <c r="AA3">
        <v>1.71142061430513</v>
      </c>
      <c r="AB3">
        <v>1.66467414913293</v>
      </c>
      <c r="AC3">
        <v>1.62059500458162</v>
      </c>
      <c r="AD3">
        <v>1.5680810977555599</v>
      </c>
      <c r="AE3">
        <v>1.5091969273747901</v>
      </c>
      <c r="AF3">
        <v>1.4467873820313</v>
      </c>
      <c r="AG3">
        <v>1.38129744318504</v>
      </c>
      <c r="AH3">
        <v>1.3123372059582401</v>
      </c>
      <c r="AI3">
        <v>1.23998416779573</v>
      </c>
      <c r="AJ3">
        <v>1.16457875966131</v>
      </c>
      <c r="AK3">
        <v>1.0858375431804099</v>
      </c>
      <c r="AL3">
        <v>1.00394048803422</v>
      </c>
      <c r="AM3">
        <v>0.918965637427682</v>
      </c>
    </row>
    <row r="4" spans="1:39" x14ac:dyDescent="0.25">
      <c r="A4" t="s">
        <v>2</v>
      </c>
      <c r="B4">
        <v>0</v>
      </c>
      <c r="C4" s="8">
        <v>6.0481520483634997E-2</v>
      </c>
      <c r="D4" s="8">
        <v>0.154835085678106</v>
      </c>
      <c r="E4" s="8">
        <v>0.26466710811530098</v>
      </c>
      <c r="F4" s="8">
        <v>0.39082222174389097</v>
      </c>
      <c r="G4" s="8">
        <v>0.52779548352028804</v>
      </c>
      <c r="H4">
        <v>0.71060739299584297</v>
      </c>
      <c r="I4">
        <v>0.92779539698693003</v>
      </c>
      <c r="J4">
        <v>1.1584288924352</v>
      </c>
      <c r="K4">
        <v>1.38354659696555</v>
      </c>
      <c r="L4" s="8">
        <v>1.58764989528588</v>
      </c>
      <c r="M4">
        <v>1.76619967639206</v>
      </c>
      <c r="N4" s="8">
        <v>1.9189251765008699</v>
      </c>
      <c r="O4">
        <v>2.0254633279544101</v>
      </c>
      <c r="P4">
        <v>2.10591057717666</v>
      </c>
      <c r="Q4">
        <v>2.1724402708825901</v>
      </c>
      <c r="R4">
        <v>2.2316372754621598</v>
      </c>
      <c r="S4">
        <v>2.2870250688651699</v>
      </c>
      <c r="T4">
        <v>2.3213518627010798</v>
      </c>
      <c r="U4">
        <v>2.33588653179019</v>
      </c>
      <c r="V4">
        <v>2.3331173101315401</v>
      </c>
      <c r="W4">
        <v>2.3206076559571098</v>
      </c>
      <c r="X4">
        <v>2.30319814659059</v>
      </c>
      <c r="Y4">
        <v>2.2842414972996599</v>
      </c>
      <c r="Z4">
        <v>2.2659724409404598</v>
      </c>
      <c r="AA4">
        <v>2.24978306673031</v>
      </c>
      <c r="AB4">
        <v>2.2364283577053601</v>
      </c>
      <c r="AC4">
        <v>2.2261703730600702</v>
      </c>
      <c r="AD4">
        <v>2.2030413143902399</v>
      </c>
      <c r="AE4">
        <v>2.1744123725489599</v>
      </c>
      <c r="AF4">
        <v>2.1426074645765198</v>
      </c>
      <c r="AG4">
        <v>2.1057883790547498</v>
      </c>
      <c r="AH4">
        <v>2.06382137536096</v>
      </c>
      <c r="AI4">
        <v>2.017509551291</v>
      </c>
      <c r="AJ4">
        <v>1.9673010864918701</v>
      </c>
      <c r="AK4">
        <v>1.91320976906725</v>
      </c>
      <c r="AL4">
        <v>1.8555823552672099</v>
      </c>
      <c r="AM4">
        <v>1.7966208722782899</v>
      </c>
    </row>
    <row r="5" spans="1:39" x14ac:dyDescent="0.25">
      <c r="A5" t="s">
        <v>3</v>
      </c>
      <c r="B5">
        <v>0</v>
      </c>
      <c r="C5" s="8">
        <v>-2.3828353735599801E-3</v>
      </c>
      <c r="D5" s="8">
        <v>-1.9901969593993901E-2</v>
      </c>
      <c r="E5" s="8">
        <v>-3.4405121652580903E-2</v>
      </c>
      <c r="F5" s="8">
        <v>-3.8278836291893999E-2</v>
      </c>
      <c r="G5">
        <v>-3.2780765643891603E-2</v>
      </c>
      <c r="H5">
        <v>1.1758843732057E-4</v>
      </c>
      <c r="I5">
        <v>2.4937407253911002E-2</v>
      </c>
      <c r="J5" s="8">
        <v>6.9459125626680704E-2</v>
      </c>
      <c r="K5">
        <v>0.13386288168875099</v>
      </c>
      <c r="L5" s="8">
        <v>0.209465540984443</v>
      </c>
      <c r="M5">
        <v>0.266861069762791</v>
      </c>
      <c r="N5">
        <v>0.306956606883868</v>
      </c>
      <c r="O5">
        <v>0.36363661826004301</v>
      </c>
      <c r="P5">
        <v>0.400568957217251</v>
      </c>
      <c r="Q5">
        <v>0.42711291992629802</v>
      </c>
      <c r="R5">
        <v>0.44746259830379298</v>
      </c>
      <c r="S5">
        <v>0.46440961423106503</v>
      </c>
      <c r="T5">
        <v>0.50040065816114798</v>
      </c>
      <c r="U5">
        <v>0.52690640711736603</v>
      </c>
      <c r="V5">
        <v>0.55095599314915999</v>
      </c>
      <c r="W5">
        <v>0.56731446412658904</v>
      </c>
      <c r="X5">
        <v>0.57856391059010104</v>
      </c>
      <c r="Y5">
        <v>0.58627404719759901</v>
      </c>
      <c r="Z5">
        <v>0.5916663654423</v>
      </c>
      <c r="AA5">
        <v>0.59563184670763303</v>
      </c>
      <c r="AB5">
        <v>0.59874527597612004</v>
      </c>
      <c r="AC5">
        <v>0.60139547390933801</v>
      </c>
      <c r="AD5">
        <v>0.62747776213394302</v>
      </c>
      <c r="AE5">
        <v>0.648434144832577</v>
      </c>
      <c r="AF5">
        <v>0.66658234593302002</v>
      </c>
      <c r="AG5">
        <v>0.68603565910696496</v>
      </c>
      <c r="AH5">
        <v>0.70660032189577804</v>
      </c>
      <c r="AI5">
        <v>0.72524932531536901</v>
      </c>
      <c r="AJ5">
        <v>0.74157087659914001</v>
      </c>
      <c r="AK5">
        <v>0.75527139353865902</v>
      </c>
      <c r="AL5">
        <v>0.76366937942477997</v>
      </c>
      <c r="AM5">
        <v>0.76834931267919504</v>
      </c>
    </row>
    <row r="6" spans="1:39" x14ac:dyDescent="0.25">
      <c r="A6" t="s">
        <v>4</v>
      </c>
      <c r="B6">
        <v>0</v>
      </c>
      <c r="C6" s="8">
        <v>-2.0681511606057599E-3</v>
      </c>
      <c r="D6" s="8">
        <v>-2.0512459132349101E-2</v>
      </c>
      <c r="E6" s="8">
        <v>-3.5269815582061798E-2</v>
      </c>
      <c r="F6" s="8">
        <v>-3.7898771082145399E-2</v>
      </c>
      <c r="G6">
        <v>-2.9741258350313101E-2</v>
      </c>
      <c r="H6">
        <v>9.0252217805675203E-3</v>
      </c>
      <c r="I6">
        <v>3.87305492992817E-2</v>
      </c>
      <c r="J6">
        <v>8.9840082952541395E-2</v>
      </c>
      <c r="K6">
        <v>0.16276651700299899</v>
      </c>
      <c r="L6">
        <v>0.24796800593891399</v>
      </c>
      <c r="M6">
        <v>0.31281055229124199</v>
      </c>
      <c r="N6">
        <v>0.35838958138356702</v>
      </c>
      <c r="O6">
        <v>0.422477457760917</v>
      </c>
      <c r="P6">
        <v>0.46446002424784799</v>
      </c>
      <c r="Q6">
        <v>0.49474247329122001</v>
      </c>
      <c r="R6">
        <v>0.51798733596628499</v>
      </c>
      <c r="S6">
        <v>0.53731293349055198</v>
      </c>
      <c r="T6">
        <v>0.57746504432738499</v>
      </c>
      <c r="U6">
        <v>0.60670182228283998</v>
      </c>
      <c r="V6">
        <v>0.63297164470337197</v>
      </c>
      <c r="W6">
        <v>0.65055717405462199</v>
      </c>
      <c r="X6">
        <v>0.66238704512540103</v>
      </c>
      <c r="Y6">
        <v>0.67024154917096901</v>
      </c>
      <c r="Z6">
        <v>0.67550452328093402</v>
      </c>
      <c r="AA6">
        <v>0.67918651566769495</v>
      </c>
      <c r="AB6">
        <v>0.68194309654681096</v>
      </c>
      <c r="AC6">
        <v>0.68422150583467001</v>
      </c>
      <c r="AD6">
        <v>0.712858194364973</v>
      </c>
      <c r="AE6">
        <v>0.73588398868615901</v>
      </c>
      <c r="AF6">
        <v>0.75580427956318796</v>
      </c>
      <c r="AG6">
        <v>0.77717785263593497</v>
      </c>
      <c r="AH6">
        <v>0.79978123618391594</v>
      </c>
      <c r="AI6">
        <v>0.82024307069263802</v>
      </c>
      <c r="AJ6">
        <v>0.838122242529593</v>
      </c>
      <c r="AK6">
        <v>0.85310433137373298</v>
      </c>
      <c r="AL6">
        <v>0.86222083573175201</v>
      </c>
      <c r="AM6">
        <v>0.86725430931260405</v>
      </c>
    </row>
    <row r="7" spans="1:39" x14ac:dyDescent="0.25">
      <c r="A7" t="s">
        <v>5</v>
      </c>
      <c r="B7">
        <v>0</v>
      </c>
      <c r="C7" s="8">
        <v>1.4402546040304101E-2</v>
      </c>
      <c r="D7" s="8">
        <v>3.7045633137755503E-2</v>
      </c>
      <c r="E7" s="8">
        <v>6.4470573911745696E-2</v>
      </c>
      <c r="F7" s="8">
        <v>9.5217518757872904E-2</v>
      </c>
      <c r="G7">
        <v>0.12732431559649901</v>
      </c>
      <c r="H7">
        <v>0.14688032832264</v>
      </c>
      <c r="I7">
        <v>0.14615731382594499</v>
      </c>
      <c r="J7" s="8">
        <v>0.122352412387116</v>
      </c>
      <c r="K7" s="8">
        <v>7.7813798734238604E-2</v>
      </c>
      <c r="L7" s="8">
        <v>1.6935809367657401E-2</v>
      </c>
      <c r="M7">
        <v>-5.5093511801662602E-2</v>
      </c>
      <c r="N7">
        <v>-0.13426242679988001</v>
      </c>
      <c r="O7">
        <v>-0.21933968063755299</v>
      </c>
      <c r="P7">
        <v>-0.30828220209341201</v>
      </c>
      <c r="Q7">
        <v>-0.40023727093522199</v>
      </c>
      <c r="R7">
        <v>-0.49494285808946398</v>
      </c>
      <c r="S7">
        <v>-0.59243358939546897</v>
      </c>
      <c r="T7">
        <v>-0.69633749859554495</v>
      </c>
      <c r="U7">
        <v>-0.80467635646769198</v>
      </c>
      <c r="V7">
        <v>-0.91691984856494502</v>
      </c>
      <c r="W7">
        <v>-1.03208963611451</v>
      </c>
      <c r="X7">
        <v>-1.1495798893563101</v>
      </c>
      <c r="Y7">
        <v>-1.2689413175500299</v>
      </c>
      <c r="Z7">
        <v>-1.38983647493784</v>
      </c>
      <c r="AA7">
        <v>-1.5120022744283399</v>
      </c>
      <c r="AB7">
        <v>-1.6352278980581501</v>
      </c>
      <c r="AC7">
        <v>-1.7593521881038101</v>
      </c>
      <c r="AD7">
        <v>-1.88445911470678</v>
      </c>
      <c r="AE7">
        <v>-2.01036254266727</v>
      </c>
      <c r="AF7">
        <v>-2.1371658584709499</v>
      </c>
      <c r="AG7">
        <v>-2.2653119570484801</v>
      </c>
      <c r="AH7">
        <v>-2.3950333077538999</v>
      </c>
      <c r="AI7">
        <v>-2.5264307306316098</v>
      </c>
      <c r="AJ7">
        <v>-2.65959680240148</v>
      </c>
      <c r="AK7">
        <v>-2.7945986376539098</v>
      </c>
      <c r="AL7">
        <v>-2.93146728844042</v>
      </c>
      <c r="AM7">
        <v>-3.0698008647915498</v>
      </c>
    </row>
    <row r="8" spans="1:39" x14ac:dyDescent="0.25">
      <c r="A8" t="s">
        <v>6</v>
      </c>
      <c r="B8">
        <v>0</v>
      </c>
      <c r="C8" s="8">
        <v>-0.10983622198081899</v>
      </c>
      <c r="D8" s="8">
        <v>-0.209820077496636</v>
      </c>
      <c r="E8" s="8">
        <v>-0.30025941760186697</v>
      </c>
      <c r="F8" s="8">
        <v>-0.37502319209211599</v>
      </c>
      <c r="G8">
        <v>-0.43394113847527999</v>
      </c>
      <c r="H8">
        <v>-0.458040467332954</v>
      </c>
      <c r="I8">
        <v>-0.45151315821937399</v>
      </c>
      <c r="J8" s="8">
        <v>-0.39073690237703101</v>
      </c>
      <c r="K8">
        <v>-0.30625944344328998</v>
      </c>
      <c r="L8">
        <v>-0.21293466316186699</v>
      </c>
      <c r="M8">
        <v>-0.119642535175978</v>
      </c>
      <c r="N8">
        <v>-2.22961569929403E-2</v>
      </c>
      <c r="O8">
        <v>6.5066863678109294E-2</v>
      </c>
      <c r="P8">
        <v>0.120395778573523</v>
      </c>
      <c r="Q8">
        <v>0.16706305500249199</v>
      </c>
      <c r="R8">
        <v>0.21073905395279</v>
      </c>
      <c r="S8">
        <v>0.25398900412085801</v>
      </c>
      <c r="T8">
        <v>0.315596131701601</v>
      </c>
      <c r="U8">
        <v>0.36780462277166098</v>
      </c>
      <c r="V8">
        <v>0.41724321480343102</v>
      </c>
      <c r="W8">
        <v>0.46223105215856802</v>
      </c>
      <c r="X8">
        <v>0.50518393076370804</v>
      </c>
      <c r="Y8">
        <v>0.54761577231525704</v>
      </c>
      <c r="Z8">
        <v>0.59062279434796106</v>
      </c>
      <c r="AA8">
        <v>0.63490055387260802</v>
      </c>
      <c r="AB8">
        <v>0.68081662985026703</v>
      </c>
      <c r="AC8">
        <v>0.72851959092219398</v>
      </c>
      <c r="AD8">
        <v>0.76728600955597803</v>
      </c>
      <c r="AE8">
        <v>0.78282132243658797</v>
      </c>
      <c r="AF8">
        <v>0.79123518950094895</v>
      </c>
      <c r="AG8">
        <v>0.79696193549738603</v>
      </c>
      <c r="AH8">
        <v>0.79927768566319102</v>
      </c>
      <c r="AI8">
        <v>0.79749503915576003</v>
      </c>
      <c r="AJ8">
        <v>0.79172298315748302</v>
      </c>
      <c r="AK8">
        <v>0.78212991757868799</v>
      </c>
      <c r="AL8">
        <v>0.76868574652562105</v>
      </c>
      <c r="AM8">
        <v>0.74975682192626103</v>
      </c>
    </row>
    <row r="9" spans="1:39" x14ac:dyDescent="0.25">
      <c r="A9" t="s">
        <v>7</v>
      </c>
      <c r="B9">
        <v>0</v>
      </c>
      <c r="C9" s="8">
        <v>-5.1135233342525198E-2</v>
      </c>
      <c r="D9" s="8">
        <v>-6.9898246931609995E-2</v>
      </c>
      <c r="E9" s="8">
        <v>-7.5825974807863794E-2</v>
      </c>
      <c r="F9" s="8">
        <v>-8.8912193931756006E-2</v>
      </c>
      <c r="G9">
        <v>-0.103375832274044</v>
      </c>
      <c r="H9" s="8">
        <v>-1.4376478389821401E-2</v>
      </c>
      <c r="I9" s="8">
        <v>0.15973771900237299</v>
      </c>
      <c r="J9">
        <v>0.37022309875378501</v>
      </c>
      <c r="K9" s="8">
        <v>0.60311788572464597</v>
      </c>
      <c r="L9">
        <v>0.83366216941202997</v>
      </c>
      <c r="M9">
        <v>1.0425523717638201</v>
      </c>
      <c r="N9">
        <v>1.2324117373280801</v>
      </c>
      <c r="O9">
        <v>1.4586916495011399</v>
      </c>
      <c r="P9">
        <v>1.6936187471092901</v>
      </c>
      <c r="Q9">
        <v>1.9417854930998399</v>
      </c>
      <c r="R9">
        <v>2.2049779025981699</v>
      </c>
      <c r="S9">
        <v>2.48451614789249</v>
      </c>
      <c r="T9">
        <v>2.7387833240600701</v>
      </c>
      <c r="U9">
        <v>2.99344623623145</v>
      </c>
      <c r="V9">
        <v>3.2557078587618098</v>
      </c>
      <c r="W9">
        <v>3.5193984354844301</v>
      </c>
      <c r="X9">
        <v>3.78475628309877</v>
      </c>
      <c r="Y9">
        <v>4.0514435929368098</v>
      </c>
      <c r="Z9">
        <v>4.3192012064229903</v>
      </c>
      <c r="AA9">
        <v>4.5878041081212704</v>
      </c>
      <c r="AB9">
        <v>4.8570678815488701</v>
      </c>
      <c r="AC9">
        <v>5.1268756404477998</v>
      </c>
      <c r="AD9">
        <v>5.4257599494066104</v>
      </c>
      <c r="AE9">
        <v>5.7284066166704202</v>
      </c>
      <c r="AF9">
        <v>6.0354341067092996</v>
      </c>
      <c r="AG9">
        <v>6.3504522699050199</v>
      </c>
      <c r="AH9">
        <v>6.6718042776049797</v>
      </c>
      <c r="AI9">
        <v>6.99772806643759</v>
      </c>
      <c r="AJ9">
        <v>7.3272703034326696</v>
      </c>
      <c r="AK9">
        <v>7.6598671689012798</v>
      </c>
      <c r="AL9">
        <v>7.9943958199529099</v>
      </c>
      <c r="AM9">
        <v>8.3266011578955599</v>
      </c>
    </row>
    <row r="10" spans="1:39" x14ac:dyDescent="0.25">
      <c r="A10" t="s">
        <v>8</v>
      </c>
      <c r="B10">
        <v>0</v>
      </c>
      <c r="C10" s="8">
        <v>-9.7624430717779806E-2</v>
      </c>
      <c r="D10" s="8">
        <v>-0.17203182515812501</v>
      </c>
      <c r="E10" s="8">
        <v>-0.236742773119647</v>
      </c>
      <c r="F10" s="8">
        <v>-0.309508645431677</v>
      </c>
      <c r="G10" s="8">
        <v>-0.38539160263739702</v>
      </c>
      <c r="H10">
        <v>-0.40841771215459599</v>
      </c>
      <c r="I10">
        <v>-0.376321528438605</v>
      </c>
      <c r="J10" s="8">
        <v>-0.29142833886535102</v>
      </c>
      <c r="K10">
        <v>-0.169633786284662</v>
      </c>
      <c r="L10">
        <v>-2.6629737876937499E-2</v>
      </c>
      <c r="M10">
        <v>0.123058122446928</v>
      </c>
      <c r="N10">
        <v>0.27390716074671101</v>
      </c>
      <c r="O10">
        <v>0.46276172049168901</v>
      </c>
      <c r="P10">
        <v>0.65384201176414902</v>
      </c>
      <c r="Q10">
        <v>0.85070859926743503</v>
      </c>
      <c r="R10">
        <v>1.05511186204934</v>
      </c>
      <c r="S10">
        <v>1.2679070741827301</v>
      </c>
      <c r="T10">
        <v>1.52100605834755</v>
      </c>
      <c r="U10">
        <v>1.7722387441672001</v>
      </c>
      <c r="V10">
        <v>2.0313040138807801</v>
      </c>
      <c r="W10">
        <v>2.2899317813887801</v>
      </c>
      <c r="X10">
        <v>2.5497315867619701</v>
      </c>
      <c r="Y10">
        <v>2.8106679207788199</v>
      </c>
      <c r="Z10">
        <v>3.07268681781713</v>
      </c>
      <c r="AA10">
        <v>3.3356995627758601</v>
      </c>
      <c r="AB10">
        <v>3.5996067497259698</v>
      </c>
      <c r="AC10">
        <v>3.86441110449451</v>
      </c>
      <c r="AD10">
        <v>4.1457121370365799</v>
      </c>
      <c r="AE10">
        <v>4.4301365265797896</v>
      </c>
      <c r="AF10">
        <v>4.7197297350770997</v>
      </c>
      <c r="AG10">
        <v>5.0170481495140402</v>
      </c>
      <c r="AH10">
        <v>5.3205009606006799</v>
      </c>
      <c r="AI10">
        <v>5.6288096453438001</v>
      </c>
      <c r="AJ10">
        <v>5.9417737709599399</v>
      </c>
      <c r="AK10">
        <v>6.2590625436501099</v>
      </c>
      <c r="AL10">
        <v>6.5800301353022803</v>
      </c>
      <c r="AM10">
        <v>6.9011256957218503</v>
      </c>
    </row>
    <row r="11" spans="1:39" x14ac:dyDescent="0.25">
      <c r="A11" t="s">
        <v>9</v>
      </c>
      <c r="B11">
        <v>0</v>
      </c>
      <c r="C11" s="8">
        <v>5.8177063046738198E-2</v>
      </c>
      <c r="D11" s="8">
        <v>8.3083544366391301E-2</v>
      </c>
      <c r="E11" s="8">
        <v>0.10403131797402899</v>
      </c>
      <c r="F11" s="8">
        <v>0.14707509289937301</v>
      </c>
      <c r="G11">
        <v>0.204268666564422</v>
      </c>
      <c r="H11">
        <v>0.171272958746193</v>
      </c>
      <c r="I11" s="8">
        <v>9.4052347002571104E-2</v>
      </c>
      <c r="J11" s="8">
        <v>4.4983370750095703E-2</v>
      </c>
      <c r="K11">
        <v>4.0462614451564002E-2</v>
      </c>
      <c r="L11">
        <v>9.6751811943973601E-2</v>
      </c>
      <c r="M11">
        <v>0.21410515703799099</v>
      </c>
      <c r="N11">
        <v>0.366847646335277</v>
      </c>
      <c r="O11">
        <v>0.48585242218650498</v>
      </c>
      <c r="P11">
        <v>0.60291120857200997</v>
      </c>
      <c r="Q11">
        <v>0.71325135745503498</v>
      </c>
      <c r="R11">
        <v>0.81551756635893602</v>
      </c>
      <c r="S11">
        <v>0.90963969695796398</v>
      </c>
      <c r="T11">
        <v>1.0359163152498601</v>
      </c>
      <c r="U11">
        <v>1.1566892565325599</v>
      </c>
      <c r="V11">
        <v>1.26127963255158</v>
      </c>
      <c r="W11">
        <v>1.35667601002105</v>
      </c>
      <c r="X11">
        <v>1.44303012430369</v>
      </c>
      <c r="Y11">
        <v>1.5211920891417201</v>
      </c>
      <c r="Z11">
        <v>1.59197170809883</v>
      </c>
      <c r="AA11">
        <v>1.65612639732977</v>
      </c>
      <c r="AB11">
        <v>1.714311098239</v>
      </c>
      <c r="AC11">
        <v>1.7670346987030201</v>
      </c>
      <c r="AD11">
        <v>1.78876304965056</v>
      </c>
      <c r="AE11">
        <v>1.8116693385409699</v>
      </c>
      <c r="AF11">
        <v>1.83571071509758</v>
      </c>
      <c r="AG11">
        <v>1.8565217374705001</v>
      </c>
      <c r="AH11">
        <v>1.8754753622657301</v>
      </c>
      <c r="AI11">
        <v>1.8935755081243399</v>
      </c>
      <c r="AJ11">
        <v>1.91059369573973</v>
      </c>
      <c r="AK11">
        <v>1.92577278286136</v>
      </c>
      <c r="AL11">
        <v>1.9388336238171699</v>
      </c>
      <c r="AM11">
        <v>1.9525076581727401</v>
      </c>
    </row>
    <row r="12" spans="1:39" x14ac:dyDescent="0.25">
      <c r="A12" t="s">
        <v>10</v>
      </c>
      <c r="B12">
        <v>0</v>
      </c>
      <c r="C12" s="8">
        <v>1.0925334678590901E-2</v>
      </c>
      <c r="D12" s="8">
        <v>-2.20318777043093E-2</v>
      </c>
      <c r="E12" s="8">
        <v>-4.8093936705206897E-2</v>
      </c>
      <c r="F12" s="8">
        <v>-8.4666638136576794E-2</v>
      </c>
      <c r="G12">
        <v>-0.12345099012203101</v>
      </c>
      <c r="H12">
        <v>-0.13939023294966499</v>
      </c>
      <c r="I12">
        <v>-0.14103061919694601</v>
      </c>
      <c r="J12">
        <v>-6.3848007267452905E-2</v>
      </c>
      <c r="K12">
        <v>9.5570891220697601E-3</v>
      </c>
      <c r="L12">
        <v>6.8581548449686502E-2</v>
      </c>
      <c r="M12">
        <v>0.106817763006072</v>
      </c>
      <c r="N12">
        <v>0.11315949472348</v>
      </c>
      <c r="O12">
        <v>0.122728817133999</v>
      </c>
      <c r="P12">
        <v>0.137842269769716</v>
      </c>
      <c r="Q12">
        <v>0.15814709172310401</v>
      </c>
      <c r="R12">
        <v>0.18202044643071899</v>
      </c>
      <c r="S12">
        <v>0.20864406041374201</v>
      </c>
      <c r="T12">
        <v>0.22574124916263599</v>
      </c>
      <c r="U12">
        <v>0.238474952311684</v>
      </c>
      <c r="V12">
        <v>0.23502968992561399</v>
      </c>
      <c r="W12">
        <v>0.220520953723224</v>
      </c>
      <c r="X12">
        <v>0.197111982390718</v>
      </c>
      <c r="Y12">
        <v>0.16575646483867301</v>
      </c>
      <c r="Z12">
        <v>0.12725757199638599</v>
      </c>
      <c r="AA12">
        <v>8.2319902331073794E-2</v>
      </c>
      <c r="AB12">
        <v>3.1538746238468598E-2</v>
      </c>
      <c r="AC12">
        <v>-2.4613649643589999E-2</v>
      </c>
      <c r="AD12">
        <v>-4.5376430638821498E-2</v>
      </c>
      <c r="AE12">
        <v>-6.3340295137326294E-2</v>
      </c>
      <c r="AF12">
        <v>-7.5521932746824796E-2</v>
      </c>
      <c r="AG12">
        <v>-8.6945811400207504E-2</v>
      </c>
      <c r="AH12">
        <v>-9.7430511761131794E-2</v>
      </c>
      <c r="AI12">
        <v>-0.10683272532096</v>
      </c>
      <c r="AJ12">
        <v>-0.11606139682414</v>
      </c>
      <c r="AK12">
        <v>-0.12601910814783401</v>
      </c>
      <c r="AL12">
        <v>-0.13730308603484501</v>
      </c>
      <c r="AM12">
        <v>-0.146856811653584</v>
      </c>
    </row>
    <row r="13" spans="1:39" x14ac:dyDescent="0.25">
      <c r="A13" t="s">
        <v>11</v>
      </c>
      <c r="B13">
        <v>0</v>
      </c>
      <c r="C13">
        <v>43670.780000001199</v>
      </c>
      <c r="D13">
        <v>109625.739999994</v>
      </c>
      <c r="E13">
        <v>186513.21999999799</v>
      </c>
      <c r="F13">
        <v>270405.84000000299</v>
      </c>
      <c r="G13">
        <v>358398.21999999799</v>
      </c>
      <c r="H13">
        <v>457941.28999999899</v>
      </c>
      <c r="I13">
        <v>563131.65999999596</v>
      </c>
      <c r="J13">
        <v>673252.63000000198</v>
      </c>
      <c r="K13">
        <v>785051.68999999703</v>
      </c>
      <c r="L13">
        <v>892235.21</v>
      </c>
      <c r="M13">
        <v>984587.28999999899</v>
      </c>
      <c r="N13">
        <v>1056338.25</v>
      </c>
      <c r="O13">
        <v>1113288.76999999</v>
      </c>
      <c r="P13">
        <v>1155910.04999999</v>
      </c>
      <c r="Q13">
        <v>1187121.54999999</v>
      </c>
      <c r="R13">
        <v>1209722.8799999999</v>
      </c>
      <c r="S13">
        <v>1226043.1399999999</v>
      </c>
      <c r="T13">
        <v>1226470.6699999799</v>
      </c>
      <c r="U13">
        <v>1213104.3599999901</v>
      </c>
      <c r="V13">
        <v>1189406.73</v>
      </c>
      <c r="W13">
        <v>1157265.3899999999</v>
      </c>
      <c r="X13">
        <v>1118978.4499999799</v>
      </c>
      <c r="Y13">
        <v>1076539.49</v>
      </c>
      <c r="Z13">
        <v>1031533.66000001</v>
      </c>
      <c r="AA13">
        <v>985134.97999998904</v>
      </c>
      <c r="AB13">
        <v>938139.89</v>
      </c>
      <c r="AC13">
        <v>891039.60999999905</v>
      </c>
      <c r="AD13">
        <v>847734.26999999501</v>
      </c>
      <c r="AE13">
        <v>805306.25</v>
      </c>
      <c r="AF13">
        <v>762899.06999999203</v>
      </c>
      <c r="AG13">
        <v>720167.35999999905</v>
      </c>
      <c r="AH13">
        <v>676552.379999995</v>
      </c>
      <c r="AI13">
        <v>631243.82999999798</v>
      </c>
      <c r="AJ13">
        <v>583821.44000001205</v>
      </c>
      <c r="AK13">
        <v>533892.85999999905</v>
      </c>
      <c r="AL13">
        <v>480900.41000001098</v>
      </c>
      <c r="AM13">
        <v>425041.91000001098</v>
      </c>
    </row>
    <row r="14" spans="1:39" x14ac:dyDescent="0.25">
      <c r="A14" t="s">
        <v>12</v>
      </c>
      <c r="B14">
        <v>0</v>
      </c>
      <c r="C14" s="8">
        <v>-5.0780539999999798E-2</v>
      </c>
      <c r="D14" s="8">
        <v>-0.118385029999999</v>
      </c>
      <c r="E14" s="8">
        <v>-0.19031289000000001</v>
      </c>
      <c r="F14" s="8">
        <v>-0.26439865999999901</v>
      </c>
      <c r="G14">
        <v>-0.33897449000000002</v>
      </c>
      <c r="H14">
        <v>-0.42334147999999899</v>
      </c>
      <c r="I14">
        <v>-0.50994945999999897</v>
      </c>
      <c r="J14">
        <v>-0.59872398999999998</v>
      </c>
      <c r="K14">
        <v>-0.68651993</v>
      </c>
      <c r="L14">
        <v>-0.76734304999999903</v>
      </c>
      <c r="M14">
        <v>-0.83187767000000001</v>
      </c>
      <c r="N14">
        <v>-0.87657868000000005</v>
      </c>
      <c r="O14">
        <v>-0.90975818999999902</v>
      </c>
      <c r="P14">
        <v>-0.93179698999999905</v>
      </c>
      <c r="Q14">
        <v>-0.94570874999999899</v>
      </c>
      <c r="R14">
        <v>-0.95394175999999997</v>
      </c>
      <c r="S14">
        <v>-0.95829266999999996</v>
      </c>
      <c r="T14">
        <v>-0.94851864999999902</v>
      </c>
      <c r="U14">
        <v>-0.92832552000000002</v>
      </c>
      <c r="V14">
        <v>-0.90148923999999897</v>
      </c>
      <c r="W14">
        <v>-0.86949502000000001</v>
      </c>
      <c r="X14">
        <v>-0.83418938999999903</v>
      </c>
      <c r="Y14">
        <v>-0.79702292999999902</v>
      </c>
      <c r="Z14">
        <v>-0.75904710999999903</v>
      </c>
      <c r="AA14">
        <v>-0.72097155999999996</v>
      </c>
      <c r="AB14">
        <v>-0.68322086999999998</v>
      </c>
      <c r="AC14">
        <v>-0.64601266999999996</v>
      </c>
      <c r="AD14">
        <v>-0.61286368000000002</v>
      </c>
      <c r="AE14">
        <v>-0.58033843600000001</v>
      </c>
      <c r="AF14">
        <v>-0.54782745600000005</v>
      </c>
      <c r="AG14">
        <v>-0.515202783</v>
      </c>
      <c r="AH14" s="8">
        <v>-0.48206542699999999</v>
      </c>
      <c r="AI14">
        <v>-0.447793989</v>
      </c>
      <c r="AJ14">
        <v>-0.41215921509999998</v>
      </c>
      <c r="AK14">
        <v>-0.37492521499999998</v>
      </c>
      <c r="AL14">
        <v>-0.33568927199999998</v>
      </c>
      <c r="AM14">
        <v>-0.29474701599999997</v>
      </c>
    </row>
    <row r="15" spans="1:39" x14ac:dyDescent="0.25">
      <c r="A15" t="s">
        <v>13</v>
      </c>
      <c r="B15">
        <v>0</v>
      </c>
      <c r="C15" s="8">
        <v>9.0644295508838704E-3</v>
      </c>
      <c r="D15" s="8">
        <v>1.0200799127699001E-2</v>
      </c>
      <c r="E15" s="8">
        <v>3.0779694507127001E-3</v>
      </c>
      <c r="F15" s="8">
        <v>1.7080464748975101E-2</v>
      </c>
      <c r="G15">
        <v>3.6816753429563399E-2</v>
      </c>
      <c r="H15">
        <v>7.4636733045900794E-2</v>
      </c>
      <c r="I15">
        <v>0.127007228350632</v>
      </c>
      <c r="J15">
        <v>0.17985987249419899</v>
      </c>
      <c r="K15">
        <v>0.23480679545131999</v>
      </c>
      <c r="L15">
        <v>0.29242458945134397</v>
      </c>
      <c r="M15">
        <v>0.35234661447489102</v>
      </c>
      <c r="N15">
        <v>0.412697916633672</v>
      </c>
      <c r="O15">
        <v>0.429184834812044</v>
      </c>
      <c r="P15">
        <v>0.458352007583536</v>
      </c>
      <c r="Q15">
        <v>0.49086900935127498</v>
      </c>
      <c r="R15">
        <v>0.52513961199732395</v>
      </c>
      <c r="S15">
        <v>0.56054306308953505</v>
      </c>
      <c r="T15" s="8">
        <v>0.58855478910376602</v>
      </c>
      <c r="U15">
        <v>0.61733984326325697</v>
      </c>
      <c r="V15">
        <v>0.64627662536799002</v>
      </c>
      <c r="W15">
        <v>0.67528599499926301</v>
      </c>
      <c r="X15">
        <v>0.70390293641384405</v>
      </c>
      <c r="Y15">
        <v>0.73174783083755901</v>
      </c>
      <c r="Z15">
        <v>0.75853092591095295</v>
      </c>
      <c r="AA15">
        <v>0.78404817943110805</v>
      </c>
      <c r="AB15">
        <v>0.80815658929400702</v>
      </c>
      <c r="AC15">
        <v>0.83076109018451505</v>
      </c>
      <c r="AD15">
        <v>0.80948427368550002</v>
      </c>
      <c r="AE15">
        <v>0.80243206529833799</v>
      </c>
      <c r="AF15">
        <v>0.80002296400045303</v>
      </c>
      <c r="AG15">
        <v>0.79988145263346899</v>
      </c>
      <c r="AH15">
        <v>0.801585399906522</v>
      </c>
      <c r="AI15">
        <v>0.80463682896633404</v>
      </c>
      <c r="AJ15">
        <v>0.80839324867381201</v>
      </c>
      <c r="AK15">
        <v>0.81261615009416299</v>
      </c>
      <c r="AL15">
        <v>0.81672554827505695</v>
      </c>
      <c r="AM15">
        <v>0.82077813963291402</v>
      </c>
    </row>
    <row r="16" spans="1:39" x14ac:dyDescent="0.25">
      <c r="A16" t="s">
        <v>213</v>
      </c>
      <c r="B16">
        <v>0</v>
      </c>
      <c r="C16" s="8">
        <v>-2.74660141876992E-2</v>
      </c>
      <c r="D16" s="8">
        <v>-9.3129928515256394E-2</v>
      </c>
      <c r="E16" s="8">
        <v>-0.191357743964892</v>
      </c>
      <c r="F16" s="8">
        <v>-0.33142272131962403</v>
      </c>
      <c r="G16">
        <v>-0.50680463875620796</v>
      </c>
      <c r="H16">
        <v>-0.76525798256695199</v>
      </c>
      <c r="I16">
        <v>-1.09136082224414</v>
      </c>
      <c r="J16">
        <v>-1.45093573311874</v>
      </c>
      <c r="K16">
        <v>-1.8283611958530901</v>
      </c>
      <c r="L16">
        <v>-2.20801397726144</v>
      </c>
      <c r="M16">
        <v>-2.5746000380646801</v>
      </c>
      <c r="N16">
        <v>-2.9178254127951901</v>
      </c>
      <c r="O16">
        <v>-3.2320953545771598</v>
      </c>
      <c r="P16">
        <v>-3.5375604228293098</v>
      </c>
      <c r="Q16">
        <v>-3.8383089239279999</v>
      </c>
      <c r="R16">
        <v>-4.1382881859802003</v>
      </c>
      <c r="S16">
        <v>-4.4390989541488599</v>
      </c>
      <c r="T16">
        <v>-4.71561372798935</v>
      </c>
      <c r="U16">
        <v>-4.97260061272834</v>
      </c>
      <c r="V16">
        <v>-5.2088909652503901</v>
      </c>
      <c r="W16">
        <v>-5.4225909971130104</v>
      </c>
      <c r="X16">
        <v>-5.6131438635522999</v>
      </c>
      <c r="Y16">
        <v>-5.77999336297193</v>
      </c>
      <c r="Z16">
        <v>-5.9226949422557098</v>
      </c>
      <c r="AA16">
        <v>-6.0408166851313201</v>
      </c>
      <c r="AB16">
        <v>-6.1338443827791496</v>
      </c>
      <c r="AC16">
        <v>-6.20124790633436</v>
      </c>
      <c r="AD16">
        <v>-6.2376798958070703</v>
      </c>
      <c r="AE16">
        <v>-6.2626352305534301</v>
      </c>
      <c r="AF16">
        <v>-6.2765651451584201</v>
      </c>
      <c r="AG16">
        <v>-6.2803816754756996</v>
      </c>
      <c r="AH16">
        <v>-6.2737750666067997</v>
      </c>
      <c r="AI16">
        <v>-6.2553572580722401</v>
      </c>
      <c r="AJ16">
        <v>-6.2247656994278104</v>
      </c>
      <c r="AK16">
        <v>-6.1816105022309404</v>
      </c>
      <c r="AL16">
        <v>-6.1241558044706199</v>
      </c>
      <c r="AM16">
        <v>-6.05133345918156</v>
      </c>
    </row>
    <row r="17" spans="1:39" x14ac:dyDescent="0.25">
      <c r="A17" t="s">
        <v>214</v>
      </c>
      <c r="B17">
        <v>0</v>
      </c>
      <c r="C17">
        <v>-2.5828659999999701E-2</v>
      </c>
      <c r="D17">
        <v>-5.617888E-2</v>
      </c>
      <c r="E17">
        <v>-8.9773989999999901E-2</v>
      </c>
      <c r="F17" s="8">
        <v>-0.12651566</v>
      </c>
      <c r="G17" s="8">
        <v>-0.16480916000000001</v>
      </c>
      <c r="H17">
        <v>-0.20681269999999999</v>
      </c>
      <c r="I17">
        <v>-0.25032426000000002</v>
      </c>
      <c r="J17">
        <v>-0.27922480999999899</v>
      </c>
      <c r="K17">
        <v>-0.30627669000000002</v>
      </c>
      <c r="L17">
        <v>-0.33304355000000002</v>
      </c>
      <c r="M17">
        <v>-0.35460332</v>
      </c>
      <c r="N17">
        <v>-0.36688790999999898</v>
      </c>
      <c r="O17">
        <v>-0.37854989</v>
      </c>
      <c r="P17">
        <v>-0.391168659999999</v>
      </c>
      <c r="Q17">
        <v>-0.40564665</v>
      </c>
      <c r="R17">
        <v>-0.42207883000000002</v>
      </c>
      <c r="S17">
        <v>-0.43906935999999902</v>
      </c>
      <c r="T17">
        <v>-0.44280291999999999</v>
      </c>
      <c r="U17">
        <v>-0.44509901000000002</v>
      </c>
      <c r="V17">
        <v>-0.44237943000000002</v>
      </c>
      <c r="W17">
        <v>-0.43761949999999999</v>
      </c>
      <c r="X17">
        <v>-0.429985219999999</v>
      </c>
      <c r="Y17">
        <v>-0.41995055999999897</v>
      </c>
      <c r="Z17">
        <v>-0.40783512</v>
      </c>
      <c r="AA17">
        <v>-0.39382766000000002</v>
      </c>
      <c r="AB17">
        <v>-0.377990309999999</v>
      </c>
      <c r="AC17">
        <v>-0.36040301999999902</v>
      </c>
      <c r="AD17">
        <v>-0.347366329999999</v>
      </c>
      <c r="AE17">
        <v>-0.33476556000000002</v>
      </c>
      <c r="AF17">
        <v>-0.32437134000000001</v>
      </c>
      <c r="AG17">
        <v>-0.31486678000000001</v>
      </c>
      <c r="AH17">
        <v>-0.30562152100000001</v>
      </c>
      <c r="AI17">
        <v>-0.29557433500000002</v>
      </c>
      <c r="AJ17">
        <v>-0.285909952999999</v>
      </c>
      <c r="AK17">
        <v>-0.27574829699999998</v>
      </c>
      <c r="AL17">
        <v>-0.26442947900000002</v>
      </c>
      <c r="AM17">
        <v>-0.25236783099999999</v>
      </c>
    </row>
    <row r="18" spans="1:39" x14ac:dyDescent="0.25">
      <c r="A18" t="s">
        <v>14</v>
      </c>
      <c r="B18">
        <v>0</v>
      </c>
      <c r="C18">
        <v>-2.8750799227895198</v>
      </c>
      <c r="D18">
        <v>-5.4935607850774897</v>
      </c>
      <c r="E18">
        <v>-8.1638712373904401</v>
      </c>
      <c r="F18" s="8">
        <v>-10.7623311965288</v>
      </c>
      <c r="G18">
        <v>-13.0295496613367</v>
      </c>
      <c r="H18">
        <v>-15.176933443678699</v>
      </c>
      <c r="I18">
        <v>-17.333862618222899</v>
      </c>
      <c r="J18">
        <v>-19.428735537162002</v>
      </c>
      <c r="K18">
        <v>-21.238395475148401</v>
      </c>
      <c r="L18">
        <v>-22.889987367739899</v>
      </c>
      <c r="M18">
        <v>-24.368926848077599</v>
      </c>
      <c r="N18">
        <v>-25.6713714981185</v>
      </c>
      <c r="O18">
        <v>-26.9215580874159</v>
      </c>
      <c r="P18">
        <v>-28.099572370951901</v>
      </c>
      <c r="Q18">
        <v>-29.211122511989501</v>
      </c>
      <c r="R18">
        <v>-30.264391831607199</v>
      </c>
      <c r="S18">
        <v>-31.266011277508799</v>
      </c>
      <c r="T18">
        <v>-31.954380750265202</v>
      </c>
      <c r="U18">
        <v>-32.665926955007798</v>
      </c>
      <c r="V18">
        <v>-33.326278283578901</v>
      </c>
      <c r="W18">
        <v>-33.976950080760503</v>
      </c>
      <c r="X18">
        <v>-34.609006293551097</v>
      </c>
      <c r="Y18">
        <v>-35.223528102095699</v>
      </c>
      <c r="Z18">
        <v>-35.8207688003342</v>
      </c>
      <c r="AA18">
        <v>-36.401261987609402</v>
      </c>
      <c r="AB18">
        <v>-36.965405417975802</v>
      </c>
      <c r="AC18">
        <v>-37.513422688818402</v>
      </c>
      <c r="AD18">
        <v>-37.952505331469901</v>
      </c>
      <c r="AE18">
        <v>-38.4360153273674</v>
      </c>
      <c r="AF18">
        <v>-38.964719118424497</v>
      </c>
      <c r="AG18">
        <v>-39.529268860869202</v>
      </c>
      <c r="AH18">
        <v>-40.119592957846798</v>
      </c>
      <c r="AI18">
        <v>-40.7270526207244</v>
      </c>
      <c r="AJ18">
        <v>-41.348591998490299</v>
      </c>
      <c r="AK18">
        <v>-41.975506796016198</v>
      </c>
      <c r="AL18">
        <v>-42.592548036407202</v>
      </c>
      <c r="AM18">
        <v>-43.222228519712097</v>
      </c>
    </row>
    <row r="19" spans="1:39" x14ac:dyDescent="0.25">
      <c r="A19" t="s">
        <v>130</v>
      </c>
      <c r="B19">
        <v>16277187.08</v>
      </c>
      <c r="C19">
        <v>16753964.449999999</v>
      </c>
      <c r="D19">
        <v>17236737.260000002</v>
      </c>
      <c r="E19">
        <v>17726975.940000001</v>
      </c>
      <c r="F19">
        <v>18226030.170000002</v>
      </c>
      <c r="G19">
        <v>18735218</v>
      </c>
      <c r="H19">
        <v>19255847.870000001</v>
      </c>
      <c r="I19">
        <v>19789153.690000001</v>
      </c>
      <c r="J19">
        <v>20336326.289999999</v>
      </c>
      <c r="K19">
        <v>20898407.379999999</v>
      </c>
      <c r="L19">
        <v>21476311.98</v>
      </c>
      <c r="M19">
        <v>22071021.84</v>
      </c>
      <c r="N19">
        <v>22683033.09</v>
      </c>
      <c r="O19">
        <v>23313650.260000002</v>
      </c>
      <c r="P19">
        <v>23962337.75</v>
      </c>
      <c r="Q19">
        <v>24629580.469999999</v>
      </c>
      <c r="R19">
        <v>25315717.43</v>
      </c>
      <c r="S19">
        <v>26020965.100000001</v>
      </c>
      <c r="T19">
        <v>26745592.550000001</v>
      </c>
      <c r="U19">
        <v>27489359.629999999</v>
      </c>
      <c r="V19">
        <v>28252258.07</v>
      </c>
      <c r="W19">
        <v>29034340.32</v>
      </c>
      <c r="X19">
        <v>29835504.530000001</v>
      </c>
      <c r="Y19">
        <v>30655613.239999998</v>
      </c>
      <c r="Z19">
        <v>31494518.329999998</v>
      </c>
      <c r="AA19">
        <v>32352085.510000002</v>
      </c>
      <c r="AB19">
        <v>33228229.579999998</v>
      </c>
      <c r="AC19">
        <v>34122951.140000001</v>
      </c>
      <c r="AD19">
        <v>35036519.149999999</v>
      </c>
      <c r="AE19">
        <v>35968697.840000004</v>
      </c>
      <c r="AF19">
        <v>36920045.18</v>
      </c>
      <c r="AG19">
        <v>37892064.219999999</v>
      </c>
      <c r="AH19">
        <v>38885889.710000001</v>
      </c>
      <c r="AI19">
        <v>39903089.490000002</v>
      </c>
      <c r="AJ19">
        <v>40947486.469999999</v>
      </c>
      <c r="AK19">
        <v>42020239.560000002</v>
      </c>
      <c r="AL19">
        <v>43124840.060000002</v>
      </c>
      <c r="AM19">
        <v>44265377.420000002</v>
      </c>
    </row>
    <row r="20" spans="1:39" x14ac:dyDescent="0.25">
      <c r="A20" t="s">
        <v>131</v>
      </c>
      <c r="B20">
        <v>16277187.08</v>
      </c>
      <c r="C20">
        <v>16767224.189999999</v>
      </c>
      <c r="D20">
        <v>17267285.420000002</v>
      </c>
      <c r="E20">
        <v>17777503.02</v>
      </c>
      <c r="F20">
        <v>18299320.010000002</v>
      </c>
      <c r="G20">
        <v>18833326.489999998</v>
      </c>
      <c r="H20">
        <v>19384206.68</v>
      </c>
      <c r="I20">
        <v>19950323.32</v>
      </c>
      <c r="J20">
        <v>20529587.16</v>
      </c>
      <c r="K20">
        <v>21122452.460000001</v>
      </c>
      <c r="L20">
        <v>21728322.359999999</v>
      </c>
      <c r="M20">
        <v>22346817.32</v>
      </c>
      <c r="N20">
        <v>22978070.370000001</v>
      </c>
      <c r="O20">
        <v>23622910.530000001</v>
      </c>
      <c r="P20">
        <v>24283493.879999999</v>
      </c>
      <c r="Q20">
        <v>24960850.940000001</v>
      </c>
      <c r="R20">
        <v>25656045.989999998</v>
      </c>
      <c r="S20">
        <v>26369719.309999999</v>
      </c>
      <c r="T20">
        <v>27098656.309999999</v>
      </c>
      <c r="U20">
        <v>27843206.510000002</v>
      </c>
      <c r="V20">
        <v>28603360.039999999</v>
      </c>
      <c r="W20">
        <v>29380167.359999999</v>
      </c>
      <c r="X20">
        <v>30174237.629999999</v>
      </c>
      <c r="Y20">
        <v>30985965.670000002</v>
      </c>
      <c r="Z20">
        <v>31815591.510000002</v>
      </c>
      <c r="AA20">
        <v>32663254.300000001</v>
      </c>
      <c r="AB20">
        <v>33529044.109999999</v>
      </c>
      <c r="AC20">
        <v>34413051.380000003</v>
      </c>
      <c r="AD20">
        <v>35314948.240000002</v>
      </c>
      <c r="AE20">
        <v>36235533.829999998</v>
      </c>
      <c r="AF20">
        <v>37174418.109999999</v>
      </c>
      <c r="AG20">
        <v>38132329.579999998</v>
      </c>
      <c r="AH20">
        <v>39110233.509999998</v>
      </c>
      <c r="AI20">
        <v>40109546.979999997</v>
      </c>
      <c r="AJ20">
        <v>41133948.640000001</v>
      </c>
      <c r="AK20">
        <v>42184432.490000002</v>
      </c>
      <c r="AL20">
        <v>43264186.240000002</v>
      </c>
      <c r="AM20">
        <v>44378199.729999997</v>
      </c>
    </row>
    <row r="21" spans="1:39" x14ac:dyDescent="0.25">
      <c r="A21" t="s">
        <v>15</v>
      </c>
      <c r="B21">
        <v>121.58713299999999</v>
      </c>
      <c r="C21">
        <v>122.1942823</v>
      </c>
      <c r="D21">
        <v>122.8327657</v>
      </c>
      <c r="E21">
        <v>123.38390219999999</v>
      </c>
      <c r="F21">
        <v>123.89687619999999</v>
      </c>
      <c r="G21">
        <v>124.3969342</v>
      </c>
      <c r="H21">
        <v>124.8971811</v>
      </c>
      <c r="I21">
        <v>125.4114874</v>
      </c>
      <c r="J21">
        <v>125.9450841</v>
      </c>
      <c r="K21">
        <v>126.4989108</v>
      </c>
      <c r="L21">
        <v>127.07227279999999</v>
      </c>
      <c r="M21">
        <v>127.664191</v>
      </c>
      <c r="N21">
        <v>128.27087359999999</v>
      </c>
      <c r="O21">
        <v>128.89134670000001</v>
      </c>
      <c r="P21">
        <v>129.4973832</v>
      </c>
      <c r="Q21">
        <v>130.08496009999999</v>
      </c>
      <c r="R21">
        <v>130.65248990000001</v>
      </c>
      <c r="S21">
        <v>131.19678540000001</v>
      </c>
      <c r="T21">
        <v>131.71547670000001</v>
      </c>
      <c r="U21">
        <v>132.23439959999999</v>
      </c>
      <c r="V21">
        <v>132.761146</v>
      </c>
      <c r="W21">
        <v>133.30124169999999</v>
      </c>
      <c r="X21">
        <v>133.85657320000001</v>
      </c>
      <c r="Y21">
        <v>134.42797469999999</v>
      </c>
      <c r="Z21">
        <v>135.01558460000001</v>
      </c>
      <c r="AA21">
        <v>135.61899539999999</v>
      </c>
      <c r="AB21">
        <v>136.2370976</v>
      </c>
      <c r="AC21">
        <v>136.86831480000001</v>
      </c>
      <c r="AD21">
        <v>137.48983380000001</v>
      </c>
      <c r="AE21">
        <v>138.09977989999999</v>
      </c>
      <c r="AF21">
        <v>138.7053277</v>
      </c>
      <c r="AG21">
        <v>139.31551479999999</v>
      </c>
      <c r="AH21">
        <v>139.93471410000001</v>
      </c>
      <c r="AI21">
        <v>140.56563449999999</v>
      </c>
      <c r="AJ21">
        <v>141.2166996</v>
      </c>
      <c r="AK21">
        <v>141.8864409</v>
      </c>
      <c r="AL21">
        <v>142.57387299999999</v>
      </c>
      <c r="AM21">
        <v>143.27795320000001</v>
      </c>
    </row>
    <row r="22" spans="1:39" x14ac:dyDescent="0.25">
      <c r="A22" t="s">
        <v>16</v>
      </c>
      <c r="B22">
        <v>411.05060300000002</v>
      </c>
      <c r="C22">
        <v>411.53662359999998</v>
      </c>
      <c r="D22">
        <v>412.05663579999998</v>
      </c>
      <c r="E22">
        <v>412.51379359999999</v>
      </c>
      <c r="F22">
        <v>412.91451760000001</v>
      </c>
      <c r="G22">
        <v>413.2951271</v>
      </c>
      <c r="H22">
        <v>413.632116</v>
      </c>
      <c r="I22">
        <v>413.94856870000001</v>
      </c>
      <c r="J22">
        <v>414.24480460000001</v>
      </c>
      <c r="K22">
        <v>414.51214090000002</v>
      </c>
      <c r="L22">
        <v>414.7475</v>
      </c>
      <c r="M22">
        <v>414.95598849999999</v>
      </c>
      <c r="N22">
        <v>415.13636960000002</v>
      </c>
      <c r="O22">
        <v>415.30699370000002</v>
      </c>
      <c r="P22">
        <v>415.43074150000001</v>
      </c>
      <c r="Q22">
        <v>415.51074460000001</v>
      </c>
      <c r="R22">
        <v>415.54606239999998</v>
      </c>
      <c r="S22">
        <v>415.54207550000001</v>
      </c>
      <c r="T22">
        <v>421.88638079999998</v>
      </c>
      <c r="U22">
        <v>428.23558869999999</v>
      </c>
      <c r="V22">
        <v>434.59195649999998</v>
      </c>
      <c r="W22">
        <v>440.96088939999999</v>
      </c>
      <c r="X22">
        <v>447.35180350000002</v>
      </c>
      <c r="Y22">
        <v>453.77364829999999</v>
      </c>
      <c r="Z22">
        <v>460.23029270000001</v>
      </c>
      <c r="AA22">
        <v>466.72602890000002</v>
      </c>
      <c r="AB22">
        <v>473.26469029999998</v>
      </c>
      <c r="AC22">
        <v>479.85025889999997</v>
      </c>
      <c r="AD22">
        <v>486.49592689999997</v>
      </c>
      <c r="AE22">
        <v>493.16544270000003</v>
      </c>
      <c r="AF22">
        <v>499.86960920000001</v>
      </c>
      <c r="AG22">
        <v>506.62290539999998</v>
      </c>
      <c r="AH22">
        <v>513.43774810000002</v>
      </c>
      <c r="AI22">
        <v>520.32585759999995</v>
      </c>
      <c r="AJ22">
        <v>527.29554389999998</v>
      </c>
      <c r="AK22">
        <v>534.35899319999999</v>
      </c>
      <c r="AL22">
        <v>541.51957530000004</v>
      </c>
      <c r="AM22">
        <v>548.77796120000005</v>
      </c>
    </row>
    <row r="23" spans="1:39" x14ac:dyDescent="0.25">
      <c r="A23" t="s">
        <v>17</v>
      </c>
      <c r="B23">
        <v>1245.3447020000001</v>
      </c>
      <c r="C23">
        <v>1263.0131739999999</v>
      </c>
      <c r="D23">
        <v>1280.6104230000001</v>
      </c>
      <c r="E23">
        <v>1298.1389770000001</v>
      </c>
      <c r="F23">
        <v>1315.6097460000001</v>
      </c>
      <c r="G23">
        <v>1333.0375429999999</v>
      </c>
      <c r="H23">
        <v>1350.4300169999999</v>
      </c>
      <c r="I23">
        <v>1367.7974099999999</v>
      </c>
      <c r="J23">
        <v>1385.1467029999999</v>
      </c>
      <c r="K23">
        <v>1402.485242</v>
      </c>
      <c r="L23">
        <v>1419.811661</v>
      </c>
      <c r="M23">
        <v>1437.1292089999999</v>
      </c>
      <c r="N23">
        <v>1454.4610929999999</v>
      </c>
      <c r="O23">
        <v>1471.7835909999999</v>
      </c>
      <c r="P23">
        <v>1489.109201</v>
      </c>
      <c r="Q23">
        <v>1506.4341509999999</v>
      </c>
      <c r="R23">
        <v>1523.7590379999999</v>
      </c>
      <c r="S23">
        <v>1541.084568</v>
      </c>
      <c r="T23">
        <v>1557.843932</v>
      </c>
      <c r="U23">
        <v>1574.592324</v>
      </c>
      <c r="V23">
        <v>1591.344587</v>
      </c>
      <c r="W23">
        <v>1608.095466</v>
      </c>
      <c r="X23">
        <v>1624.8501679999999</v>
      </c>
      <c r="Y23">
        <v>1641.6027710000001</v>
      </c>
      <c r="Z23">
        <v>1658.3536730000001</v>
      </c>
      <c r="AA23">
        <v>1675.1029120000001</v>
      </c>
      <c r="AB23">
        <v>1691.8510429999999</v>
      </c>
      <c r="AC23">
        <v>1708.5957989999999</v>
      </c>
      <c r="AD23">
        <v>1725.341909</v>
      </c>
      <c r="AE23">
        <v>1742.0867619999999</v>
      </c>
      <c r="AF23">
        <v>1758.828855</v>
      </c>
      <c r="AG23">
        <v>1775.5746979999999</v>
      </c>
      <c r="AH23">
        <v>1792.326397</v>
      </c>
      <c r="AI23">
        <v>1809.083337</v>
      </c>
      <c r="AJ23">
        <v>1825.844118</v>
      </c>
      <c r="AK23">
        <v>1842.6098030000001</v>
      </c>
      <c r="AL23">
        <v>1859.3802330000001</v>
      </c>
      <c r="AM23">
        <v>1876.1536610000001</v>
      </c>
    </row>
    <row r="24" spans="1:39" x14ac:dyDescent="0.25">
      <c r="A24" t="s">
        <v>18</v>
      </c>
      <c r="B24">
        <v>82.998924400000007</v>
      </c>
      <c r="C24">
        <v>81.917767990000002</v>
      </c>
      <c r="D24">
        <v>80.425036359999893</v>
      </c>
      <c r="E24">
        <v>79.086776139999998</v>
      </c>
      <c r="F24">
        <v>77.702758299999999</v>
      </c>
      <c r="G24">
        <v>75.787871069999994</v>
      </c>
      <c r="H24">
        <v>73.852092909999996</v>
      </c>
      <c r="I24">
        <v>72.034279999999995</v>
      </c>
      <c r="J24">
        <v>70.386208109999998</v>
      </c>
      <c r="K24">
        <v>68.891199459999996</v>
      </c>
      <c r="L24">
        <v>67.498271040000006</v>
      </c>
      <c r="M24">
        <v>66.174880979999998</v>
      </c>
      <c r="N24">
        <v>64.899857679999997</v>
      </c>
      <c r="O24">
        <v>63.677436790000002</v>
      </c>
      <c r="P24">
        <v>62.838182009999997</v>
      </c>
      <c r="Q24">
        <v>62.110934690000001</v>
      </c>
      <c r="R24">
        <v>61.419917679999998</v>
      </c>
      <c r="S24">
        <v>60.730234000000003</v>
      </c>
      <c r="T24">
        <v>60.71592966</v>
      </c>
      <c r="U24">
        <v>60.924382450000003</v>
      </c>
      <c r="V24">
        <v>60.852193059999998</v>
      </c>
      <c r="W24">
        <v>60.764603649999998</v>
      </c>
      <c r="X24">
        <v>60.680990100000002</v>
      </c>
      <c r="Y24">
        <v>60.598406160000003</v>
      </c>
      <c r="Z24">
        <v>60.512509440000002</v>
      </c>
      <c r="AA24">
        <v>60.41950267</v>
      </c>
      <c r="AB24">
        <v>60.315858470000002</v>
      </c>
      <c r="AC24">
        <v>60.198220360000001</v>
      </c>
      <c r="AD24">
        <v>60.069492140000001</v>
      </c>
      <c r="AE24">
        <v>59.927816139999997</v>
      </c>
      <c r="AF24">
        <v>59.776900169999998</v>
      </c>
      <c r="AG24">
        <v>59.620323169999999</v>
      </c>
      <c r="AH24">
        <v>59.459128870000001</v>
      </c>
      <c r="AI24">
        <v>59.293427800000003</v>
      </c>
      <c r="AJ24">
        <v>59.125818649999999</v>
      </c>
      <c r="AK24">
        <v>58.954804209999999</v>
      </c>
      <c r="AL24">
        <v>58.78057424</v>
      </c>
      <c r="AM24">
        <v>58.603340500000002</v>
      </c>
    </row>
    <row r="25" spans="1:39" x14ac:dyDescent="0.25">
      <c r="A25" t="s">
        <v>19</v>
      </c>
      <c r="B25">
        <v>7.5365014899999999E-2</v>
      </c>
      <c r="C25">
        <v>7.7797261399999998E-2</v>
      </c>
      <c r="D25">
        <v>8.0457229699999896E-2</v>
      </c>
      <c r="E25">
        <v>8.3702398400000003E-2</v>
      </c>
      <c r="F25">
        <v>8.6780417700000001E-2</v>
      </c>
      <c r="G25">
        <v>8.9708430899999997E-2</v>
      </c>
      <c r="H25">
        <v>9.2564196400000007E-2</v>
      </c>
      <c r="I25">
        <v>9.5394697400000006E-2</v>
      </c>
      <c r="J25">
        <v>9.8192768099999994E-2</v>
      </c>
      <c r="K25">
        <v>0.1009834414</v>
      </c>
      <c r="L25">
        <v>0.10378777829999999</v>
      </c>
      <c r="M25">
        <v>0.10662201609999999</v>
      </c>
      <c r="N25">
        <v>0.1095017366</v>
      </c>
      <c r="O25">
        <v>0.112484404</v>
      </c>
      <c r="P25">
        <v>0.1155608601</v>
      </c>
      <c r="Q25">
        <v>0.118692597</v>
      </c>
      <c r="R25">
        <v>0.1218000623</v>
      </c>
      <c r="S25">
        <v>0.1247151267</v>
      </c>
      <c r="T25">
        <v>0.12771585620000001</v>
      </c>
      <c r="U25">
        <v>0.1307496558</v>
      </c>
      <c r="V25">
        <v>0.13379189259999999</v>
      </c>
      <c r="W25">
        <v>0.13682139260000001</v>
      </c>
      <c r="X25">
        <v>0.13981280169999999</v>
      </c>
      <c r="Y25">
        <v>0.142738637</v>
      </c>
      <c r="Z25">
        <v>0.14556957139999999</v>
      </c>
      <c r="AA25">
        <v>0.14827452190000001</v>
      </c>
      <c r="AB25">
        <v>0.15082074740000001</v>
      </c>
      <c r="AC25">
        <v>0.15317391969999999</v>
      </c>
      <c r="AD25">
        <v>0.15576779739999999</v>
      </c>
      <c r="AE25">
        <v>0.15851241129999999</v>
      </c>
      <c r="AF25">
        <v>0.1613459921</v>
      </c>
      <c r="AG25">
        <v>0.16422800430000001</v>
      </c>
      <c r="AH25">
        <v>0.1671316716</v>
      </c>
      <c r="AI25">
        <v>0.17003767810000001</v>
      </c>
      <c r="AJ25">
        <v>0.17293507329999999</v>
      </c>
      <c r="AK25">
        <v>0.17581422760000001</v>
      </c>
      <c r="AL25">
        <v>0.1786719665</v>
      </c>
      <c r="AM25">
        <v>0.18150958880000001</v>
      </c>
    </row>
    <row r="26" spans="1:39" x14ac:dyDescent="0.25">
      <c r="A26" t="s">
        <v>20</v>
      </c>
      <c r="B26">
        <v>594.8122535</v>
      </c>
      <c r="C26">
        <v>613.92588009999997</v>
      </c>
      <c r="D26">
        <v>633.08200929999998</v>
      </c>
      <c r="E26">
        <v>652.17213149999998</v>
      </c>
      <c r="F26">
        <v>671.19812479999996</v>
      </c>
      <c r="G26">
        <v>690.1948228</v>
      </c>
      <c r="H26">
        <v>709.13735559999998</v>
      </c>
      <c r="I26">
        <v>728.04968389999999</v>
      </c>
      <c r="J26">
        <v>746.92268869999998</v>
      </c>
      <c r="K26">
        <v>765.75456250000002</v>
      </c>
      <c r="L26">
        <v>784.54059129999996</v>
      </c>
      <c r="M26">
        <v>803.28385900000001</v>
      </c>
      <c r="N26">
        <v>821.98049219999996</v>
      </c>
      <c r="O26">
        <v>840.64584909999996</v>
      </c>
      <c r="P26">
        <v>859.23378920000005</v>
      </c>
      <c r="Q26">
        <v>877.74036360000002</v>
      </c>
      <c r="R26">
        <v>896.15910780000002</v>
      </c>
      <c r="S26">
        <v>914.49418519999995</v>
      </c>
      <c r="T26">
        <v>923.45319789999996</v>
      </c>
      <c r="U26">
        <v>932.42568970000002</v>
      </c>
      <c r="V26">
        <v>941.41562039999997</v>
      </c>
      <c r="W26">
        <v>950.43018940000002</v>
      </c>
      <c r="X26">
        <v>959.48222399999997</v>
      </c>
      <c r="Y26">
        <v>968.58294190000004</v>
      </c>
      <c r="Z26">
        <v>977.73860449999995</v>
      </c>
      <c r="AA26">
        <v>986.95521870000005</v>
      </c>
      <c r="AB26">
        <v>996.23791219999998</v>
      </c>
      <c r="AC26">
        <v>1005.590898</v>
      </c>
      <c r="AD26">
        <v>1015.040562</v>
      </c>
      <c r="AE26">
        <v>1024.510589</v>
      </c>
      <c r="AF26">
        <v>1034.028579</v>
      </c>
      <c r="AG26">
        <v>1043.617483</v>
      </c>
      <c r="AH26">
        <v>1053.293938</v>
      </c>
      <c r="AI26">
        <v>1063.073384</v>
      </c>
      <c r="AJ26">
        <v>1072.965563</v>
      </c>
      <c r="AK26">
        <v>1082.9869859999999</v>
      </c>
      <c r="AL26">
        <v>1093.1381799999999</v>
      </c>
      <c r="AM26">
        <v>1103.4208309999999</v>
      </c>
    </row>
    <row r="27" spans="1:39" x14ac:dyDescent="0.25">
      <c r="A27" t="s">
        <v>21</v>
      </c>
      <c r="B27">
        <v>1.1275404570000001</v>
      </c>
      <c r="C27">
        <v>1.6352881909999999</v>
      </c>
      <c r="D27">
        <v>2.1415185459999999</v>
      </c>
      <c r="E27">
        <v>2.6458984430000001</v>
      </c>
      <c r="F27">
        <v>3.1480963320000002</v>
      </c>
      <c r="G27">
        <v>3.6480121790000002</v>
      </c>
      <c r="H27">
        <v>4.1457495980000001</v>
      </c>
      <c r="I27">
        <v>4.6411981500000001</v>
      </c>
      <c r="J27">
        <v>5.1345609950000002</v>
      </c>
      <c r="K27">
        <v>5.625902033</v>
      </c>
      <c r="L27">
        <v>6.1141161500000001</v>
      </c>
      <c r="M27">
        <v>6.5994773809999998</v>
      </c>
      <c r="N27">
        <v>7.0815323149999996</v>
      </c>
      <c r="O27">
        <v>7.5207592410000004</v>
      </c>
      <c r="P27">
        <v>7.979566288</v>
      </c>
      <c r="Q27">
        <v>8.4360459980000009</v>
      </c>
      <c r="R27">
        <v>8.8863493009999903</v>
      </c>
      <c r="S27">
        <v>9.3293187020000001</v>
      </c>
      <c r="T27">
        <v>10.01672357</v>
      </c>
      <c r="U27">
        <v>10.70700035</v>
      </c>
      <c r="V27">
        <v>11.393347650000001</v>
      </c>
      <c r="W27">
        <v>12.07471063</v>
      </c>
      <c r="X27">
        <v>12.750598869999999</v>
      </c>
      <c r="Y27">
        <v>13.42096388</v>
      </c>
      <c r="Z27">
        <v>14.08567687</v>
      </c>
      <c r="AA27">
        <v>14.74438054</v>
      </c>
      <c r="AB27">
        <v>15.39647693</v>
      </c>
      <c r="AC27">
        <v>16.041077779999998</v>
      </c>
      <c r="AD27">
        <v>16.67784395</v>
      </c>
      <c r="AE27">
        <v>17.34481929</v>
      </c>
      <c r="AF27">
        <v>18.04127841</v>
      </c>
      <c r="AG27">
        <v>18.712549320000001</v>
      </c>
      <c r="AH27">
        <v>19.379180510000001</v>
      </c>
      <c r="AI27">
        <v>20.047475500000001</v>
      </c>
      <c r="AJ27">
        <v>20.79028418</v>
      </c>
      <c r="AK27">
        <v>21.56115659</v>
      </c>
      <c r="AL27">
        <v>22.355005510000002</v>
      </c>
      <c r="AM27">
        <v>23.168706960000002</v>
      </c>
    </row>
    <row r="28" spans="1:39" x14ac:dyDescent="0.25">
      <c r="A28" t="s">
        <v>22</v>
      </c>
      <c r="B28">
        <v>11.097</v>
      </c>
      <c r="C28">
        <v>11.84551475</v>
      </c>
      <c r="D28">
        <v>12.600912539999999</v>
      </c>
      <c r="E28">
        <v>13.36260938</v>
      </c>
      <c r="F28">
        <v>14.134453389999999</v>
      </c>
      <c r="G28">
        <v>14.918312439999999</v>
      </c>
      <c r="H28">
        <v>15.719824579999999</v>
      </c>
      <c r="I28">
        <v>16.546069450000001</v>
      </c>
      <c r="J28">
        <v>17.395992660000001</v>
      </c>
      <c r="K28">
        <v>18.267196070000001</v>
      </c>
      <c r="L28">
        <v>19.16367241</v>
      </c>
      <c r="M28">
        <v>20.09404129</v>
      </c>
      <c r="N28">
        <v>21.07006398</v>
      </c>
      <c r="O28">
        <v>22.10037548</v>
      </c>
      <c r="P28">
        <v>23.199289830000001</v>
      </c>
      <c r="Q28">
        <v>24.409397819999999</v>
      </c>
      <c r="R28">
        <v>25.788717559999998</v>
      </c>
      <c r="S28">
        <v>27.42426992</v>
      </c>
      <c r="T28">
        <v>28.93400626</v>
      </c>
      <c r="U28">
        <v>30.666238700000001</v>
      </c>
      <c r="V28">
        <v>32.21778407</v>
      </c>
      <c r="W28">
        <v>33.662639079999998</v>
      </c>
      <c r="X28">
        <v>34.957369059999998</v>
      </c>
      <c r="Y28">
        <v>36.065361260000003</v>
      </c>
      <c r="Z28">
        <v>36.968738119999998</v>
      </c>
      <c r="AA28">
        <v>37.666939319999997</v>
      </c>
      <c r="AB28">
        <v>38.174223359999999</v>
      </c>
      <c r="AC28">
        <v>38.516347420000002</v>
      </c>
      <c r="AD28">
        <v>38.721083800000002</v>
      </c>
      <c r="AE28">
        <v>38.794937300000001</v>
      </c>
      <c r="AF28">
        <v>38.759910599999998</v>
      </c>
      <c r="AG28">
        <v>38.60979098</v>
      </c>
      <c r="AH28">
        <v>38.362462139999998</v>
      </c>
      <c r="AI28">
        <v>38.046057810000001</v>
      </c>
      <c r="AJ28">
        <v>37.690831019999997</v>
      </c>
      <c r="AK28">
        <v>37.322328929999998</v>
      </c>
      <c r="AL28">
        <v>36.963889469999998</v>
      </c>
      <c r="AM28">
        <v>36.636981200000001</v>
      </c>
    </row>
    <row r="29" spans="1:39" x14ac:dyDescent="0.25">
      <c r="A29" t="s">
        <v>23</v>
      </c>
      <c r="B29">
        <v>37.027999999999999</v>
      </c>
      <c r="C29">
        <v>36.972055060000002</v>
      </c>
      <c r="D29">
        <v>36.91403287</v>
      </c>
      <c r="E29">
        <v>36.845356029999998</v>
      </c>
      <c r="F29">
        <v>36.772246250000002</v>
      </c>
      <c r="G29">
        <v>36.694261429999997</v>
      </c>
      <c r="H29">
        <v>36.612671290000002</v>
      </c>
      <c r="I29">
        <v>36.528339459999998</v>
      </c>
      <c r="J29">
        <v>36.440950229999999</v>
      </c>
      <c r="K29">
        <v>36.351009699999999</v>
      </c>
      <c r="L29">
        <v>36.259620900000002</v>
      </c>
      <c r="M29">
        <v>36.167266069999997</v>
      </c>
      <c r="N29">
        <v>36.074307040000001</v>
      </c>
      <c r="O29">
        <v>35.976901429999998</v>
      </c>
      <c r="P29">
        <v>35.875161550000001</v>
      </c>
      <c r="Q29">
        <v>35.769149740000003</v>
      </c>
      <c r="R29">
        <v>35.659210340000001</v>
      </c>
      <c r="S29">
        <v>35.545742259999997</v>
      </c>
      <c r="T29">
        <v>35.485842959999999</v>
      </c>
      <c r="U29">
        <v>35.428185319999997</v>
      </c>
      <c r="V29">
        <v>35.374145980000002</v>
      </c>
      <c r="W29">
        <v>35.325329379999999</v>
      </c>
      <c r="X29">
        <v>35.282548079999998</v>
      </c>
      <c r="Y29">
        <v>35.246656710000003</v>
      </c>
      <c r="Z29">
        <v>35.218274370000003</v>
      </c>
      <c r="AA29">
        <v>35.19772322</v>
      </c>
      <c r="AB29">
        <v>35.185175399999999</v>
      </c>
      <c r="AC29">
        <v>35.180627989999998</v>
      </c>
      <c r="AD29">
        <v>35.180519089999997</v>
      </c>
      <c r="AE29">
        <v>35.18486695</v>
      </c>
      <c r="AF29">
        <v>35.19395797</v>
      </c>
      <c r="AG29">
        <v>35.207910740000003</v>
      </c>
      <c r="AH29">
        <v>35.227193329999999</v>
      </c>
      <c r="AI29">
        <v>35.25212338</v>
      </c>
      <c r="AJ29">
        <v>35.282707129999999</v>
      </c>
      <c r="AK29">
        <v>35.319248430000002</v>
      </c>
      <c r="AL29">
        <v>35.361795579999999</v>
      </c>
      <c r="AM29">
        <v>35.409996929999998</v>
      </c>
    </row>
    <row r="30" spans="1:39" x14ac:dyDescent="0.25">
      <c r="A30" t="s">
        <v>24</v>
      </c>
      <c r="B30">
        <v>530.9840001</v>
      </c>
      <c r="C30">
        <v>566.17220729999997</v>
      </c>
      <c r="D30">
        <v>601.51805179999997</v>
      </c>
      <c r="E30">
        <v>636.87141999999994</v>
      </c>
      <c r="F30">
        <v>672.2513447</v>
      </c>
      <c r="G30">
        <v>707.64392599999996</v>
      </c>
      <c r="H30">
        <v>742.99359530000004</v>
      </c>
      <c r="I30">
        <v>778.33001409999997</v>
      </c>
      <c r="J30">
        <v>813.6569422</v>
      </c>
      <c r="K30">
        <v>848.97779709999998</v>
      </c>
      <c r="L30">
        <v>884.29741630000001</v>
      </c>
      <c r="M30">
        <v>919.61986460000003</v>
      </c>
      <c r="N30">
        <v>954.94956679999996</v>
      </c>
      <c r="O30">
        <v>990.26389040000004</v>
      </c>
      <c r="P30">
        <v>1025.5325640000001</v>
      </c>
      <c r="Q30">
        <v>1060.8005680000001</v>
      </c>
      <c r="R30">
        <v>1096.069947</v>
      </c>
      <c r="S30">
        <v>1131.339743</v>
      </c>
      <c r="T30">
        <v>1160.9249090000001</v>
      </c>
      <c r="U30">
        <v>1190.5278470000001</v>
      </c>
      <c r="V30">
        <v>1220.1057960000001</v>
      </c>
      <c r="W30">
        <v>1249.6799639999999</v>
      </c>
      <c r="X30">
        <v>1279.25315</v>
      </c>
      <c r="Y30">
        <v>1308.8252520000001</v>
      </c>
      <c r="Z30">
        <v>1338.394875</v>
      </c>
      <c r="AA30">
        <v>1367.9626989999999</v>
      </c>
      <c r="AB30">
        <v>1397.5266650000001</v>
      </c>
      <c r="AC30">
        <v>1427.0868519999999</v>
      </c>
      <c r="AD30">
        <v>1456.6348660000001</v>
      </c>
      <c r="AE30">
        <v>1486.158543</v>
      </c>
      <c r="AF30">
        <v>1515.6735619999999</v>
      </c>
      <c r="AG30">
        <v>1545.1866769999999</v>
      </c>
      <c r="AH30">
        <v>1574.7004549999999</v>
      </c>
      <c r="AI30">
        <v>1604.2154399999999</v>
      </c>
      <c r="AJ30">
        <v>1633.7316760000001</v>
      </c>
      <c r="AK30">
        <v>1663.2502380000001</v>
      </c>
      <c r="AL30">
        <v>1692.7704940000001</v>
      </c>
      <c r="AM30">
        <v>1722.291428</v>
      </c>
    </row>
    <row r="31" spans="1:39" x14ac:dyDescent="0.25">
      <c r="A31" t="s">
        <v>25</v>
      </c>
      <c r="B31">
        <v>4.4478590499999999</v>
      </c>
      <c r="C31">
        <v>4.7017204880000003</v>
      </c>
      <c r="D31">
        <v>4.9492469970000004</v>
      </c>
      <c r="E31">
        <v>5.195277097</v>
      </c>
      <c r="F31">
        <v>5.4415085449999996</v>
      </c>
      <c r="G31">
        <v>5.6880750210000004</v>
      </c>
      <c r="H31">
        <v>5.936162575</v>
      </c>
      <c r="I31">
        <v>6.1849899700000002</v>
      </c>
      <c r="J31">
        <v>6.4363310069999997</v>
      </c>
      <c r="K31">
        <v>6.6882394549999997</v>
      </c>
      <c r="L31">
        <v>6.9387949259999999</v>
      </c>
      <c r="M31">
        <v>7.1874898329999999</v>
      </c>
      <c r="N31">
        <v>7.4339284379999997</v>
      </c>
      <c r="O31">
        <v>7.6442692540000001</v>
      </c>
      <c r="P31">
        <v>7.8728552709999997</v>
      </c>
      <c r="Q31">
        <v>8.1007740360000007</v>
      </c>
      <c r="R31">
        <v>8.3240237449999999</v>
      </c>
      <c r="S31">
        <v>8.5413360090000001</v>
      </c>
      <c r="T31">
        <v>8.8504838859999904</v>
      </c>
      <c r="U31">
        <v>9.1677923460000006</v>
      </c>
      <c r="V31">
        <v>9.4898486050000006</v>
      </c>
      <c r="W31">
        <v>9.8096654989999994</v>
      </c>
      <c r="X31">
        <v>10.12658611</v>
      </c>
      <c r="Y31">
        <v>10.441025379999999</v>
      </c>
      <c r="Z31">
        <v>10.753243660000001</v>
      </c>
      <c r="AA31">
        <v>11.06325475</v>
      </c>
      <c r="AB31">
        <v>11.37078546</v>
      </c>
      <c r="AC31">
        <v>11.675383330000001</v>
      </c>
      <c r="AD31">
        <v>11.97598371</v>
      </c>
      <c r="AE31">
        <v>12.30168542</v>
      </c>
      <c r="AF31">
        <v>12.650946360000001</v>
      </c>
      <c r="AG31">
        <v>12.99051122</v>
      </c>
      <c r="AH31">
        <v>13.32183974</v>
      </c>
      <c r="AI31">
        <v>13.65554936</v>
      </c>
      <c r="AJ31">
        <v>14.000584699999999</v>
      </c>
      <c r="AK31">
        <v>14.39499575</v>
      </c>
      <c r="AL31">
        <v>14.807269870000001</v>
      </c>
      <c r="AM31">
        <v>15.23311853</v>
      </c>
    </row>
    <row r="32" spans="1:39" x14ac:dyDescent="0.25">
      <c r="A32" t="s">
        <v>26</v>
      </c>
      <c r="B32">
        <v>86.327000040000001</v>
      </c>
      <c r="C32">
        <v>90.259481469999997</v>
      </c>
      <c r="D32">
        <v>93.947417889999997</v>
      </c>
      <c r="E32">
        <v>97.619732339999999</v>
      </c>
      <c r="F32">
        <v>101.4053918</v>
      </c>
      <c r="G32">
        <v>105.2372714</v>
      </c>
      <c r="H32">
        <v>109.1169498</v>
      </c>
      <c r="I32">
        <v>113.07681669999999</v>
      </c>
      <c r="J32">
        <v>117.0960851</v>
      </c>
      <c r="K32">
        <v>121.14398679999999</v>
      </c>
      <c r="L32">
        <v>125.19421629999999</v>
      </c>
      <c r="M32">
        <v>129.2337192</v>
      </c>
      <c r="N32">
        <v>133.2517034</v>
      </c>
      <c r="O32">
        <v>137.22552189999999</v>
      </c>
      <c r="P32">
        <v>141.145366</v>
      </c>
      <c r="Q32">
        <v>145.03768070000001</v>
      </c>
      <c r="R32">
        <v>148.86103259999999</v>
      </c>
      <c r="S32">
        <v>152.6080346</v>
      </c>
      <c r="T32">
        <v>153.8565921</v>
      </c>
      <c r="U32">
        <v>155.3723775</v>
      </c>
      <c r="V32">
        <v>156.3346076</v>
      </c>
      <c r="W32">
        <v>157.81096289999999</v>
      </c>
      <c r="X32">
        <v>159.3487466</v>
      </c>
      <c r="Y32">
        <v>160.90413910000001</v>
      </c>
      <c r="Z32">
        <v>162.47573349999999</v>
      </c>
      <c r="AA32">
        <v>164.06571550000001</v>
      </c>
      <c r="AB32">
        <v>165.67582179999999</v>
      </c>
      <c r="AC32">
        <v>167.30745809999999</v>
      </c>
      <c r="AD32">
        <v>168.9362189</v>
      </c>
      <c r="AE32">
        <v>170.57433570000001</v>
      </c>
      <c r="AF32">
        <v>172.23504170000001</v>
      </c>
      <c r="AG32">
        <v>173.92586679999999</v>
      </c>
      <c r="AH32">
        <v>175.65016370000001</v>
      </c>
      <c r="AI32">
        <v>177.40775489999999</v>
      </c>
      <c r="AJ32">
        <v>179.20732219999999</v>
      </c>
      <c r="AK32">
        <v>181.03692079999999</v>
      </c>
      <c r="AL32">
        <v>182.89415650000001</v>
      </c>
      <c r="AM32">
        <v>184.7773541</v>
      </c>
    </row>
    <row r="33" spans="1:39" x14ac:dyDescent="0.25">
      <c r="A33" t="s">
        <v>27</v>
      </c>
      <c r="B33">
        <v>10285.555549999999</v>
      </c>
      <c r="C33">
        <v>10270.015299999999</v>
      </c>
      <c r="D33">
        <v>10253.898020000001</v>
      </c>
      <c r="E33">
        <v>10234.821120000001</v>
      </c>
      <c r="F33">
        <v>10214.512849999999</v>
      </c>
      <c r="G33">
        <v>10192.850399999999</v>
      </c>
      <c r="H33">
        <v>10170.186470000001</v>
      </c>
      <c r="I33">
        <v>10146.76096</v>
      </c>
      <c r="J33">
        <v>10122.48617</v>
      </c>
      <c r="K33">
        <v>10097.502699999999</v>
      </c>
      <c r="L33">
        <v>10072.11692</v>
      </c>
      <c r="M33">
        <v>10046.462799999999</v>
      </c>
      <c r="N33">
        <v>10020.64085</v>
      </c>
      <c r="O33">
        <v>9993.5837289999999</v>
      </c>
      <c r="P33">
        <v>9965.3226529999902</v>
      </c>
      <c r="Q33">
        <v>9935.8749279999902</v>
      </c>
      <c r="R33">
        <v>9905.3362070000003</v>
      </c>
      <c r="S33">
        <v>9873.8172930000001</v>
      </c>
      <c r="T33">
        <v>9857.1786009999996</v>
      </c>
      <c r="U33">
        <v>9841.1625889999996</v>
      </c>
      <c r="V33">
        <v>9826.1516599999995</v>
      </c>
      <c r="W33">
        <v>9812.5914940000002</v>
      </c>
      <c r="X33">
        <v>9800.7078010000005</v>
      </c>
      <c r="Y33">
        <v>9790.7379760000003</v>
      </c>
      <c r="Z33">
        <v>9782.853991</v>
      </c>
      <c r="AA33">
        <v>9777.1453380000003</v>
      </c>
      <c r="AB33">
        <v>9773.6598319999903</v>
      </c>
      <c r="AC33">
        <v>9772.3966629999995</v>
      </c>
      <c r="AD33">
        <v>9772.3664129999997</v>
      </c>
      <c r="AE33">
        <v>9773.5741519999901</v>
      </c>
      <c r="AF33">
        <v>9776.0994370000008</v>
      </c>
      <c r="AG33">
        <v>9779.9752050000006</v>
      </c>
      <c r="AH33">
        <v>9785.3314819999996</v>
      </c>
      <c r="AI33">
        <v>9792.2564939999902</v>
      </c>
      <c r="AJ33">
        <v>9800.75197999999</v>
      </c>
      <c r="AK33">
        <v>9810.9023419999994</v>
      </c>
      <c r="AL33">
        <v>9822.7209949999997</v>
      </c>
      <c r="AM33">
        <v>9836.1102580000006</v>
      </c>
    </row>
    <row r="34" spans="1:39" x14ac:dyDescent="0.25">
      <c r="A34" t="s">
        <v>28</v>
      </c>
      <c r="B34">
        <v>147495.55559999999</v>
      </c>
      <c r="C34">
        <v>157270.0576</v>
      </c>
      <c r="D34">
        <v>167088.34770000001</v>
      </c>
      <c r="E34">
        <v>176908.72779999999</v>
      </c>
      <c r="F34">
        <v>186736.4846</v>
      </c>
      <c r="G34">
        <v>196567.75719999999</v>
      </c>
      <c r="H34">
        <v>206387.10980000001</v>
      </c>
      <c r="I34">
        <v>216202.78169999999</v>
      </c>
      <c r="J34">
        <v>226015.8173</v>
      </c>
      <c r="K34">
        <v>235827.16589999999</v>
      </c>
      <c r="L34">
        <v>245638.17120000001</v>
      </c>
      <c r="M34">
        <v>255449.96239999999</v>
      </c>
      <c r="N34">
        <v>265263.76850000001</v>
      </c>
      <c r="O34">
        <v>275073.30290000001</v>
      </c>
      <c r="P34">
        <v>284870.15659999999</v>
      </c>
      <c r="Q34">
        <v>294666.82429999998</v>
      </c>
      <c r="R34">
        <v>304463.87400000001</v>
      </c>
      <c r="S34">
        <v>314261.03960000002</v>
      </c>
      <c r="T34">
        <v>322479.14150000003</v>
      </c>
      <c r="U34">
        <v>330702.17959999997</v>
      </c>
      <c r="V34">
        <v>338918.27669999999</v>
      </c>
      <c r="W34">
        <v>347133.32339999999</v>
      </c>
      <c r="X34">
        <v>355348.09730000002</v>
      </c>
      <c r="Y34">
        <v>363562.5699</v>
      </c>
      <c r="Z34">
        <v>371776.35430000001</v>
      </c>
      <c r="AA34">
        <v>379989.63860000001</v>
      </c>
      <c r="AB34">
        <v>388201.85139999999</v>
      </c>
      <c r="AC34">
        <v>396413.01439999999</v>
      </c>
      <c r="AD34">
        <v>404620.79599999997</v>
      </c>
      <c r="AE34">
        <v>412821.81760000001</v>
      </c>
      <c r="AF34">
        <v>421020.43400000001</v>
      </c>
      <c r="AG34">
        <v>429218.52130000002</v>
      </c>
      <c r="AH34">
        <v>437416.79310000001</v>
      </c>
      <c r="AI34">
        <v>445615.4</v>
      </c>
      <c r="AJ34">
        <v>453814.35460000002</v>
      </c>
      <c r="AK34">
        <v>462013.95510000002</v>
      </c>
      <c r="AL34">
        <v>470214.02600000001</v>
      </c>
      <c r="AM34">
        <v>478414.2855</v>
      </c>
    </row>
    <row r="35" spans="1:39" x14ac:dyDescent="0.25">
      <c r="A35" t="s">
        <v>29</v>
      </c>
      <c r="B35">
        <v>1235.5164030000001</v>
      </c>
      <c r="C35">
        <v>1306.033469</v>
      </c>
      <c r="D35">
        <v>1374.7908319999999</v>
      </c>
      <c r="E35">
        <v>1443.132527</v>
      </c>
      <c r="F35">
        <v>1511.5301509999999</v>
      </c>
      <c r="G35">
        <v>1580.020839</v>
      </c>
      <c r="H35">
        <v>1648.934049</v>
      </c>
      <c r="I35">
        <v>1718.05277</v>
      </c>
      <c r="J35">
        <v>1787.8697239999999</v>
      </c>
      <c r="K35">
        <v>1857.8442930000001</v>
      </c>
      <c r="L35">
        <v>1927.443035</v>
      </c>
      <c r="M35">
        <v>1996.524954</v>
      </c>
      <c r="N35">
        <v>2064.9801219999999</v>
      </c>
      <c r="O35">
        <v>2123.4081259999998</v>
      </c>
      <c r="P35">
        <v>2186.9042420000001</v>
      </c>
      <c r="Q35">
        <v>2250.2150099999999</v>
      </c>
      <c r="R35">
        <v>2312.228818</v>
      </c>
      <c r="S35">
        <v>2372.5933359999999</v>
      </c>
      <c r="T35">
        <v>2458.4677459999998</v>
      </c>
      <c r="U35">
        <v>2546.6089849999998</v>
      </c>
      <c r="V35">
        <v>2636.0690570000002</v>
      </c>
      <c r="W35">
        <v>2724.9070830000001</v>
      </c>
      <c r="X35">
        <v>2812.9405849999998</v>
      </c>
      <c r="Y35">
        <v>2900.2848279999998</v>
      </c>
      <c r="Z35">
        <v>2987.0121279999998</v>
      </c>
      <c r="AA35">
        <v>3073.1263199999999</v>
      </c>
      <c r="AB35">
        <v>3158.5515150000001</v>
      </c>
      <c r="AC35">
        <v>3243.1620360000002</v>
      </c>
      <c r="AD35">
        <v>3326.6621409999998</v>
      </c>
      <c r="AE35">
        <v>3417.1348379999999</v>
      </c>
      <c r="AF35">
        <v>3514.151766</v>
      </c>
      <c r="AG35">
        <v>3608.4753390000001</v>
      </c>
      <c r="AH35">
        <v>3700.5110399999999</v>
      </c>
      <c r="AI35">
        <v>3793.2081560000001</v>
      </c>
      <c r="AJ35">
        <v>3889.051305</v>
      </c>
      <c r="AK35">
        <v>3998.609931</v>
      </c>
      <c r="AL35">
        <v>4113.1305179999999</v>
      </c>
      <c r="AM35">
        <v>4231.4218140000003</v>
      </c>
    </row>
    <row r="36" spans="1:39" x14ac:dyDescent="0.25">
      <c r="A36" t="s">
        <v>30</v>
      </c>
      <c r="B36">
        <v>23979.722229999999</v>
      </c>
      <c r="C36">
        <v>25072.07819</v>
      </c>
      <c r="D36">
        <v>26096.504970000002</v>
      </c>
      <c r="E36">
        <v>27116.59232</v>
      </c>
      <c r="F36">
        <v>28168.164390000002</v>
      </c>
      <c r="G36">
        <v>29232.575400000002</v>
      </c>
      <c r="H36">
        <v>30310.26383</v>
      </c>
      <c r="I36">
        <v>31410.226849999999</v>
      </c>
      <c r="J36">
        <v>32526.690310000002</v>
      </c>
      <c r="K36">
        <v>33651.10744</v>
      </c>
      <c r="L36">
        <v>34776.171179999998</v>
      </c>
      <c r="M36">
        <v>35898.25533</v>
      </c>
      <c r="N36">
        <v>37014.362050000003</v>
      </c>
      <c r="O36">
        <v>38118.200530000002</v>
      </c>
      <c r="P36">
        <v>39207.0461</v>
      </c>
      <c r="Q36">
        <v>40288.244650000001</v>
      </c>
      <c r="R36">
        <v>41350.286840000001</v>
      </c>
      <c r="S36">
        <v>42391.120719999999</v>
      </c>
      <c r="T36">
        <v>42737.942260000003</v>
      </c>
      <c r="U36">
        <v>43158.993759999998</v>
      </c>
      <c r="V36">
        <v>43426.279900000001</v>
      </c>
      <c r="W36">
        <v>43836.37859</v>
      </c>
      <c r="X36">
        <v>44263.540710000001</v>
      </c>
      <c r="Y36">
        <v>44695.59418</v>
      </c>
      <c r="Z36">
        <v>45132.148200000003</v>
      </c>
      <c r="AA36">
        <v>45573.809869999997</v>
      </c>
      <c r="AB36">
        <v>46021.061609999997</v>
      </c>
      <c r="AC36">
        <v>46474.293919999996</v>
      </c>
      <c r="AD36">
        <v>46926.727469999998</v>
      </c>
      <c r="AE36">
        <v>47381.759910000001</v>
      </c>
      <c r="AF36">
        <v>47843.067130000003</v>
      </c>
      <c r="AG36">
        <v>48312.74078</v>
      </c>
      <c r="AH36">
        <v>48791.71213</v>
      </c>
      <c r="AI36">
        <v>49279.931920000003</v>
      </c>
      <c r="AJ36">
        <v>49779.811739999997</v>
      </c>
      <c r="AK36">
        <v>50288.033560000003</v>
      </c>
      <c r="AL36">
        <v>50803.932359999999</v>
      </c>
      <c r="AM36">
        <v>51327.042809999999</v>
      </c>
    </row>
    <row r="37" spans="1:39" x14ac:dyDescent="0.25">
      <c r="A37" t="s">
        <v>132</v>
      </c>
      <c r="B37">
        <v>54215.277779999997</v>
      </c>
      <c r="C37">
        <v>58523.346259999998</v>
      </c>
      <c r="D37">
        <v>62832.688450000001</v>
      </c>
      <c r="E37">
        <v>67141.019180000003</v>
      </c>
      <c r="F37">
        <v>71450.494770000005</v>
      </c>
      <c r="G37">
        <v>75752.113200000007</v>
      </c>
      <c r="H37">
        <v>80048.382750000004</v>
      </c>
      <c r="I37">
        <v>84340.918369999999</v>
      </c>
      <c r="J37">
        <v>88630.419859999995</v>
      </c>
      <c r="K37">
        <v>92917.859819999998</v>
      </c>
      <c r="L37">
        <v>97204.369869999995</v>
      </c>
      <c r="M37">
        <v>101492.57919999999</v>
      </c>
      <c r="N37">
        <v>105781.3582</v>
      </c>
      <c r="O37">
        <v>110065.1667</v>
      </c>
      <c r="P37">
        <v>114343.0647</v>
      </c>
      <c r="Q37">
        <v>118617.5653</v>
      </c>
      <c r="R37">
        <v>122890.6296</v>
      </c>
      <c r="S37">
        <v>127163.2546</v>
      </c>
      <c r="T37">
        <v>130178.111</v>
      </c>
      <c r="U37">
        <v>133192.133</v>
      </c>
      <c r="V37">
        <v>136205.9166</v>
      </c>
      <c r="W37">
        <v>139221.20370000001</v>
      </c>
      <c r="X37">
        <v>142238.3377</v>
      </c>
      <c r="Y37">
        <v>145257.04749999999</v>
      </c>
      <c r="Z37">
        <v>148277.12049999999</v>
      </c>
      <c r="AA37">
        <v>151298.47080000001</v>
      </c>
      <c r="AB37">
        <v>154321.05989999999</v>
      </c>
      <c r="AC37">
        <v>157344.93429999999</v>
      </c>
      <c r="AD37">
        <v>160366.20680000001</v>
      </c>
      <c r="AE37">
        <v>163383.6446</v>
      </c>
      <c r="AF37">
        <v>166399.62090000001</v>
      </c>
      <c r="AG37">
        <v>169420.01</v>
      </c>
      <c r="AH37">
        <v>172445.9975</v>
      </c>
      <c r="AI37">
        <v>175477.0509</v>
      </c>
      <c r="AJ37">
        <v>178519.2359</v>
      </c>
      <c r="AK37">
        <v>181566.19270000001</v>
      </c>
      <c r="AL37">
        <v>184617.05100000001</v>
      </c>
      <c r="AM37">
        <v>187671.34359999999</v>
      </c>
    </row>
    <row r="38" spans="1:39" x14ac:dyDescent="0.25">
      <c r="A38" t="s">
        <v>31</v>
      </c>
      <c r="B38">
        <v>121.58713299999999</v>
      </c>
      <c r="C38">
        <v>122.43205810000001</v>
      </c>
      <c r="D38">
        <v>123.57209039999999</v>
      </c>
      <c r="E38">
        <v>124.2041363</v>
      </c>
      <c r="F38">
        <v>124.6147596</v>
      </c>
      <c r="G38">
        <v>124.8293163</v>
      </c>
      <c r="H38">
        <v>124.803209</v>
      </c>
      <c r="I38">
        <v>124.50684889999999</v>
      </c>
      <c r="J38">
        <v>122.7964106</v>
      </c>
      <c r="K38">
        <v>121.9446155</v>
      </c>
      <c r="L38">
        <v>121.39049850000001</v>
      </c>
      <c r="M38">
        <v>121.112196</v>
      </c>
      <c r="N38">
        <v>121.0763504</v>
      </c>
      <c r="O38">
        <v>121.1805047</v>
      </c>
      <c r="P38">
        <v>121.75567100000001</v>
      </c>
      <c r="Q38">
        <v>122.4697918</v>
      </c>
      <c r="R38">
        <v>123.24128690000001</v>
      </c>
      <c r="S38">
        <v>124.01261599999999</v>
      </c>
      <c r="T38">
        <v>124.6079747</v>
      </c>
      <c r="U38">
        <v>124.7737865</v>
      </c>
      <c r="V38">
        <v>124.8851154</v>
      </c>
      <c r="W38">
        <v>124.9903707</v>
      </c>
      <c r="X38">
        <v>125.0992409</v>
      </c>
      <c r="Y38">
        <v>125.2146872</v>
      </c>
      <c r="Z38">
        <v>125.3373957</v>
      </c>
      <c r="AA38">
        <v>125.46675430000001</v>
      </c>
      <c r="AB38">
        <v>125.6009813</v>
      </c>
      <c r="AC38">
        <v>125.73759010000001</v>
      </c>
      <c r="AD38">
        <v>125.8129369</v>
      </c>
      <c r="AE38">
        <v>125.8316174</v>
      </c>
      <c r="AF38">
        <v>125.8075374</v>
      </c>
      <c r="AG38">
        <v>125.7503038</v>
      </c>
      <c r="AH38">
        <v>125.665796</v>
      </c>
      <c r="AI38">
        <v>125.55776659999999</v>
      </c>
      <c r="AJ38">
        <v>125.4349126</v>
      </c>
      <c r="AK38">
        <v>125.295277</v>
      </c>
      <c r="AL38">
        <v>125.13673180000001</v>
      </c>
      <c r="AM38">
        <v>124.9613075</v>
      </c>
    </row>
    <row r="39" spans="1:39" x14ac:dyDescent="0.25">
      <c r="A39" t="s">
        <v>32</v>
      </c>
      <c r="B39">
        <v>411.05060300000002</v>
      </c>
      <c r="C39">
        <v>402.94934210000002</v>
      </c>
      <c r="D39">
        <v>398.45602409999998</v>
      </c>
      <c r="E39">
        <v>394.3999268</v>
      </c>
      <c r="F39">
        <v>391.08395000000002</v>
      </c>
      <c r="G39">
        <v>388.11902400000002</v>
      </c>
      <c r="H39">
        <v>385.7773072</v>
      </c>
      <c r="I39">
        <v>382.08777359999999</v>
      </c>
      <c r="J39">
        <v>379.11691239999999</v>
      </c>
      <c r="K39">
        <v>377.9975379</v>
      </c>
      <c r="L39">
        <v>377.71858839999999</v>
      </c>
      <c r="M39">
        <v>378.4296574</v>
      </c>
      <c r="N39">
        <v>379.96954269999998</v>
      </c>
      <c r="O39">
        <v>381.720437</v>
      </c>
      <c r="P39">
        <v>382.97549659999999</v>
      </c>
      <c r="Q39">
        <v>383.94581929999998</v>
      </c>
      <c r="R39">
        <v>384.65456419999998</v>
      </c>
      <c r="S39">
        <v>385.12545249999999</v>
      </c>
      <c r="T39">
        <v>391.1399151</v>
      </c>
      <c r="U39">
        <v>396.28866799999997</v>
      </c>
      <c r="V39">
        <v>401.15684800000002</v>
      </c>
      <c r="W39">
        <v>405.7513854</v>
      </c>
      <c r="X39">
        <v>410.20832719999999</v>
      </c>
      <c r="Y39">
        <v>414.54572569999999</v>
      </c>
      <c r="Z39">
        <v>418.78989810000002</v>
      </c>
      <c r="AA39">
        <v>422.96188219999999</v>
      </c>
      <c r="AB39">
        <v>427.08265569999998</v>
      </c>
      <c r="AC39">
        <v>431.176627</v>
      </c>
      <c r="AD39">
        <v>434.65672610000001</v>
      </c>
      <c r="AE39">
        <v>437.81526389999999</v>
      </c>
      <c r="AF39">
        <v>440.57378449999999</v>
      </c>
      <c r="AG39">
        <v>442.91510410000001</v>
      </c>
      <c r="AH39">
        <v>444.8857481</v>
      </c>
      <c r="AI39">
        <v>446.53332619999998</v>
      </c>
      <c r="AJ39">
        <v>447.91184500000003</v>
      </c>
      <c r="AK39">
        <v>449.0474261</v>
      </c>
      <c r="AL39">
        <v>449.95322700000003</v>
      </c>
      <c r="AM39">
        <v>450.65758349999999</v>
      </c>
    </row>
    <row r="40" spans="1:39" x14ac:dyDescent="0.25">
      <c r="A40" t="s">
        <v>33</v>
      </c>
      <c r="B40">
        <v>1245.3447020000001</v>
      </c>
      <c r="C40">
        <v>1250.9733180000001</v>
      </c>
      <c r="D40">
        <v>1257.016666</v>
      </c>
      <c r="E40">
        <v>1263.162867</v>
      </c>
      <c r="F40">
        <v>1269.3346369999999</v>
      </c>
      <c r="G40">
        <v>1275.461157</v>
      </c>
      <c r="H40">
        <v>1281.4599479999999</v>
      </c>
      <c r="I40">
        <v>1287.1406280000001</v>
      </c>
      <c r="J40">
        <v>1292.715248</v>
      </c>
      <c r="K40">
        <v>1298.0242009999999</v>
      </c>
      <c r="L40">
        <v>1303.362934</v>
      </c>
      <c r="M40">
        <v>1308.8119360000001</v>
      </c>
      <c r="N40">
        <v>1314.466709</v>
      </c>
      <c r="O40">
        <v>1320.0648819999999</v>
      </c>
      <c r="P40">
        <v>1325.7383609999999</v>
      </c>
      <c r="Q40">
        <v>1331.4037450000001</v>
      </c>
      <c r="R40">
        <v>1337.0251009999999</v>
      </c>
      <c r="S40">
        <v>1342.580768</v>
      </c>
      <c r="T40">
        <v>1343.610042</v>
      </c>
      <c r="U40">
        <v>1344.4964399999999</v>
      </c>
      <c r="V40">
        <v>1345.5560620000001</v>
      </c>
      <c r="W40">
        <v>1346.6898779999999</v>
      </c>
      <c r="X40">
        <v>1347.8503470000001</v>
      </c>
      <c r="Y40">
        <v>1348.9997550000001</v>
      </c>
      <c r="Z40">
        <v>1350.129915</v>
      </c>
      <c r="AA40">
        <v>1351.229572</v>
      </c>
      <c r="AB40">
        <v>1352.299945</v>
      </c>
      <c r="AC40">
        <v>1353.3405769999999</v>
      </c>
      <c r="AD40">
        <v>1354.2746340000001</v>
      </c>
      <c r="AE40">
        <v>1355.225052</v>
      </c>
      <c r="AF40">
        <v>1356.170304</v>
      </c>
      <c r="AG40">
        <v>1357.10734</v>
      </c>
      <c r="AH40">
        <v>1358.033087</v>
      </c>
      <c r="AI40">
        <v>1358.9570430000001</v>
      </c>
      <c r="AJ40">
        <v>1359.8775149999999</v>
      </c>
      <c r="AK40">
        <v>1360.7862889999999</v>
      </c>
      <c r="AL40">
        <v>1362.6142620000001</v>
      </c>
      <c r="AM40">
        <v>1363.5312750000001</v>
      </c>
    </row>
    <row r="41" spans="1:39" x14ac:dyDescent="0.25">
      <c r="A41" t="s">
        <v>34</v>
      </c>
      <c r="B41">
        <v>82.998924400000007</v>
      </c>
      <c r="C41">
        <v>82.24712332</v>
      </c>
      <c r="D41">
        <v>81.630948549999999</v>
      </c>
      <c r="E41">
        <v>81.065542919999999</v>
      </c>
      <c r="F41">
        <v>80.507637270000004</v>
      </c>
      <c r="G41">
        <v>79.933749340000006</v>
      </c>
      <c r="H41">
        <v>79.300779030000001</v>
      </c>
      <c r="I41">
        <v>78.586403320000002</v>
      </c>
      <c r="J41">
        <v>77.845776259999994</v>
      </c>
      <c r="K41">
        <v>77.112435410000003</v>
      </c>
      <c r="L41">
        <v>76.417646970000007</v>
      </c>
      <c r="M41">
        <v>75.781397909999995</v>
      </c>
      <c r="N41">
        <v>75.206330879999996</v>
      </c>
      <c r="O41">
        <v>74.683475150000007</v>
      </c>
      <c r="P41">
        <v>74.180296260000006</v>
      </c>
      <c r="Q41">
        <v>73.689174589999894</v>
      </c>
      <c r="R41">
        <v>73.19877649</v>
      </c>
      <c r="S41">
        <v>72.694028189999997</v>
      </c>
      <c r="T41">
        <v>72.936270280000002</v>
      </c>
      <c r="U41">
        <v>73.145374820000001</v>
      </c>
      <c r="V41">
        <v>73.335589569999996</v>
      </c>
      <c r="W41">
        <v>73.515350760000004</v>
      </c>
      <c r="X41">
        <v>73.688284199999998</v>
      </c>
      <c r="Y41">
        <v>73.855606730000005</v>
      </c>
      <c r="Z41">
        <v>74.017165550000001</v>
      </c>
      <c r="AA41">
        <v>74.172106839999998</v>
      </c>
      <c r="AB41">
        <v>74.318728289999996</v>
      </c>
      <c r="AC41">
        <v>74.454775440000006</v>
      </c>
      <c r="AD41">
        <v>74.536597299999997</v>
      </c>
      <c r="AE41">
        <v>74.579424200000005</v>
      </c>
      <c r="AF41">
        <v>74.600380090000002</v>
      </c>
      <c r="AG41">
        <v>74.608224570000004</v>
      </c>
      <c r="AH41">
        <v>74.607451760000004</v>
      </c>
      <c r="AI41">
        <v>74.599658989999995</v>
      </c>
      <c r="AJ41">
        <v>74.589763110000007</v>
      </c>
      <c r="AK41">
        <v>74.575303759999997</v>
      </c>
      <c r="AL41">
        <v>74.554588539999997</v>
      </c>
      <c r="AM41">
        <v>74.530007769999997</v>
      </c>
    </row>
    <row r="42" spans="1:39" x14ac:dyDescent="0.25">
      <c r="A42" t="s">
        <v>35</v>
      </c>
      <c r="B42">
        <v>7.5365014899999999E-2</v>
      </c>
      <c r="C42">
        <v>7.78443261E-2</v>
      </c>
      <c r="D42">
        <v>8.0897306299999999E-2</v>
      </c>
      <c r="E42">
        <v>8.44992309E-2</v>
      </c>
      <c r="F42">
        <v>8.8073177799999999E-2</v>
      </c>
      <c r="G42">
        <v>9.1662964099999994E-2</v>
      </c>
      <c r="H42">
        <v>9.5532244099999997E-2</v>
      </c>
      <c r="I42">
        <v>9.9771087800000005E-2</v>
      </c>
      <c r="J42">
        <v>0.1026870183</v>
      </c>
      <c r="K42">
        <v>0.1061015641</v>
      </c>
      <c r="L42">
        <v>0.1095443342</v>
      </c>
      <c r="M42">
        <v>0.11299338389999999</v>
      </c>
      <c r="N42">
        <v>0.11645537490000001</v>
      </c>
      <c r="O42">
        <v>0.1200097185</v>
      </c>
      <c r="P42">
        <v>0.12405920870000001</v>
      </c>
      <c r="Q42">
        <v>0.1282947868</v>
      </c>
      <c r="R42">
        <v>0.13258289179999999</v>
      </c>
      <c r="S42">
        <v>0.13670274139999999</v>
      </c>
      <c r="T42">
        <v>0.1408737082</v>
      </c>
      <c r="U42">
        <v>0.14464288510000001</v>
      </c>
      <c r="V42">
        <v>0.1483825829</v>
      </c>
      <c r="W42">
        <v>0.15211368119999999</v>
      </c>
      <c r="X42">
        <v>0.1558169968</v>
      </c>
      <c r="Y42">
        <v>0.1594669017</v>
      </c>
      <c r="Z42">
        <v>0.16303474270000001</v>
      </c>
      <c r="AA42">
        <v>0.1664889708</v>
      </c>
      <c r="AB42">
        <v>0.1697951033</v>
      </c>
      <c r="AC42">
        <v>0.1729157472</v>
      </c>
      <c r="AD42">
        <v>0.17640135909999999</v>
      </c>
      <c r="AE42">
        <v>0.180154067</v>
      </c>
      <c r="AF42">
        <v>0.18410345559999999</v>
      </c>
      <c r="AG42">
        <v>0.1882016688</v>
      </c>
      <c r="AH42">
        <v>0.19241374259999999</v>
      </c>
      <c r="AI42">
        <v>0.1967146223</v>
      </c>
      <c r="AJ42">
        <v>0.2010903886</v>
      </c>
      <c r="AK42">
        <v>0.20552915690000001</v>
      </c>
      <c r="AL42">
        <v>0.2100279196</v>
      </c>
      <c r="AM42">
        <v>0.21458769489999999</v>
      </c>
    </row>
    <row r="43" spans="1:39" x14ac:dyDescent="0.25">
      <c r="A43" t="s">
        <v>36</v>
      </c>
      <c r="B43">
        <v>594.8122535</v>
      </c>
      <c r="C43">
        <v>606.29893679999998</v>
      </c>
      <c r="D43">
        <v>618.19182839999996</v>
      </c>
      <c r="E43">
        <v>629.9602357</v>
      </c>
      <c r="F43">
        <v>641.65133949999995</v>
      </c>
      <c r="G43">
        <v>653.32696650000003</v>
      </c>
      <c r="H43">
        <v>665.01902940000002</v>
      </c>
      <c r="I43">
        <v>676.74276880000002</v>
      </c>
      <c r="J43">
        <v>688.43491110000002</v>
      </c>
      <c r="K43">
        <v>700.07285119999995</v>
      </c>
      <c r="L43">
        <v>711.74269040000001</v>
      </c>
      <c r="M43">
        <v>723.43576110000004</v>
      </c>
      <c r="N43">
        <v>735.14403379999999</v>
      </c>
      <c r="O43">
        <v>746.8696324</v>
      </c>
      <c r="P43">
        <v>758.62666249999995</v>
      </c>
      <c r="Q43">
        <v>770.37737530000004</v>
      </c>
      <c r="R43">
        <v>782.13058390000003</v>
      </c>
      <c r="S43">
        <v>793.88208099999997</v>
      </c>
      <c r="T43">
        <v>797.51801560000001</v>
      </c>
      <c r="U43">
        <v>800.99023060000002</v>
      </c>
      <c r="V43">
        <v>804.54472290000001</v>
      </c>
      <c r="W43">
        <v>808.09499449999998</v>
      </c>
      <c r="X43">
        <v>811.68424189999996</v>
      </c>
      <c r="Y43">
        <v>815.25015629999996</v>
      </c>
      <c r="Z43">
        <v>818.80476139999996</v>
      </c>
      <c r="AA43">
        <v>822.356539</v>
      </c>
      <c r="AB43">
        <v>825.89594460000001</v>
      </c>
      <c r="AC43">
        <v>829.43232990000001</v>
      </c>
      <c r="AD43">
        <v>832.98822929999994</v>
      </c>
      <c r="AE43">
        <v>836.56140100000005</v>
      </c>
      <c r="AF43">
        <v>840.17061060000003</v>
      </c>
      <c r="AG43">
        <v>843.74387239999999</v>
      </c>
      <c r="AH43">
        <v>847.31731219999995</v>
      </c>
      <c r="AI43">
        <v>850.88705000000004</v>
      </c>
      <c r="AJ43">
        <v>854.45037679999996</v>
      </c>
      <c r="AK43">
        <v>858.00835489999997</v>
      </c>
      <c r="AL43">
        <v>861.55855069999996</v>
      </c>
      <c r="AM43">
        <v>865.08289000000002</v>
      </c>
    </row>
    <row r="44" spans="1:39" x14ac:dyDescent="0.25">
      <c r="A44" t="s">
        <v>37</v>
      </c>
      <c r="B44">
        <v>1.1275404570000001</v>
      </c>
      <c r="C44">
        <v>1.6172631230000001</v>
      </c>
      <c r="D44">
        <v>2.0998529050000001</v>
      </c>
      <c r="E44">
        <v>2.579112217</v>
      </c>
      <c r="F44">
        <v>3.0576139709999999</v>
      </c>
      <c r="G44">
        <v>3.5395906340000001</v>
      </c>
      <c r="H44">
        <v>4.0375510610000003</v>
      </c>
      <c r="I44">
        <v>4.6043871640000003</v>
      </c>
      <c r="J44">
        <v>5.1978984749999997</v>
      </c>
      <c r="K44">
        <v>5.7840281019999997</v>
      </c>
      <c r="L44">
        <v>6.3392103909999999</v>
      </c>
      <c r="M44">
        <v>6.8555730529999996</v>
      </c>
      <c r="N44">
        <v>7.3569507720000002</v>
      </c>
      <c r="O44">
        <v>7.8278572820000001</v>
      </c>
      <c r="P44">
        <v>8.3214632080000008</v>
      </c>
      <c r="Q44">
        <v>8.8084230619999904</v>
      </c>
      <c r="R44">
        <v>9.2840839450000008</v>
      </c>
      <c r="S44">
        <v>9.7474167779999998</v>
      </c>
      <c r="T44">
        <v>10.42860458</v>
      </c>
      <c r="U44">
        <v>11.107029989999999</v>
      </c>
      <c r="V44">
        <v>11.77714005</v>
      </c>
      <c r="W44">
        <v>12.43698114</v>
      </c>
      <c r="X44">
        <v>13.085891650000001</v>
      </c>
      <c r="Y44">
        <v>13.723968960000001</v>
      </c>
      <c r="Z44">
        <v>14.351620369999999</v>
      </c>
      <c r="AA44">
        <v>14.96908442</v>
      </c>
      <c r="AB44">
        <v>15.576591240000001</v>
      </c>
      <c r="AC44">
        <v>16.174171659999999</v>
      </c>
      <c r="AD44">
        <v>16.778205539999998</v>
      </c>
      <c r="AE44">
        <v>17.437338780000001</v>
      </c>
      <c r="AF44">
        <v>18.140558169999998</v>
      </c>
      <c r="AG44">
        <v>18.865431170000001</v>
      </c>
      <c r="AH44">
        <v>19.601542240000001</v>
      </c>
      <c r="AI44">
        <v>20.356945620000001</v>
      </c>
      <c r="AJ44">
        <v>21.207421310000001</v>
      </c>
      <c r="AK44">
        <v>22.10782158</v>
      </c>
      <c r="AL44">
        <v>23.074102580000002</v>
      </c>
      <c r="AM44">
        <v>24.02078959</v>
      </c>
    </row>
    <row r="45" spans="1:39" x14ac:dyDescent="0.25">
      <c r="A45" t="s">
        <v>38</v>
      </c>
      <c r="B45">
        <v>11.097</v>
      </c>
      <c r="C45">
        <v>11.873907539999999</v>
      </c>
      <c r="D45">
        <v>12.74961478</v>
      </c>
      <c r="E45">
        <v>13.638475509999999</v>
      </c>
      <c r="F45">
        <v>14.57533774</v>
      </c>
      <c r="G45">
        <v>15.66546737</v>
      </c>
      <c r="H45">
        <v>16.867868189999999</v>
      </c>
      <c r="I45">
        <v>18.174992710000001</v>
      </c>
      <c r="J45">
        <v>19.55748371</v>
      </c>
      <c r="K45">
        <v>20.996338600000001</v>
      </c>
      <c r="L45">
        <v>22.486560579999999</v>
      </c>
      <c r="M45">
        <v>24.03181069</v>
      </c>
      <c r="N45">
        <v>25.645988419999998</v>
      </c>
      <c r="O45">
        <v>27.344530410000001</v>
      </c>
      <c r="P45">
        <v>28.985493219999999</v>
      </c>
      <c r="Q45">
        <v>30.72550674</v>
      </c>
      <c r="R45">
        <v>32.670462479999998</v>
      </c>
      <c r="S45">
        <v>34.947412270000001</v>
      </c>
      <c r="T45">
        <v>37.039442860000001</v>
      </c>
      <c r="U45">
        <v>39.246429929999998</v>
      </c>
      <c r="V45">
        <v>41.441003719999998</v>
      </c>
      <c r="W45">
        <v>43.521845399999997</v>
      </c>
      <c r="X45">
        <v>45.414754610000003</v>
      </c>
      <c r="Y45">
        <v>47.071522260000002</v>
      </c>
      <c r="Z45">
        <v>48.469240710000001</v>
      </c>
      <c r="AA45">
        <v>49.607112649999998</v>
      </c>
      <c r="AB45">
        <v>50.503336939999997</v>
      </c>
      <c r="AC45">
        <v>51.191142550000002</v>
      </c>
      <c r="AD45">
        <v>51.68438235</v>
      </c>
      <c r="AE45">
        <v>52.000331320000001</v>
      </c>
      <c r="AF45">
        <v>52.173482059999998</v>
      </c>
      <c r="AG45">
        <v>52.196872450000001</v>
      </c>
      <c r="AH45">
        <v>52.093748380000001</v>
      </c>
      <c r="AI45">
        <v>51.900871530000003</v>
      </c>
      <c r="AJ45">
        <v>51.658866170000003</v>
      </c>
      <c r="AK45">
        <v>51.401673529999997</v>
      </c>
      <c r="AL45">
        <v>51.16062616</v>
      </c>
      <c r="AM45">
        <v>50.964261440000001</v>
      </c>
    </row>
    <row r="46" spans="1:39" x14ac:dyDescent="0.25">
      <c r="A46" t="s">
        <v>39</v>
      </c>
      <c r="B46">
        <v>37.027999999999999</v>
      </c>
      <c r="C46">
        <v>37.1117159</v>
      </c>
      <c r="D46">
        <v>37.349557490000002</v>
      </c>
      <c r="E46">
        <v>37.504556409999999</v>
      </c>
      <c r="F46">
        <v>37.653429580000001</v>
      </c>
      <c r="G46">
        <v>37.82790748</v>
      </c>
      <c r="H46">
        <v>37.94798007</v>
      </c>
      <c r="I46">
        <v>37.985051980000001</v>
      </c>
      <c r="J46">
        <v>37.381777290000002</v>
      </c>
      <c r="K46">
        <v>36.905835979999999</v>
      </c>
      <c r="L46">
        <v>36.451094410000003</v>
      </c>
      <c r="M46">
        <v>36.060269320000003</v>
      </c>
      <c r="N46">
        <v>35.754258280000002</v>
      </c>
      <c r="O46">
        <v>35.49988527</v>
      </c>
      <c r="P46">
        <v>35.410288459999997</v>
      </c>
      <c r="Q46">
        <v>35.388168810000003</v>
      </c>
      <c r="R46">
        <v>35.406446690000003</v>
      </c>
      <c r="S46">
        <v>35.445661469999997</v>
      </c>
      <c r="T46">
        <v>35.516073749999997</v>
      </c>
      <c r="U46">
        <v>35.48804063</v>
      </c>
      <c r="V46">
        <v>35.458624890000003</v>
      </c>
      <c r="W46">
        <v>35.44331828</v>
      </c>
      <c r="X46">
        <v>35.443328129999998</v>
      </c>
      <c r="Y46">
        <v>35.459029889999996</v>
      </c>
      <c r="Z46">
        <v>35.490606030000002</v>
      </c>
      <c r="AA46">
        <v>35.53809107</v>
      </c>
      <c r="AB46">
        <v>35.601526870000001</v>
      </c>
      <c r="AC46">
        <v>35.680758849999997</v>
      </c>
      <c r="AD46">
        <v>35.79089776</v>
      </c>
      <c r="AE46">
        <v>35.920822209999997</v>
      </c>
      <c r="AF46">
        <v>36.064906530000002</v>
      </c>
      <c r="AG46">
        <v>36.22055864</v>
      </c>
      <c r="AH46">
        <v>36.386606890000003</v>
      </c>
      <c r="AI46">
        <v>36.563366449999997</v>
      </c>
      <c r="AJ46">
        <v>36.75013628</v>
      </c>
      <c r="AK46">
        <v>36.946845150000001</v>
      </c>
      <c r="AL46">
        <v>37.154529969999999</v>
      </c>
      <c r="AM46">
        <v>37.373307339999997</v>
      </c>
    </row>
    <row r="47" spans="1:39" x14ac:dyDescent="0.25">
      <c r="A47" t="s">
        <v>40</v>
      </c>
      <c r="B47">
        <v>530.9840001</v>
      </c>
      <c r="C47">
        <v>541.33516559999998</v>
      </c>
      <c r="D47">
        <v>552.30100460000006</v>
      </c>
      <c r="E47">
        <v>563.11220960000003</v>
      </c>
      <c r="F47">
        <v>573.73147210000002</v>
      </c>
      <c r="G47">
        <v>584.23859630000004</v>
      </c>
      <c r="H47">
        <v>594.65967069999999</v>
      </c>
      <c r="I47">
        <v>604.9836335</v>
      </c>
      <c r="J47">
        <v>615.12586229999999</v>
      </c>
      <c r="K47">
        <v>625.31860879999999</v>
      </c>
      <c r="L47">
        <v>635.57518640000001</v>
      </c>
      <c r="M47">
        <v>645.95368440000004</v>
      </c>
      <c r="N47">
        <v>656.48143130000005</v>
      </c>
      <c r="O47">
        <v>667.1346307</v>
      </c>
      <c r="P47">
        <v>677.88119370000004</v>
      </c>
      <c r="Q47">
        <v>688.6285527</v>
      </c>
      <c r="R47">
        <v>699.38043579999999</v>
      </c>
      <c r="S47">
        <v>710.12096199999996</v>
      </c>
      <c r="T47">
        <v>717.5176573</v>
      </c>
      <c r="U47">
        <v>724.64560700000004</v>
      </c>
      <c r="V47">
        <v>731.85917489999997</v>
      </c>
      <c r="W47">
        <v>739.12636859999998</v>
      </c>
      <c r="X47">
        <v>746.46043959999997</v>
      </c>
      <c r="Y47">
        <v>753.77099310000006</v>
      </c>
      <c r="Z47">
        <v>761.06914170000005</v>
      </c>
      <c r="AA47">
        <v>768.35600409999995</v>
      </c>
      <c r="AB47">
        <v>775.62594130000002</v>
      </c>
      <c r="AC47">
        <v>782.89550429999997</v>
      </c>
      <c r="AD47">
        <v>790.20071310000003</v>
      </c>
      <c r="AE47">
        <v>797.43518559999995</v>
      </c>
      <c r="AF47">
        <v>804.65786820000005</v>
      </c>
      <c r="AG47">
        <v>811.81274829999995</v>
      </c>
      <c r="AH47">
        <v>818.9637735</v>
      </c>
      <c r="AI47">
        <v>826.11196930000006</v>
      </c>
      <c r="AJ47">
        <v>833.25481430000002</v>
      </c>
      <c r="AK47">
        <v>840.38488219999999</v>
      </c>
      <c r="AL47">
        <v>847.50768670000002</v>
      </c>
      <c r="AM47">
        <v>854.61381749999998</v>
      </c>
    </row>
    <row r="48" spans="1:39" x14ac:dyDescent="0.25">
      <c r="A48" t="s">
        <v>41</v>
      </c>
      <c r="B48">
        <v>4.4478590499999999</v>
      </c>
      <c r="C48">
        <v>4.6654093330000004</v>
      </c>
      <c r="D48">
        <v>4.8854348720000003</v>
      </c>
      <c r="E48">
        <v>5.1095792150000001</v>
      </c>
      <c r="F48">
        <v>5.3373112349999996</v>
      </c>
      <c r="G48">
        <v>5.5744521130000004</v>
      </c>
      <c r="H48">
        <v>5.8125074259999998</v>
      </c>
      <c r="I48">
        <v>6.1086903829999999</v>
      </c>
      <c r="J48">
        <v>6.3990444589999997</v>
      </c>
      <c r="K48">
        <v>6.6398265810000003</v>
      </c>
      <c r="L48">
        <v>6.8310369289999997</v>
      </c>
      <c r="M48">
        <v>6.9921440549999998</v>
      </c>
      <c r="N48">
        <v>7.1537916580000003</v>
      </c>
      <c r="O48">
        <v>7.3053967039999996</v>
      </c>
      <c r="P48">
        <v>7.4865242490000004</v>
      </c>
      <c r="Q48">
        <v>7.6714630430000001</v>
      </c>
      <c r="R48">
        <v>7.8543851619999998</v>
      </c>
      <c r="S48">
        <v>8.0330007559999999</v>
      </c>
      <c r="T48">
        <v>8.2697023870000006</v>
      </c>
      <c r="U48">
        <v>8.5134423530000003</v>
      </c>
      <c r="V48">
        <v>8.7614820099999999</v>
      </c>
      <c r="W48">
        <v>9.0075338190000007</v>
      </c>
      <c r="X48">
        <v>9.2506561470000008</v>
      </c>
      <c r="Y48">
        <v>9.4910445160000005</v>
      </c>
      <c r="Z48">
        <v>9.7290306219999998</v>
      </c>
      <c r="AA48">
        <v>9.9647912170000001</v>
      </c>
      <c r="AB48">
        <v>10.19844151</v>
      </c>
      <c r="AC48">
        <v>10.42999103</v>
      </c>
      <c r="AD48">
        <v>10.671268319999999</v>
      </c>
      <c r="AE48">
        <v>10.95110021</v>
      </c>
      <c r="AF48">
        <v>11.259336100000001</v>
      </c>
      <c r="AG48">
        <v>11.580549530000001</v>
      </c>
      <c r="AH48">
        <v>11.90705459</v>
      </c>
      <c r="AI48">
        <v>12.243831269999999</v>
      </c>
      <c r="AJ48">
        <v>12.598815139999999</v>
      </c>
      <c r="AK48">
        <v>13.00689259</v>
      </c>
      <c r="AL48">
        <v>13.45176873</v>
      </c>
      <c r="AM48">
        <v>13.889336330000001</v>
      </c>
    </row>
    <row r="49" spans="1:39" x14ac:dyDescent="0.25">
      <c r="A49" t="s">
        <v>42</v>
      </c>
      <c r="B49">
        <v>86.327000040000001</v>
      </c>
      <c r="C49">
        <v>85.460660230000002</v>
      </c>
      <c r="D49">
        <v>84.594319600000006</v>
      </c>
      <c r="E49">
        <v>83.72801982</v>
      </c>
      <c r="F49">
        <v>82.861735170000003</v>
      </c>
      <c r="G49">
        <v>81.995457709999997</v>
      </c>
      <c r="H49">
        <v>81.129150010000004</v>
      </c>
      <c r="I49">
        <v>80.262822209999996</v>
      </c>
      <c r="J49">
        <v>79.396518139999998</v>
      </c>
      <c r="K49">
        <v>78.530234550000003</v>
      </c>
      <c r="L49">
        <v>77.663938680000001</v>
      </c>
      <c r="M49">
        <v>76.797643059999999</v>
      </c>
      <c r="N49">
        <v>75.931361440000003</v>
      </c>
      <c r="O49">
        <v>75.065075699999994</v>
      </c>
      <c r="P49">
        <v>74.198780790000001</v>
      </c>
      <c r="Q49">
        <v>73.332491259999998</v>
      </c>
      <c r="R49">
        <v>72.466143239999994</v>
      </c>
      <c r="S49">
        <v>71.599801429999999</v>
      </c>
      <c r="T49">
        <v>70.784473019999893</v>
      </c>
      <c r="U49">
        <v>69.969131700000005</v>
      </c>
      <c r="V49">
        <v>69.153818180000002</v>
      </c>
      <c r="W49">
        <v>68.338511929999996</v>
      </c>
      <c r="X49">
        <v>67.523159590000006</v>
      </c>
      <c r="Y49">
        <v>66.707816320000006</v>
      </c>
      <c r="Z49">
        <v>65.892490280000004</v>
      </c>
      <c r="AA49">
        <v>65.077133959999998</v>
      </c>
      <c r="AB49">
        <v>64.261817010000001</v>
      </c>
      <c r="AC49">
        <v>63.446483569999998</v>
      </c>
      <c r="AD49">
        <v>62.631137950000003</v>
      </c>
      <c r="AE49">
        <v>61.815798299999997</v>
      </c>
      <c r="AF49">
        <v>61.000457189999999</v>
      </c>
      <c r="AG49">
        <v>60.185142200000001</v>
      </c>
      <c r="AH49">
        <v>59.36979084</v>
      </c>
      <c r="AI49">
        <v>58.554438679999997</v>
      </c>
      <c r="AJ49">
        <v>57.739099879999998</v>
      </c>
      <c r="AK49">
        <v>56.923764300000002</v>
      </c>
      <c r="AL49">
        <v>56.108437850000001</v>
      </c>
      <c r="AM49">
        <v>55.293123389999998</v>
      </c>
    </row>
    <row r="50" spans="1:39" x14ac:dyDescent="0.25">
      <c r="A50" t="s">
        <v>43</v>
      </c>
      <c r="B50">
        <v>10285.555549999999</v>
      </c>
      <c r="C50">
        <v>10308.80997</v>
      </c>
      <c r="D50">
        <v>10374.87708</v>
      </c>
      <c r="E50">
        <v>10417.932339999999</v>
      </c>
      <c r="F50">
        <v>10459.28599</v>
      </c>
      <c r="G50">
        <v>10507.75208</v>
      </c>
      <c r="H50">
        <v>10541.105579999999</v>
      </c>
      <c r="I50">
        <v>10551.403329999999</v>
      </c>
      <c r="J50">
        <v>10383.827020000001</v>
      </c>
      <c r="K50">
        <v>10251.62111</v>
      </c>
      <c r="L50">
        <v>10125.304</v>
      </c>
      <c r="M50">
        <v>10016.741480000001</v>
      </c>
      <c r="N50">
        <v>9931.7384110000003</v>
      </c>
      <c r="O50">
        <v>9861.0792419999998</v>
      </c>
      <c r="P50">
        <v>9836.1912379999994</v>
      </c>
      <c r="Q50">
        <v>9830.0468920000003</v>
      </c>
      <c r="R50">
        <v>9835.1240799999996</v>
      </c>
      <c r="S50">
        <v>9846.0170760000001</v>
      </c>
      <c r="T50">
        <v>9865.5760420000006</v>
      </c>
      <c r="U50">
        <v>9857.7890640000005</v>
      </c>
      <c r="V50">
        <v>9849.6180239999994</v>
      </c>
      <c r="W50">
        <v>9845.3661890000003</v>
      </c>
      <c r="X50">
        <v>9845.3689240000003</v>
      </c>
      <c r="Y50">
        <v>9849.7305250000009</v>
      </c>
      <c r="Z50">
        <v>9858.5016749999995</v>
      </c>
      <c r="AA50">
        <v>9871.6919639999996</v>
      </c>
      <c r="AB50">
        <v>9889.3130209999999</v>
      </c>
      <c r="AC50">
        <v>9911.3219019999997</v>
      </c>
      <c r="AD50">
        <v>9941.9160429999902</v>
      </c>
      <c r="AE50">
        <v>9978.0061679999999</v>
      </c>
      <c r="AF50">
        <v>10018.02959</v>
      </c>
      <c r="AG50">
        <v>10061.26629</v>
      </c>
      <c r="AH50">
        <v>10107.390799999999</v>
      </c>
      <c r="AI50">
        <v>10156.490680000001</v>
      </c>
      <c r="AJ50">
        <v>10208.37119</v>
      </c>
      <c r="AK50">
        <v>10263.01254</v>
      </c>
      <c r="AL50">
        <v>10320.70277</v>
      </c>
      <c r="AM50">
        <v>10381.474260000001</v>
      </c>
    </row>
    <row r="51" spans="1:39" x14ac:dyDescent="0.25">
      <c r="A51" t="s">
        <v>44</v>
      </c>
      <c r="B51">
        <v>147495.55559999999</v>
      </c>
      <c r="C51">
        <v>150370.8793</v>
      </c>
      <c r="D51">
        <v>153416.94570000001</v>
      </c>
      <c r="E51">
        <v>156420.0582</v>
      </c>
      <c r="F51">
        <v>159369.85339999999</v>
      </c>
      <c r="G51">
        <v>162288.49900000001</v>
      </c>
      <c r="H51">
        <v>165183.24189999999</v>
      </c>
      <c r="I51">
        <v>168051.00930000001</v>
      </c>
      <c r="J51">
        <v>170868.29509999999</v>
      </c>
      <c r="K51">
        <v>173699.61360000001</v>
      </c>
      <c r="L51">
        <v>176548.6629</v>
      </c>
      <c r="M51">
        <v>179431.579</v>
      </c>
      <c r="N51">
        <v>182355.95310000001</v>
      </c>
      <c r="O51">
        <v>185315.1752</v>
      </c>
      <c r="P51">
        <v>188300.3316</v>
      </c>
      <c r="Q51">
        <v>191285.70910000001</v>
      </c>
      <c r="R51">
        <v>194272.34330000001</v>
      </c>
      <c r="S51">
        <v>197255.82279999999</v>
      </c>
      <c r="T51">
        <v>199310.46040000001</v>
      </c>
      <c r="U51">
        <v>201290.44639999999</v>
      </c>
      <c r="V51">
        <v>203294.21530000001</v>
      </c>
      <c r="W51">
        <v>205312.88020000001</v>
      </c>
      <c r="X51">
        <v>207350.12210000001</v>
      </c>
      <c r="Y51">
        <v>209380.8314</v>
      </c>
      <c r="Z51">
        <v>211408.0949</v>
      </c>
      <c r="AA51">
        <v>213432.22339999999</v>
      </c>
      <c r="AB51">
        <v>215451.65040000001</v>
      </c>
      <c r="AC51">
        <v>217470.97339999999</v>
      </c>
      <c r="AD51">
        <v>219500.19810000001</v>
      </c>
      <c r="AE51">
        <v>221509.7738</v>
      </c>
      <c r="AF51">
        <v>223516.07449999999</v>
      </c>
      <c r="AG51">
        <v>225503.54120000001</v>
      </c>
      <c r="AH51">
        <v>227489.93710000001</v>
      </c>
      <c r="AI51">
        <v>229475.54699999999</v>
      </c>
      <c r="AJ51">
        <v>231459.67060000001</v>
      </c>
      <c r="AK51">
        <v>233440.2451</v>
      </c>
      <c r="AL51">
        <v>235418.80189999999</v>
      </c>
      <c r="AM51">
        <v>237392.72709999999</v>
      </c>
    </row>
    <row r="52" spans="1:39" x14ac:dyDescent="0.25">
      <c r="A52" t="s">
        <v>45</v>
      </c>
      <c r="B52">
        <v>1235.5164030000001</v>
      </c>
      <c r="C52">
        <v>1295.9470369999999</v>
      </c>
      <c r="D52">
        <v>1357.0652419999999</v>
      </c>
      <c r="E52">
        <v>1419.3275599999999</v>
      </c>
      <c r="F52">
        <v>1482.586454</v>
      </c>
      <c r="G52">
        <v>1548.45892</v>
      </c>
      <c r="H52">
        <v>1614.5853959999999</v>
      </c>
      <c r="I52">
        <v>1696.85844</v>
      </c>
      <c r="J52">
        <v>1777.51235</v>
      </c>
      <c r="K52">
        <v>1844.396272</v>
      </c>
      <c r="L52">
        <v>1897.510258</v>
      </c>
      <c r="M52">
        <v>1942.2622369999999</v>
      </c>
      <c r="N52">
        <v>1987.1643489999999</v>
      </c>
      <c r="O52">
        <v>2029.2768619999999</v>
      </c>
      <c r="P52">
        <v>2079.5900689999999</v>
      </c>
      <c r="Q52">
        <v>2130.961957</v>
      </c>
      <c r="R52">
        <v>2181.7736559999998</v>
      </c>
      <c r="S52">
        <v>2231.389099</v>
      </c>
      <c r="T52">
        <v>2297.1395520000001</v>
      </c>
      <c r="U52">
        <v>2364.8450979999998</v>
      </c>
      <c r="V52">
        <v>2433.745003</v>
      </c>
      <c r="W52">
        <v>2502.0927280000001</v>
      </c>
      <c r="X52">
        <v>2569.6267069999999</v>
      </c>
      <c r="Y52">
        <v>2636.4012539999999</v>
      </c>
      <c r="Z52">
        <v>2702.5085060000001</v>
      </c>
      <c r="AA52">
        <v>2767.9975599999998</v>
      </c>
      <c r="AB52">
        <v>2832.9004180000002</v>
      </c>
      <c r="AC52">
        <v>2897.2197310000001</v>
      </c>
      <c r="AD52">
        <v>2964.2411990000001</v>
      </c>
      <c r="AE52">
        <v>3041.9722809999998</v>
      </c>
      <c r="AF52">
        <v>3127.5933599999998</v>
      </c>
      <c r="AG52">
        <v>3216.819313</v>
      </c>
      <c r="AH52">
        <v>3307.5151639999999</v>
      </c>
      <c r="AI52">
        <v>3401.0642419999999</v>
      </c>
      <c r="AJ52">
        <v>3499.6708720000001</v>
      </c>
      <c r="AK52">
        <v>3613.0257179999999</v>
      </c>
      <c r="AL52">
        <v>3736.6024259999999</v>
      </c>
      <c r="AM52">
        <v>3858.1489820000002</v>
      </c>
    </row>
    <row r="53" spans="1:39" x14ac:dyDescent="0.25">
      <c r="A53" t="s">
        <v>46</v>
      </c>
      <c r="B53">
        <v>23979.722229999999</v>
      </c>
      <c r="C53">
        <v>23739.07229</v>
      </c>
      <c r="D53">
        <v>23498.42211</v>
      </c>
      <c r="E53">
        <v>23257.78328</v>
      </c>
      <c r="F53">
        <v>23017.148659999999</v>
      </c>
      <c r="G53">
        <v>22776.516029999999</v>
      </c>
      <c r="H53">
        <v>22535.875</v>
      </c>
      <c r="I53">
        <v>22295.22839</v>
      </c>
      <c r="J53">
        <v>22054.588370000001</v>
      </c>
      <c r="K53">
        <v>21813.954040000001</v>
      </c>
      <c r="L53">
        <v>21573.316299999999</v>
      </c>
      <c r="M53">
        <v>21332.678629999999</v>
      </c>
      <c r="N53">
        <v>21092.044839999999</v>
      </c>
      <c r="O53">
        <v>20851.409919999998</v>
      </c>
      <c r="P53">
        <v>20610.772440000001</v>
      </c>
      <c r="Q53">
        <v>20370.136460000002</v>
      </c>
      <c r="R53">
        <v>20129.484229999998</v>
      </c>
      <c r="S53">
        <v>19888.833729999998</v>
      </c>
      <c r="T53">
        <v>19662.353620000002</v>
      </c>
      <c r="U53">
        <v>19435.869920000001</v>
      </c>
      <c r="V53">
        <v>19209.393940000002</v>
      </c>
      <c r="W53">
        <v>18982.919979999999</v>
      </c>
      <c r="X53">
        <v>18756.433219999999</v>
      </c>
      <c r="Y53">
        <v>18529.948980000001</v>
      </c>
      <c r="Z53">
        <v>18303.469519999999</v>
      </c>
      <c r="AA53">
        <v>18076.981660000001</v>
      </c>
      <c r="AB53">
        <v>17850.504730000001</v>
      </c>
      <c r="AC53">
        <v>17624.023209999999</v>
      </c>
      <c r="AD53">
        <v>17397.53832</v>
      </c>
      <c r="AE53">
        <v>17171.055079999998</v>
      </c>
      <c r="AF53">
        <v>16944.57144</v>
      </c>
      <c r="AG53">
        <v>16718.09506</v>
      </c>
      <c r="AH53">
        <v>16491.60857</v>
      </c>
      <c r="AI53">
        <v>16265.12185</v>
      </c>
      <c r="AJ53">
        <v>16038.638849999999</v>
      </c>
      <c r="AK53">
        <v>15812.15675</v>
      </c>
      <c r="AL53">
        <v>15585.677180000001</v>
      </c>
      <c r="AM53">
        <v>15359.200940000001</v>
      </c>
    </row>
    <row r="54" spans="1:39" x14ac:dyDescent="0.25">
      <c r="A54" t="s">
        <v>133</v>
      </c>
      <c r="B54">
        <v>54215.277779999997</v>
      </c>
      <c r="C54">
        <v>56897.940490000001</v>
      </c>
      <c r="D54">
        <v>59609.429080000002</v>
      </c>
      <c r="E54">
        <v>62218.61868</v>
      </c>
      <c r="F54">
        <v>64717.489090000003</v>
      </c>
      <c r="G54">
        <v>67128.301059999998</v>
      </c>
      <c r="H54">
        <v>69453.524080000003</v>
      </c>
      <c r="I54">
        <v>71665.228010000006</v>
      </c>
      <c r="J54">
        <v>73808.513919999998</v>
      </c>
      <c r="K54">
        <v>75968.49424</v>
      </c>
      <c r="L54">
        <v>78172.649709999998</v>
      </c>
      <c r="M54">
        <v>80438.634260000006</v>
      </c>
      <c r="N54">
        <v>82755.492899999997</v>
      </c>
      <c r="O54">
        <v>85113.634319999997</v>
      </c>
      <c r="P54">
        <v>87481.275810000006</v>
      </c>
      <c r="Q54">
        <v>89853.979210000005</v>
      </c>
      <c r="R54">
        <v>92224.579339999997</v>
      </c>
      <c r="S54">
        <v>94589.031700000007</v>
      </c>
      <c r="T54">
        <v>95741.452019999997</v>
      </c>
      <c r="U54">
        <v>96893.388389999905</v>
      </c>
      <c r="V54">
        <v>98053.760779999997</v>
      </c>
      <c r="W54">
        <v>99232.480500000005</v>
      </c>
      <c r="X54">
        <v>100414.62179999999</v>
      </c>
      <c r="Y54">
        <v>101595.8505</v>
      </c>
      <c r="Z54">
        <v>102773.08960000001</v>
      </c>
      <c r="AA54">
        <v>103944.35129999999</v>
      </c>
      <c r="AB54">
        <v>105112.3085</v>
      </c>
      <c r="AC54">
        <v>106277.56329999999</v>
      </c>
      <c r="AD54">
        <v>107443.55560000001</v>
      </c>
      <c r="AE54">
        <v>108617.2821</v>
      </c>
      <c r="AF54">
        <v>109782.1219</v>
      </c>
      <c r="AG54">
        <v>110945.3285</v>
      </c>
      <c r="AH54">
        <v>112109.31690000001</v>
      </c>
      <c r="AI54">
        <v>113274.82580000001</v>
      </c>
      <c r="AJ54">
        <v>114441.6614</v>
      </c>
      <c r="AK54">
        <v>115606.2065</v>
      </c>
      <c r="AL54">
        <v>116772.5772</v>
      </c>
      <c r="AM54">
        <v>117942.10860000001</v>
      </c>
    </row>
    <row r="55" spans="1:39" x14ac:dyDescent="0.25">
      <c r="A55" t="s">
        <v>47</v>
      </c>
      <c r="B55">
        <v>4625.557656</v>
      </c>
      <c r="C55">
        <v>4802.0051729999996</v>
      </c>
      <c r="D55">
        <v>4977.9733249999999</v>
      </c>
      <c r="E55">
        <v>5153.7462409999998</v>
      </c>
      <c r="F55">
        <v>5329.3341650000002</v>
      </c>
      <c r="G55">
        <v>5504.2495630000003</v>
      </c>
      <c r="H55">
        <v>5678.9482509999998</v>
      </c>
      <c r="I55">
        <v>5853.7263190000003</v>
      </c>
      <c r="J55">
        <v>6028.6318799999999</v>
      </c>
      <c r="K55">
        <v>6203.6318080000001</v>
      </c>
      <c r="L55">
        <v>6378.6461589999999</v>
      </c>
      <c r="M55">
        <v>6553.7365250000003</v>
      </c>
      <c r="N55">
        <v>6728.8075070000004</v>
      </c>
      <c r="O55">
        <v>6904.0078219999996</v>
      </c>
      <c r="P55">
        <v>7079.2606539999997</v>
      </c>
      <c r="Q55">
        <v>7254.4405740000002</v>
      </c>
      <c r="R55">
        <v>7429.5467369999997</v>
      </c>
      <c r="S55">
        <v>7604.6719059999996</v>
      </c>
      <c r="T55">
        <v>7692.1267850000004</v>
      </c>
      <c r="U55">
        <v>7780.2532010000004</v>
      </c>
      <c r="V55">
        <v>7867.3544970000003</v>
      </c>
      <c r="W55">
        <v>7954.9480249999997</v>
      </c>
      <c r="X55">
        <v>8042.6012000000001</v>
      </c>
      <c r="Y55">
        <v>8130.2424259999998</v>
      </c>
      <c r="Z55">
        <v>8217.8511670000007</v>
      </c>
      <c r="AA55">
        <v>8305.4274289999994</v>
      </c>
      <c r="AB55">
        <v>8392.9830290000009</v>
      </c>
      <c r="AC55">
        <v>8480.5424939999903</v>
      </c>
      <c r="AD55">
        <v>8568.1025879999997</v>
      </c>
      <c r="AE55">
        <v>8655.4711449999995</v>
      </c>
      <c r="AF55">
        <v>8742.7695440000007</v>
      </c>
      <c r="AG55">
        <v>8830.2498759999999</v>
      </c>
      <c r="AH55">
        <v>8917.95441199999</v>
      </c>
      <c r="AI55">
        <v>9005.9043700000002</v>
      </c>
      <c r="AJ55">
        <v>9094.7220259999995</v>
      </c>
      <c r="AK55">
        <v>9183.8843890000007</v>
      </c>
      <c r="AL55">
        <v>9273.3124580000003</v>
      </c>
      <c r="AM55">
        <v>9363.0338830000001</v>
      </c>
    </row>
    <row r="56" spans="1:39" x14ac:dyDescent="0.25">
      <c r="A56" t="s">
        <v>48</v>
      </c>
      <c r="B56">
        <v>4625.557656</v>
      </c>
      <c r="C56">
        <v>4665.2031909999996</v>
      </c>
      <c r="D56">
        <v>4710.8048909999998</v>
      </c>
      <c r="E56">
        <v>4755.43959</v>
      </c>
      <c r="F56">
        <v>4799.5040449999997</v>
      </c>
      <c r="G56">
        <v>4842.8372410000002</v>
      </c>
      <c r="H56">
        <v>4885.4259709999997</v>
      </c>
      <c r="I56">
        <v>4924.4974979999997</v>
      </c>
      <c r="J56">
        <v>4961.2043590000003</v>
      </c>
      <c r="K56">
        <v>5000.7346889999999</v>
      </c>
      <c r="L56">
        <v>5042.2234959999996</v>
      </c>
      <c r="M56">
        <v>5086.0202440000003</v>
      </c>
      <c r="N56">
        <v>5131.6061200000004</v>
      </c>
      <c r="O56">
        <v>5178.218124</v>
      </c>
      <c r="P56">
        <v>5225.4368670000003</v>
      </c>
      <c r="Q56">
        <v>5272.8233760000003</v>
      </c>
      <c r="R56">
        <v>5320.2502100000002</v>
      </c>
      <c r="S56">
        <v>5367.6732730000003</v>
      </c>
      <c r="T56">
        <v>5372.6398319999998</v>
      </c>
      <c r="U56">
        <v>5375.6409809999996</v>
      </c>
      <c r="V56">
        <v>5378.5645299999996</v>
      </c>
      <c r="W56">
        <v>5381.223962</v>
      </c>
      <c r="X56">
        <v>5383.6518889999998</v>
      </c>
      <c r="Y56">
        <v>5385.6312520000001</v>
      </c>
      <c r="Z56">
        <v>5387.1915630000003</v>
      </c>
      <c r="AA56">
        <v>5388.3525559999998</v>
      </c>
      <c r="AB56">
        <v>5389.1501630000002</v>
      </c>
      <c r="AC56">
        <v>5389.6418469999999</v>
      </c>
      <c r="AD56">
        <v>5389.1727559999999</v>
      </c>
      <c r="AE56">
        <v>5388.2838170000005</v>
      </c>
      <c r="AF56">
        <v>5386.958423</v>
      </c>
      <c r="AG56">
        <v>5385.0368399999998</v>
      </c>
      <c r="AH56">
        <v>5382.6478109999998</v>
      </c>
      <c r="AI56">
        <v>5379.8472160000001</v>
      </c>
      <c r="AJ56">
        <v>5376.7100209999999</v>
      </c>
      <c r="AK56">
        <v>5373.3169930000004</v>
      </c>
      <c r="AL56">
        <v>5370.6741970000003</v>
      </c>
      <c r="AM56">
        <v>5366.9425090000004</v>
      </c>
    </row>
    <row r="57" spans="1:39" x14ac:dyDescent="0.25">
      <c r="A57" t="s">
        <v>49</v>
      </c>
      <c r="B57">
        <v>237211.6275</v>
      </c>
      <c r="C57">
        <v>252441.53080000001</v>
      </c>
      <c r="D57">
        <v>267646.23</v>
      </c>
      <c r="E57">
        <v>282844.2929</v>
      </c>
      <c r="F57">
        <v>298081.18680000002</v>
      </c>
      <c r="G57">
        <v>313325.31699999998</v>
      </c>
      <c r="H57">
        <v>328564.87689999997</v>
      </c>
      <c r="I57">
        <v>343818.74070000002</v>
      </c>
      <c r="J57">
        <v>359083.28330000001</v>
      </c>
      <c r="K57">
        <v>374351.48009999999</v>
      </c>
      <c r="L57">
        <v>389618.27220000001</v>
      </c>
      <c r="M57">
        <v>404883.78460000001</v>
      </c>
      <c r="N57">
        <v>420145.10979999998</v>
      </c>
      <c r="O57">
        <v>435373.66200000001</v>
      </c>
      <c r="P57">
        <v>450572.49440000003</v>
      </c>
      <c r="Q57">
        <v>465758.7242</v>
      </c>
      <c r="R57">
        <v>480922.35550000001</v>
      </c>
      <c r="S57">
        <v>496061.82559999998</v>
      </c>
      <c r="T57">
        <v>507710.84110000002</v>
      </c>
      <c r="U57">
        <v>519441.07799999998</v>
      </c>
      <c r="V57">
        <v>531012.69389999995</v>
      </c>
      <c r="W57">
        <v>542728.40419999999</v>
      </c>
      <c r="X57">
        <v>554463.62410000002</v>
      </c>
      <c r="Y57">
        <v>566206.23439999996</v>
      </c>
      <c r="Z57">
        <v>577955.48910000001</v>
      </c>
      <c r="AA57">
        <v>589712.19090000005</v>
      </c>
      <c r="AB57">
        <v>601476.18429999996</v>
      </c>
      <c r="AC57">
        <v>613247.8014</v>
      </c>
      <c r="AD57">
        <v>625012.75879999995</v>
      </c>
      <c r="AE57">
        <v>636777.93110000005</v>
      </c>
      <c r="AF57">
        <v>648553.37320000003</v>
      </c>
      <c r="AG57">
        <v>660339.72259999998</v>
      </c>
      <c r="AH57">
        <v>672140.34530000004</v>
      </c>
      <c r="AI57">
        <v>683957.84739999997</v>
      </c>
      <c r="AJ57">
        <v>695803.20550000004</v>
      </c>
      <c r="AK57">
        <v>707677.6936</v>
      </c>
      <c r="AL57">
        <v>719570.86089999997</v>
      </c>
      <c r="AM57">
        <v>731480.20389999996</v>
      </c>
    </row>
    <row r="58" spans="1:39" x14ac:dyDescent="0.25">
      <c r="A58" t="s">
        <v>50</v>
      </c>
      <c r="B58">
        <v>237211.6275</v>
      </c>
      <c r="C58">
        <v>242612.64910000001</v>
      </c>
      <c r="D58">
        <v>248256.73920000001</v>
      </c>
      <c r="E58">
        <v>253733.72010000001</v>
      </c>
      <c r="F58">
        <v>259046.36350000001</v>
      </c>
      <c r="G58">
        <v>264249.52710000001</v>
      </c>
      <c r="H58">
        <v>269328.33189999999</v>
      </c>
      <c r="I58">
        <v>274259.72749999998</v>
      </c>
      <c r="J58">
        <v>278892.73680000001</v>
      </c>
      <c r="K58">
        <v>283578.07919999998</v>
      </c>
      <c r="L58">
        <v>288317.44309999997</v>
      </c>
      <c r="M58">
        <v>293161.89559999999</v>
      </c>
      <c r="N58">
        <v>298122.39360000001</v>
      </c>
      <c r="O58">
        <v>303170.57549999998</v>
      </c>
      <c r="P58">
        <v>308308.16110000003</v>
      </c>
      <c r="Q58">
        <v>313470.83360000001</v>
      </c>
      <c r="R58">
        <v>318643.30459999997</v>
      </c>
      <c r="S58">
        <v>323811.0944</v>
      </c>
      <c r="T58">
        <v>326876.9816</v>
      </c>
      <c r="U58">
        <v>329842.33889999997</v>
      </c>
      <c r="V58">
        <v>332840.73300000001</v>
      </c>
      <c r="W58">
        <v>335875.73959999997</v>
      </c>
      <c r="X58">
        <v>338936.1727</v>
      </c>
      <c r="Y58">
        <v>341992.76260000002</v>
      </c>
      <c r="Z58">
        <v>345045.6643</v>
      </c>
      <c r="AA58">
        <v>348093.24579999998</v>
      </c>
      <c r="AB58">
        <v>351136.67700000003</v>
      </c>
      <c r="AC58">
        <v>354181.10149999999</v>
      </c>
      <c r="AD58">
        <v>357247.44929999998</v>
      </c>
      <c r="AE58">
        <v>360318.0894</v>
      </c>
      <c r="AF58">
        <v>363388.39079999999</v>
      </c>
      <c r="AG58">
        <v>366445.0503</v>
      </c>
      <c r="AH58">
        <v>369505.76850000001</v>
      </c>
      <c r="AI58">
        <v>372573.04960000003</v>
      </c>
      <c r="AJ58">
        <v>375648.01289999997</v>
      </c>
      <c r="AK58">
        <v>378734.64659999998</v>
      </c>
      <c r="AL58">
        <v>381834.3615</v>
      </c>
      <c r="AM58">
        <v>384933.65990000003</v>
      </c>
    </row>
    <row r="59" spans="1:39" x14ac:dyDescent="0.25">
      <c r="A59" t="s">
        <v>57</v>
      </c>
      <c r="B59">
        <v>1269.6992749999999</v>
      </c>
      <c r="C59">
        <v>1351.9400889999999</v>
      </c>
      <c r="D59">
        <v>1434.168486</v>
      </c>
      <c r="E59">
        <v>1516.361275</v>
      </c>
      <c r="F59">
        <v>1598.495005</v>
      </c>
      <c r="G59">
        <v>1680.5667350000001</v>
      </c>
      <c r="H59">
        <v>1762.58483</v>
      </c>
      <c r="I59">
        <v>1844.558131</v>
      </c>
      <c r="J59">
        <v>1926.490354</v>
      </c>
      <c r="K59">
        <v>2008.396626</v>
      </c>
      <c r="L59">
        <v>2090.2734209999999</v>
      </c>
      <c r="M59">
        <v>2172.1941860000002</v>
      </c>
      <c r="N59">
        <v>2254.0702759999999</v>
      </c>
      <c r="O59">
        <v>2336.1698759999999</v>
      </c>
      <c r="P59">
        <v>2418.0974120000001</v>
      </c>
      <c r="Q59">
        <v>2499.9273429999998</v>
      </c>
      <c r="R59">
        <v>2581.7268130000002</v>
      </c>
      <c r="S59">
        <v>2663.5367670000001</v>
      </c>
      <c r="T59">
        <v>2673.7927479999998</v>
      </c>
      <c r="U59">
        <v>2683.9934990000002</v>
      </c>
      <c r="V59">
        <v>2694.1828799999998</v>
      </c>
      <c r="W59">
        <v>2704.4337839999998</v>
      </c>
      <c r="X59">
        <v>2714.751663</v>
      </c>
      <c r="Y59">
        <v>2725.127262</v>
      </c>
      <c r="Z59">
        <v>2735.5503920000001</v>
      </c>
      <c r="AA59">
        <v>2746.0105610000001</v>
      </c>
      <c r="AB59">
        <v>2756.500419</v>
      </c>
      <c r="AC59">
        <v>2767.016889</v>
      </c>
      <c r="AD59">
        <v>2777.5481180000002</v>
      </c>
      <c r="AE59">
        <v>2787.9575500000001</v>
      </c>
      <c r="AF59">
        <v>2798.2658550000001</v>
      </c>
      <c r="AG59">
        <v>2808.7268509999999</v>
      </c>
      <c r="AH59">
        <v>2819.2955360000001</v>
      </c>
      <c r="AI59">
        <v>2829.919183</v>
      </c>
      <c r="AJ59">
        <v>2841.0452319999999</v>
      </c>
      <c r="AK59">
        <v>2852.1403359999999</v>
      </c>
      <c r="AL59">
        <v>2863.1441420000001</v>
      </c>
      <c r="AM59">
        <v>2874.0750840000001</v>
      </c>
    </row>
    <row r="60" spans="1:39" x14ac:dyDescent="0.25">
      <c r="A60" t="s">
        <v>58</v>
      </c>
      <c r="B60">
        <v>33.802999999999997</v>
      </c>
      <c r="C60">
        <v>35.129244</v>
      </c>
      <c r="D60">
        <v>36.44865266</v>
      </c>
      <c r="E60">
        <v>37.757720470000002</v>
      </c>
      <c r="F60">
        <v>39.055534710000003</v>
      </c>
      <c r="G60">
        <v>40.34335608</v>
      </c>
      <c r="H60">
        <v>41.622962770000001</v>
      </c>
      <c r="I60">
        <v>42.89662946</v>
      </c>
      <c r="J60">
        <v>44.167471149999997</v>
      </c>
      <c r="K60">
        <v>45.433716369999999</v>
      </c>
      <c r="L60">
        <v>46.695086109999998</v>
      </c>
      <c r="M60">
        <v>47.952444929999999</v>
      </c>
      <c r="N60">
        <v>49.205051230000002</v>
      </c>
      <c r="O60">
        <v>50.453926299999999</v>
      </c>
      <c r="P60">
        <v>51.698549180000001</v>
      </c>
      <c r="Q60">
        <v>52.936532919999998</v>
      </c>
      <c r="R60">
        <v>54.165960830000003</v>
      </c>
      <c r="S60">
        <v>55.386414479999999</v>
      </c>
      <c r="T60">
        <v>55.881646310000001</v>
      </c>
      <c r="U60">
        <v>56.355447789999999</v>
      </c>
      <c r="V60">
        <v>56.815493510000003</v>
      </c>
      <c r="W60">
        <v>57.265424289999999</v>
      </c>
      <c r="X60">
        <v>57.710951649999998</v>
      </c>
      <c r="Y60">
        <v>58.157913739999998</v>
      </c>
      <c r="Z60">
        <v>58.610365309999999</v>
      </c>
      <c r="AA60">
        <v>59.070729270000001</v>
      </c>
      <c r="AB60">
        <v>59.540224879999997</v>
      </c>
      <c r="AC60">
        <v>60.019429459999998</v>
      </c>
      <c r="AD60">
        <v>60.516119060000001</v>
      </c>
      <c r="AE60">
        <v>61.024384640000001</v>
      </c>
      <c r="AF60">
        <v>61.539739670000003</v>
      </c>
      <c r="AG60">
        <v>62.062531139999997</v>
      </c>
      <c r="AH60">
        <v>62.59293358</v>
      </c>
      <c r="AI60">
        <v>63.131722979999999</v>
      </c>
      <c r="AJ60">
        <v>63.683461889999997</v>
      </c>
      <c r="AK60">
        <v>64.248028849999997</v>
      </c>
      <c r="AL60">
        <v>64.823214050000004</v>
      </c>
      <c r="AM60">
        <v>65.409120770000001</v>
      </c>
    </row>
    <row r="61" spans="1:39" x14ac:dyDescent="0.25">
      <c r="A61" t="s">
        <v>59</v>
      </c>
      <c r="B61">
        <v>195.17500000000001</v>
      </c>
      <c r="C61">
        <v>210.68404649999999</v>
      </c>
      <c r="D61">
        <v>226.1976784</v>
      </c>
      <c r="E61">
        <v>241.7076691</v>
      </c>
      <c r="F61">
        <v>257.22178120000001</v>
      </c>
      <c r="G61">
        <v>272.70760749999999</v>
      </c>
      <c r="H61">
        <v>288.17417790000002</v>
      </c>
      <c r="I61">
        <v>303.6273061</v>
      </c>
      <c r="J61">
        <v>319.06951149999998</v>
      </c>
      <c r="K61">
        <v>334.50429530000002</v>
      </c>
      <c r="L61">
        <v>349.93573149999997</v>
      </c>
      <c r="M61">
        <v>365.37328500000001</v>
      </c>
      <c r="N61">
        <v>380.81288970000003</v>
      </c>
      <c r="O61">
        <v>396.23460010000002</v>
      </c>
      <c r="P61">
        <v>411.63503300000002</v>
      </c>
      <c r="Q61">
        <v>427.02323510000002</v>
      </c>
      <c r="R61">
        <v>442.4062667</v>
      </c>
      <c r="S61">
        <v>457.78771649999999</v>
      </c>
      <c r="T61">
        <v>468.64119950000003</v>
      </c>
      <c r="U61">
        <v>479.49167890000001</v>
      </c>
      <c r="V61">
        <v>490.34129990000002</v>
      </c>
      <c r="W61">
        <v>501.19633320000003</v>
      </c>
      <c r="X61">
        <v>512.05801580000002</v>
      </c>
      <c r="Y61">
        <v>522.92537089999996</v>
      </c>
      <c r="Z61">
        <v>533.79763390000005</v>
      </c>
      <c r="AA61">
        <v>544.67449490000001</v>
      </c>
      <c r="AB61">
        <v>555.55581549999999</v>
      </c>
      <c r="AC61">
        <v>566.44176370000002</v>
      </c>
      <c r="AD61">
        <v>577.31834449999997</v>
      </c>
      <c r="AE61">
        <v>588.18112040000005</v>
      </c>
      <c r="AF61">
        <v>599.03863509999996</v>
      </c>
      <c r="AG61">
        <v>609.91203580000001</v>
      </c>
      <c r="AH61">
        <v>620.80559119999998</v>
      </c>
      <c r="AI61">
        <v>631.71738310000001</v>
      </c>
      <c r="AJ61">
        <v>642.6692491</v>
      </c>
      <c r="AK61">
        <v>653.63829369999996</v>
      </c>
      <c r="AL61">
        <v>664.62138359999994</v>
      </c>
      <c r="AM61">
        <v>675.61683679999999</v>
      </c>
    </row>
    <row r="62" spans="1:39" x14ac:dyDescent="0.25">
      <c r="A62" t="s">
        <v>60</v>
      </c>
      <c r="B62">
        <v>1269.6992749999999</v>
      </c>
      <c r="C62">
        <v>1278.1277869999999</v>
      </c>
      <c r="D62">
        <v>1286.6662739999999</v>
      </c>
      <c r="E62">
        <v>1294.877962</v>
      </c>
      <c r="F62">
        <v>1302.607045</v>
      </c>
      <c r="G62">
        <v>1309.7797390000001</v>
      </c>
      <c r="H62">
        <v>1316.305963</v>
      </c>
      <c r="I62">
        <v>1321.6452899999999</v>
      </c>
      <c r="J62">
        <v>1326.4477549999999</v>
      </c>
      <c r="K62">
        <v>1331.443951</v>
      </c>
      <c r="L62">
        <v>1336.9614899999999</v>
      </c>
      <c r="M62">
        <v>1342.958464</v>
      </c>
      <c r="N62">
        <v>1348.94803</v>
      </c>
      <c r="O62">
        <v>1355.2446640000001</v>
      </c>
      <c r="P62">
        <v>1361.766625</v>
      </c>
      <c r="Q62">
        <v>1368.429916</v>
      </c>
      <c r="R62">
        <v>1375.1587730000001</v>
      </c>
      <c r="S62">
        <v>1381.9096770000001</v>
      </c>
      <c r="T62">
        <v>1361.0451049999999</v>
      </c>
      <c r="U62">
        <v>1340.1362389999999</v>
      </c>
      <c r="V62">
        <v>1319.17354</v>
      </c>
      <c r="W62">
        <v>1298.1716670000001</v>
      </c>
      <c r="X62">
        <v>1277.1255120000001</v>
      </c>
      <c r="Y62">
        <v>1256.042692</v>
      </c>
      <c r="Z62">
        <v>1234.939828</v>
      </c>
      <c r="AA62">
        <v>1213.824001</v>
      </c>
      <c r="AB62">
        <v>1192.698335</v>
      </c>
      <c r="AC62">
        <v>1171.539726</v>
      </c>
      <c r="AD62">
        <v>1150.3186370000001</v>
      </c>
      <c r="AE62">
        <v>1129.1517940000001</v>
      </c>
      <c r="AF62">
        <v>1108.0792180000001</v>
      </c>
      <c r="AG62">
        <v>1087.0972589999999</v>
      </c>
      <c r="AH62">
        <v>1066.1686830000001</v>
      </c>
      <c r="AI62">
        <v>1045.235336</v>
      </c>
      <c r="AJ62">
        <v>1024.1831440000001</v>
      </c>
      <c r="AK62">
        <v>1003.074882</v>
      </c>
      <c r="AL62">
        <v>981.9288315</v>
      </c>
      <c r="AM62">
        <v>960.82436959999995</v>
      </c>
    </row>
    <row r="63" spans="1:39" x14ac:dyDescent="0.25">
      <c r="A63" t="s">
        <v>61</v>
      </c>
      <c r="B63">
        <v>33.802999999999997</v>
      </c>
      <c r="C63">
        <v>35.20007296</v>
      </c>
      <c r="D63">
        <v>36.616434179999999</v>
      </c>
      <c r="E63">
        <v>38.02543988</v>
      </c>
      <c r="F63">
        <v>39.416743150000002</v>
      </c>
      <c r="G63">
        <v>40.792270770000002</v>
      </c>
      <c r="H63">
        <v>42.176789409999998</v>
      </c>
      <c r="I63">
        <v>43.573615420000003</v>
      </c>
      <c r="J63">
        <v>44.975423370000001</v>
      </c>
      <c r="K63">
        <v>46.371543639999999</v>
      </c>
      <c r="L63">
        <v>47.751537939999999</v>
      </c>
      <c r="M63">
        <v>49.107631009999999</v>
      </c>
      <c r="N63">
        <v>50.435111020000001</v>
      </c>
      <c r="O63">
        <v>51.748059529999999</v>
      </c>
      <c r="P63">
        <v>53.053359290000003</v>
      </c>
      <c r="Q63">
        <v>54.350328789999999</v>
      </c>
      <c r="R63">
        <v>55.638097909999999</v>
      </c>
      <c r="S63">
        <v>56.917179109999999</v>
      </c>
      <c r="T63">
        <v>57.416453920000002</v>
      </c>
      <c r="U63">
        <v>57.879719729999998</v>
      </c>
      <c r="V63">
        <v>58.319486840000003</v>
      </c>
      <c r="W63">
        <v>58.746712270000003</v>
      </c>
      <c r="X63">
        <v>59.169251539999998</v>
      </c>
      <c r="Y63">
        <v>59.593725290000002</v>
      </c>
      <c r="Z63">
        <v>60.024311419999997</v>
      </c>
      <c r="AA63">
        <v>60.463328670000003</v>
      </c>
      <c r="AB63">
        <v>60.911812179999998</v>
      </c>
      <c r="AC63">
        <v>61.370025900000002</v>
      </c>
      <c r="AD63">
        <v>61.855188579999997</v>
      </c>
      <c r="AE63">
        <v>62.356318999999999</v>
      </c>
      <c r="AF63">
        <v>62.860237769999998</v>
      </c>
      <c r="AG63">
        <v>63.362050429999996</v>
      </c>
      <c r="AH63">
        <v>63.861262170000003</v>
      </c>
      <c r="AI63">
        <v>64.359525289999894</v>
      </c>
      <c r="AJ63">
        <v>64.862240049999997</v>
      </c>
      <c r="AK63">
        <v>65.369708349999996</v>
      </c>
      <c r="AL63">
        <v>65.879547270000003</v>
      </c>
      <c r="AM63">
        <v>66.39426143</v>
      </c>
    </row>
    <row r="64" spans="1:39" x14ac:dyDescent="0.25">
      <c r="A64" t="s">
        <v>62</v>
      </c>
      <c r="B64">
        <v>195.17500000000001</v>
      </c>
      <c r="C64">
        <v>204.8325858</v>
      </c>
      <c r="D64">
        <v>214.59394470000001</v>
      </c>
      <c r="E64">
        <v>223.98702729999999</v>
      </c>
      <c r="F64">
        <v>232.98296070000001</v>
      </c>
      <c r="G64">
        <v>241.6618838</v>
      </c>
      <c r="H64">
        <v>250.0326867</v>
      </c>
      <c r="I64">
        <v>257.99482080000001</v>
      </c>
      <c r="J64">
        <v>265.71065010000001</v>
      </c>
      <c r="K64">
        <v>273.48657930000002</v>
      </c>
      <c r="L64">
        <v>281.421539</v>
      </c>
      <c r="M64">
        <v>289.5790834</v>
      </c>
      <c r="N64">
        <v>297.91977450000002</v>
      </c>
      <c r="O64">
        <v>306.40908350000001</v>
      </c>
      <c r="P64">
        <v>314.93259289999997</v>
      </c>
      <c r="Q64">
        <v>323.47432520000001</v>
      </c>
      <c r="R64">
        <v>332.00848559999997</v>
      </c>
      <c r="S64">
        <v>340.52051410000001</v>
      </c>
      <c r="T64">
        <v>344.66922729999999</v>
      </c>
      <c r="U64">
        <v>348.81619819999997</v>
      </c>
      <c r="V64">
        <v>352.99353880000001</v>
      </c>
      <c r="W64">
        <v>357.23692979999998</v>
      </c>
      <c r="X64">
        <v>361.49263830000001</v>
      </c>
      <c r="Y64">
        <v>365.74506170000001</v>
      </c>
      <c r="Z64">
        <v>369.98312270000002</v>
      </c>
      <c r="AA64">
        <v>374.19966470000003</v>
      </c>
      <c r="AB64">
        <v>378.40431050000001</v>
      </c>
      <c r="AC64">
        <v>382.59922779999999</v>
      </c>
      <c r="AD64">
        <v>386.79680020000001</v>
      </c>
      <c r="AE64">
        <v>391.02221550000002</v>
      </c>
      <c r="AF64">
        <v>395.21563900000001</v>
      </c>
      <c r="AG64">
        <v>399.40318250000001</v>
      </c>
      <c r="AH64">
        <v>403.59354070000001</v>
      </c>
      <c r="AI64">
        <v>407.78937280000002</v>
      </c>
      <c r="AJ64">
        <v>411.98998089999998</v>
      </c>
      <c r="AK64">
        <v>416.1823435</v>
      </c>
      <c r="AL64">
        <v>420.38127809999997</v>
      </c>
      <c r="AM64">
        <v>424.59159090000003</v>
      </c>
    </row>
    <row r="65" spans="1:39" x14ac:dyDescent="0.25">
      <c r="A65" t="s">
        <v>69</v>
      </c>
      <c r="B65">
        <v>158.69049799999999</v>
      </c>
      <c r="C65">
        <v>159.2441346</v>
      </c>
      <c r="D65">
        <v>159.82725579999999</v>
      </c>
      <c r="E65">
        <v>160.31296069999999</v>
      </c>
      <c r="F65">
        <v>160.7559029</v>
      </c>
      <c r="G65">
        <v>161.18090409999999</v>
      </c>
      <c r="H65">
        <v>161.6024166</v>
      </c>
      <c r="I65">
        <v>162.0352216</v>
      </c>
      <c r="J65">
        <v>162.4842271</v>
      </c>
      <c r="K65">
        <v>162.95090400000001</v>
      </c>
      <c r="L65">
        <v>163.43568149999999</v>
      </c>
      <c r="M65">
        <v>163.93807910000001</v>
      </c>
      <c r="N65">
        <v>164.4546824</v>
      </c>
      <c r="O65">
        <v>164.98073249999999</v>
      </c>
      <c r="P65">
        <v>165.48810560000001</v>
      </c>
      <c r="Q65">
        <v>165.9728025</v>
      </c>
      <c r="R65">
        <v>166.43350029999999</v>
      </c>
      <c r="S65">
        <v>166.86724280000001</v>
      </c>
      <c r="T65">
        <v>167.3290355</v>
      </c>
      <c r="U65">
        <v>167.79333460000001</v>
      </c>
      <c r="V65">
        <v>168.2690839</v>
      </c>
      <c r="W65">
        <v>168.76339250000001</v>
      </c>
      <c r="X65">
        <v>169.27893409999999</v>
      </c>
      <c r="Y65">
        <v>169.81737010000001</v>
      </c>
      <c r="Z65">
        <v>170.37942849999999</v>
      </c>
      <c r="AA65">
        <v>170.96499320000001</v>
      </c>
      <c r="AB65">
        <v>171.57309369999999</v>
      </c>
      <c r="AC65">
        <v>172.2021168</v>
      </c>
      <c r="AD65">
        <v>172.82612069999999</v>
      </c>
      <c r="AE65">
        <v>173.44315929999999</v>
      </c>
      <c r="AF65">
        <v>174.06063169999999</v>
      </c>
      <c r="AG65">
        <v>174.68765350000001</v>
      </c>
      <c r="AH65">
        <v>175.32903920000001</v>
      </c>
      <c r="AI65">
        <v>175.9877956</v>
      </c>
      <c r="AJ65">
        <v>176.6723418</v>
      </c>
      <c r="AK65">
        <v>177.38150350000001</v>
      </c>
      <c r="AL65">
        <v>178.1143405</v>
      </c>
      <c r="AM65">
        <v>178.86945979999999</v>
      </c>
    </row>
    <row r="66" spans="1:39" x14ac:dyDescent="0.25">
      <c r="A66" t="s">
        <v>70</v>
      </c>
      <c r="B66">
        <v>1536.846857</v>
      </c>
      <c r="C66">
        <v>1591.6347109999999</v>
      </c>
      <c r="D66">
        <v>1646.6566969999999</v>
      </c>
      <c r="E66">
        <v>1701.5573449999999</v>
      </c>
      <c r="F66">
        <v>1756.363987</v>
      </c>
      <c r="G66">
        <v>1811.1338760000001</v>
      </c>
      <c r="H66">
        <v>1865.7630670000001</v>
      </c>
      <c r="I66">
        <v>1920.3282670000001</v>
      </c>
      <c r="J66">
        <v>1974.824435</v>
      </c>
      <c r="K66">
        <v>2029.2445009999999</v>
      </c>
      <c r="L66">
        <v>2083.5855080000001</v>
      </c>
      <c r="M66">
        <v>2137.8597119999999</v>
      </c>
      <c r="N66">
        <v>2192.066429</v>
      </c>
      <c r="O66">
        <v>2246.2167330000002</v>
      </c>
      <c r="P66">
        <v>2300.197095</v>
      </c>
      <c r="Q66">
        <v>2354.051676</v>
      </c>
      <c r="R66">
        <v>2407.7751170000001</v>
      </c>
      <c r="S66">
        <v>2461.3760029999999</v>
      </c>
      <c r="T66">
        <v>2506.2644879999998</v>
      </c>
      <c r="U66">
        <v>2551.1891249999999</v>
      </c>
      <c r="V66">
        <v>2596.1133730000001</v>
      </c>
      <c r="W66">
        <v>2641.0710429999999</v>
      </c>
      <c r="X66">
        <v>2686.0871780000002</v>
      </c>
      <c r="Y66">
        <v>2731.181842</v>
      </c>
      <c r="Z66">
        <v>2776.363773</v>
      </c>
      <c r="AA66">
        <v>2821.6439460000001</v>
      </c>
      <c r="AB66">
        <v>2867.0292679999998</v>
      </c>
      <c r="AC66">
        <v>2912.5280090000001</v>
      </c>
      <c r="AD66">
        <v>2958.1713549999999</v>
      </c>
      <c r="AE66">
        <v>3003.8345749999999</v>
      </c>
      <c r="AF66">
        <v>3049.5717500000001</v>
      </c>
      <c r="AG66">
        <v>3095.4270649999999</v>
      </c>
      <c r="AH66">
        <v>3141.4321409999998</v>
      </c>
      <c r="AI66">
        <v>3187.6146819999999</v>
      </c>
      <c r="AJ66">
        <v>3233.9927830000001</v>
      </c>
      <c r="AK66">
        <v>3280.5962169999998</v>
      </c>
      <c r="AL66">
        <v>3327.4282490000001</v>
      </c>
      <c r="AM66">
        <v>3374.4902200000001</v>
      </c>
    </row>
    <row r="67" spans="1:39" x14ac:dyDescent="0.25">
      <c r="A67" t="s">
        <v>71</v>
      </c>
      <c r="B67">
        <v>1250.920102</v>
      </c>
      <c r="C67">
        <v>1269.350183</v>
      </c>
      <c r="D67">
        <v>1287.7011890000001</v>
      </c>
      <c r="E67">
        <v>1305.980153</v>
      </c>
      <c r="F67">
        <v>1324.199351</v>
      </c>
      <c r="G67">
        <v>1342.37363</v>
      </c>
      <c r="H67">
        <v>1360.5119299999999</v>
      </c>
      <c r="I67">
        <v>1378.6235979999999</v>
      </c>
      <c r="J67">
        <v>1396.7175950000001</v>
      </c>
      <c r="K67">
        <v>1414.799383</v>
      </c>
      <c r="L67">
        <v>1432.864572</v>
      </c>
      <c r="M67">
        <v>1450.9161770000001</v>
      </c>
      <c r="N67">
        <v>1468.976553</v>
      </c>
      <c r="O67">
        <v>1486.948619</v>
      </c>
      <c r="P67">
        <v>1504.961622</v>
      </c>
      <c r="Q67">
        <v>1522.970971</v>
      </c>
      <c r="R67">
        <v>1540.9694119999999</v>
      </c>
      <c r="S67">
        <v>1558.9552229999999</v>
      </c>
      <c r="T67">
        <v>1576.711139</v>
      </c>
      <c r="U67">
        <v>1594.4671169999999</v>
      </c>
      <c r="V67">
        <v>1612.227783</v>
      </c>
      <c r="W67">
        <v>1629.979842</v>
      </c>
      <c r="X67">
        <v>1647.727353</v>
      </c>
      <c r="Y67">
        <v>1665.4647600000001</v>
      </c>
      <c r="Z67">
        <v>1683.1925940000001</v>
      </c>
      <c r="AA67">
        <v>1700.910547</v>
      </c>
      <c r="AB67">
        <v>1718.618305</v>
      </c>
      <c r="AC67">
        <v>1736.3122599999999</v>
      </c>
      <c r="AD67">
        <v>1753.9957360000001</v>
      </c>
      <c r="AE67">
        <v>1771.7332670000001</v>
      </c>
      <c r="AF67">
        <v>1789.5210790000001</v>
      </c>
      <c r="AG67">
        <v>1807.2777590000001</v>
      </c>
      <c r="AH67">
        <v>1825.027417</v>
      </c>
      <c r="AI67">
        <v>1842.7863620000001</v>
      </c>
      <c r="AJ67">
        <v>1860.634986</v>
      </c>
      <c r="AK67">
        <v>1878.5659559999999</v>
      </c>
      <c r="AL67">
        <v>1896.5425090000001</v>
      </c>
      <c r="AM67">
        <v>1914.5554870000001</v>
      </c>
    </row>
    <row r="68" spans="1:39" x14ac:dyDescent="0.25">
      <c r="A68" t="s">
        <v>72</v>
      </c>
      <c r="B68">
        <v>180.4229244</v>
      </c>
      <c r="C68">
        <v>184.02276420000001</v>
      </c>
      <c r="D68">
        <v>186.97336680000001</v>
      </c>
      <c r="E68">
        <v>190.06911790000001</v>
      </c>
      <c r="F68">
        <v>193.2426035</v>
      </c>
      <c r="G68">
        <v>195.94345490000001</v>
      </c>
      <c r="H68">
        <v>198.6888673</v>
      </c>
      <c r="I68">
        <v>201.65716610000001</v>
      </c>
      <c r="J68">
        <v>204.87828590000001</v>
      </c>
      <c r="K68">
        <v>208.3023823</v>
      </c>
      <c r="L68">
        <v>211.85615970000001</v>
      </c>
      <c r="M68">
        <v>215.50264150000001</v>
      </c>
      <c r="N68">
        <v>219.22162510000001</v>
      </c>
      <c r="O68">
        <v>223.00333420000001</v>
      </c>
      <c r="P68">
        <v>227.18283779999999</v>
      </c>
      <c r="Q68">
        <v>231.5580132</v>
      </c>
      <c r="R68">
        <v>236.06966790000001</v>
      </c>
      <c r="S68">
        <v>240.76253850000001</v>
      </c>
      <c r="T68">
        <v>243.5065281</v>
      </c>
      <c r="U68">
        <v>246.96299870000001</v>
      </c>
      <c r="V68">
        <v>249.40458480000001</v>
      </c>
      <c r="W68">
        <v>252.23820570000001</v>
      </c>
      <c r="X68">
        <v>254.9871057</v>
      </c>
      <c r="Y68">
        <v>257.56790649999999</v>
      </c>
      <c r="Z68">
        <v>259.95698110000001</v>
      </c>
      <c r="AA68">
        <v>262.15215749999999</v>
      </c>
      <c r="AB68">
        <v>264.16590359999998</v>
      </c>
      <c r="AC68">
        <v>266.02202590000002</v>
      </c>
      <c r="AD68">
        <v>267.72679479999999</v>
      </c>
      <c r="AE68">
        <v>269.29708909999999</v>
      </c>
      <c r="AF68">
        <v>270.7718524</v>
      </c>
      <c r="AG68">
        <v>272.15598089999997</v>
      </c>
      <c r="AH68">
        <v>273.47175470000002</v>
      </c>
      <c r="AI68">
        <v>274.74724049999998</v>
      </c>
      <c r="AJ68">
        <v>276.02397189999999</v>
      </c>
      <c r="AK68">
        <v>277.31405389999998</v>
      </c>
      <c r="AL68">
        <v>278.63862019999999</v>
      </c>
      <c r="AM68">
        <v>280.01767580000001</v>
      </c>
    </row>
    <row r="69" spans="1:39" x14ac:dyDescent="0.25">
      <c r="A69" t="s">
        <v>231</v>
      </c>
      <c r="B69">
        <v>714.27044790000002</v>
      </c>
      <c r="C69">
        <v>736.00769730000002</v>
      </c>
      <c r="D69">
        <v>758.38976079999998</v>
      </c>
      <c r="E69">
        <v>782.73732080000002</v>
      </c>
      <c r="F69">
        <v>807.99472309999999</v>
      </c>
      <c r="G69">
        <v>835.77869669999995</v>
      </c>
      <c r="H69">
        <v>862.18996770000001</v>
      </c>
      <c r="I69">
        <v>886.72082920000003</v>
      </c>
      <c r="J69">
        <v>899.41596900000002</v>
      </c>
      <c r="K69">
        <v>904.91383069999995</v>
      </c>
      <c r="L69">
        <v>908.64833410000006</v>
      </c>
      <c r="M69">
        <v>910.63489460000005</v>
      </c>
      <c r="N69">
        <v>910.63555810000003</v>
      </c>
      <c r="O69">
        <v>911.9651963</v>
      </c>
      <c r="P69">
        <v>923.89595420000001</v>
      </c>
      <c r="Q69">
        <v>936.91105949999996</v>
      </c>
      <c r="R69">
        <v>949.77364720000003</v>
      </c>
      <c r="S69">
        <v>962.03248980000001</v>
      </c>
      <c r="T69">
        <v>967.1617731</v>
      </c>
      <c r="U69">
        <v>971.40126520000001</v>
      </c>
      <c r="V69">
        <v>974.91449250000005</v>
      </c>
      <c r="W69">
        <v>977.98578789999999</v>
      </c>
      <c r="X69">
        <v>980.61340570000004</v>
      </c>
      <c r="Y69">
        <v>982.78630529999998</v>
      </c>
      <c r="Z69">
        <v>984.50047489999997</v>
      </c>
      <c r="AA69">
        <v>985.75625030000003</v>
      </c>
      <c r="AB69">
        <v>986.55742180000004</v>
      </c>
      <c r="AC69">
        <v>986.91168519999997</v>
      </c>
      <c r="AD69">
        <v>989.54139009999994</v>
      </c>
      <c r="AE69">
        <v>1004.018862</v>
      </c>
      <c r="AF69">
        <v>1021.3688100000001</v>
      </c>
      <c r="AG69">
        <v>1040.0415579999999</v>
      </c>
      <c r="AH69">
        <v>1059.8261319999999</v>
      </c>
      <c r="AI69">
        <v>1080.614611</v>
      </c>
      <c r="AJ69">
        <v>1102.3959829999999</v>
      </c>
      <c r="AK69">
        <v>1125.056859</v>
      </c>
      <c r="AL69">
        <v>1148.5750760000001</v>
      </c>
      <c r="AM69">
        <v>1172.974993</v>
      </c>
    </row>
    <row r="70" spans="1:39" x14ac:dyDescent="0.25">
      <c r="A70" t="s">
        <v>232</v>
      </c>
      <c r="B70">
        <v>2168.3875360000002</v>
      </c>
      <c r="C70">
        <v>2308.8181359999999</v>
      </c>
      <c r="D70">
        <v>2417.0117829999999</v>
      </c>
      <c r="E70">
        <v>2587.8899449999999</v>
      </c>
      <c r="F70">
        <v>2766.9791489999998</v>
      </c>
      <c r="G70">
        <v>3049.9796190000002</v>
      </c>
      <c r="H70">
        <v>3267.6610609999998</v>
      </c>
      <c r="I70">
        <v>3425.70154</v>
      </c>
      <c r="J70">
        <v>3540.9598649999998</v>
      </c>
      <c r="K70">
        <v>3624.5603030000002</v>
      </c>
      <c r="L70">
        <v>3676.1490229999999</v>
      </c>
      <c r="M70">
        <v>3688.614646</v>
      </c>
      <c r="N70">
        <v>3649.9265019999998</v>
      </c>
      <c r="O70">
        <v>3716.3042030000001</v>
      </c>
      <c r="P70">
        <v>3799.3359310000001</v>
      </c>
      <c r="Q70">
        <v>3882.4569489999999</v>
      </c>
      <c r="R70">
        <v>3963.5216009999999</v>
      </c>
      <c r="S70">
        <v>4041.5496680000001</v>
      </c>
      <c r="T70">
        <v>4055.3787309999998</v>
      </c>
      <c r="U70">
        <v>4062.651132</v>
      </c>
      <c r="V70">
        <v>4056.4904240000001</v>
      </c>
      <c r="W70">
        <v>4044.684808</v>
      </c>
      <c r="X70">
        <v>4025.0592200000001</v>
      </c>
      <c r="Y70">
        <v>3997.115812</v>
      </c>
      <c r="Z70">
        <v>3960.770685</v>
      </c>
      <c r="AA70">
        <v>3916.0180740000001</v>
      </c>
      <c r="AB70">
        <v>3862.8843660000002</v>
      </c>
      <c r="AC70">
        <v>3801.4485209999998</v>
      </c>
      <c r="AD70">
        <v>3806.3798040000001</v>
      </c>
      <c r="AE70">
        <v>3853.088186</v>
      </c>
      <c r="AF70">
        <v>3919.1166779999999</v>
      </c>
      <c r="AG70">
        <v>3996.8600660000002</v>
      </c>
      <c r="AH70">
        <v>4082.4830099999999</v>
      </c>
      <c r="AI70">
        <v>4173.551074</v>
      </c>
      <c r="AJ70">
        <v>4268.6290660000004</v>
      </c>
      <c r="AK70">
        <v>4366.9004539999996</v>
      </c>
      <c r="AL70">
        <v>4467.6772449999999</v>
      </c>
      <c r="AM70">
        <v>4570.5443480000004</v>
      </c>
    </row>
    <row r="71" spans="1:39" x14ac:dyDescent="0.25">
      <c r="A71" t="s">
        <v>74</v>
      </c>
      <c r="B71">
        <v>158.69049799999999</v>
      </c>
      <c r="C71">
        <v>159.62161829999999</v>
      </c>
      <c r="D71">
        <v>161.00254519999999</v>
      </c>
      <c r="E71">
        <v>161.79319190000001</v>
      </c>
      <c r="F71">
        <v>162.35626239999999</v>
      </c>
      <c r="G71">
        <v>162.74888670000001</v>
      </c>
      <c r="H71">
        <v>162.84672140000001</v>
      </c>
      <c r="I71">
        <v>162.59167199999999</v>
      </c>
      <c r="J71">
        <v>160.28087500000001</v>
      </c>
      <c r="K71">
        <v>158.95655300000001</v>
      </c>
      <c r="L71">
        <v>157.9511373</v>
      </c>
      <c r="M71">
        <v>157.28545869999999</v>
      </c>
      <c r="N71">
        <v>156.94706400000001</v>
      </c>
      <c r="O71">
        <v>156.80039970000001</v>
      </c>
      <c r="P71">
        <v>157.2900186</v>
      </c>
      <c r="Q71">
        <v>157.9862554</v>
      </c>
      <c r="R71">
        <v>158.7803165</v>
      </c>
      <c r="S71">
        <v>159.59498020000001</v>
      </c>
      <c r="T71">
        <v>160.2649222</v>
      </c>
      <c r="U71">
        <v>160.40647000000001</v>
      </c>
      <c r="V71">
        <v>160.4921229</v>
      </c>
      <c r="W71">
        <v>160.58580269999999</v>
      </c>
      <c r="X71">
        <v>160.69838609999999</v>
      </c>
      <c r="Y71">
        <v>160.83318399999999</v>
      </c>
      <c r="Z71">
        <v>160.99103650000001</v>
      </c>
      <c r="AA71">
        <v>161.17133430000001</v>
      </c>
      <c r="AB71">
        <v>161.3723033</v>
      </c>
      <c r="AC71">
        <v>161.59126470000001</v>
      </c>
      <c r="AD71">
        <v>161.780236</v>
      </c>
      <c r="AE71">
        <v>161.93259370000001</v>
      </c>
      <c r="AF71">
        <v>162.0565474</v>
      </c>
      <c r="AG71">
        <v>162.15906409999999</v>
      </c>
      <c r="AH71">
        <v>162.2448167</v>
      </c>
      <c r="AI71">
        <v>162.31784769999999</v>
      </c>
      <c r="AJ71">
        <v>162.3861392</v>
      </c>
      <c r="AK71">
        <v>162.44765129999999</v>
      </c>
      <c r="AL71">
        <v>162.5012897</v>
      </c>
      <c r="AM71">
        <v>162.5492026</v>
      </c>
    </row>
    <row r="72" spans="1:39" x14ac:dyDescent="0.25">
      <c r="A72" t="s">
        <v>75</v>
      </c>
      <c r="B72">
        <v>1536.846857</v>
      </c>
      <c r="C72">
        <v>1550.5834440000001</v>
      </c>
      <c r="D72">
        <v>1568.9488570000001</v>
      </c>
      <c r="E72">
        <v>1587.472372</v>
      </c>
      <c r="F72">
        <v>1606.466762</v>
      </c>
      <c r="G72">
        <v>1625.684587</v>
      </c>
      <c r="H72">
        <v>1645.456007</v>
      </c>
      <c r="I72">
        <v>1663.8141760000001</v>
      </c>
      <c r="J72">
        <v>1682.677686</v>
      </c>
      <c r="K72">
        <v>1703.3889979999999</v>
      </c>
      <c r="L72">
        <v>1725.0364649999999</v>
      </c>
      <c r="M72">
        <v>1747.819103</v>
      </c>
      <c r="N72">
        <v>1771.595008</v>
      </c>
      <c r="O72">
        <v>1795.7247</v>
      </c>
      <c r="P72">
        <v>1819.4833530000001</v>
      </c>
      <c r="Q72">
        <v>1842.9517470000001</v>
      </c>
      <c r="R72">
        <v>1866.1655840000001</v>
      </c>
      <c r="S72">
        <v>1889.128496</v>
      </c>
      <c r="T72">
        <v>1906.1755880000001</v>
      </c>
      <c r="U72">
        <v>1921.9245060000001</v>
      </c>
      <c r="V72">
        <v>1937.5607460000001</v>
      </c>
      <c r="W72">
        <v>1952.972749</v>
      </c>
      <c r="X72">
        <v>1968.3530089999999</v>
      </c>
      <c r="Y72">
        <v>1983.566875</v>
      </c>
      <c r="Z72">
        <v>1998.6638009999999</v>
      </c>
      <c r="AA72">
        <v>2013.6744249999999</v>
      </c>
      <c r="AB72">
        <v>2028.604542</v>
      </c>
      <c r="AC72">
        <v>2043.504461</v>
      </c>
      <c r="AD72">
        <v>2057.8456689999998</v>
      </c>
      <c r="AE72">
        <v>2071.8118509999999</v>
      </c>
      <c r="AF72">
        <v>2085.4022629999999</v>
      </c>
      <c r="AG72">
        <v>2098.4717249999999</v>
      </c>
      <c r="AH72">
        <v>2111.1668340000001</v>
      </c>
      <c r="AI72">
        <v>2123.5323450000001</v>
      </c>
      <c r="AJ72">
        <v>2135.6170360000001</v>
      </c>
      <c r="AK72">
        <v>2147.4406629999999</v>
      </c>
      <c r="AL72">
        <v>2159.019464</v>
      </c>
      <c r="AM72">
        <v>2170.3542910000001</v>
      </c>
    </row>
    <row r="73" spans="1:39" x14ac:dyDescent="0.25">
      <c r="A73" t="s">
        <v>76</v>
      </c>
      <c r="B73">
        <v>1250.920102</v>
      </c>
      <c r="C73">
        <v>1257.255991</v>
      </c>
      <c r="D73">
        <v>1264.001953</v>
      </c>
      <c r="E73">
        <v>1270.851559</v>
      </c>
      <c r="F73">
        <v>1277.729562</v>
      </c>
      <c r="G73">
        <v>1284.5751990000001</v>
      </c>
      <c r="H73">
        <v>1291.3100059999999</v>
      </c>
      <c r="I73">
        <v>1297.853705</v>
      </c>
      <c r="J73">
        <v>1304.312191</v>
      </c>
      <c r="K73">
        <v>1310.4480550000001</v>
      </c>
      <c r="L73">
        <v>1316.533181</v>
      </c>
      <c r="M73">
        <v>1322.6596529999999</v>
      </c>
      <c r="N73">
        <v>1328.9774520000001</v>
      </c>
      <c r="O73">
        <v>1335.198136</v>
      </c>
      <c r="P73">
        <v>1341.5463480000001</v>
      </c>
      <c r="Q73">
        <v>1347.8836309999999</v>
      </c>
      <c r="R73">
        <v>1354.163571</v>
      </c>
      <c r="S73">
        <v>1360.361185</v>
      </c>
      <c r="T73">
        <v>1362.3083489999999</v>
      </c>
      <c r="U73">
        <v>1364.1169130000001</v>
      </c>
      <c r="V73">
        <v>1366.0946839999999</v>
      </c>
      <c r="W73">
        <v>1368.134393</v>
      </c>
      <c r="X73">
        <v>1370.186895</v>
      </c>
      <c r="Y73">
        <v>1372.214768</v>
      </c>
      <c r="Z73">
        <v>1374.210566</v>
      </c>
      <c r="AA73">
        <v>1376.163448</v>
      </c>
      <c r="AB73">
        <v>1378.0749780000001</v>
      </c>
      <c r="AC73">
        <v>1379.9447399999999</v>
      </c>
      <c r="AD73">
        <v>1381.724107</v>
      </c>
      <c r="AE73">
        <v>1383.6134910000001</v>
      </c>
      <c r="AF73">
        <v>1385.5701979999999</v>
      </c>
      <c r="AG73">
        <v>1387.5533210000001</v>
      </c>
      <c r="AH73">
        <v>1389.541684</v>
      </c>
      <c r="AI73">
        <v>1391.55782</v>
      </c>
      <c r="AJ73">
        <v>1393.6837519999999</v>
      </c>
      <c r="AK73">
        <v>1395.9010029999999</v>
      </c>
      <c r="AL73">
        <v>1399.1401330000001</v>
      </c>
      <c r="AM73">
        <v>1401.4413999999999</v>
      </c>
    </row>
    <row r="74" spans="1:39" x14ac:dyDescent="0.25">
      <c r="A74" t="s">
        <v>77</v>
      </c>
      <c r="B74">
        <v>180.4229244</v>
      </c>
      <c r="C74">
        <v>179.5816911</v>
      </c>
      <c r="D74">
        <v>178.97488290000001</v>
      </c>
      <c r="E74">
        <v>178.43203829999999</v>
      </c>
      <c r="F74">
        <v>177.9447102</v>
      </c>
      <c r="G74">
        <v>177.5946744</v>
      </c>
      <c r="H74">
        <v>177.29779719999999</v>
      </c>
      <c r="I74">
        <v>177.02421820000001</v>
      </c>
      <c r="J74">
        <v>176.7997781</v>
      </c>
      <c r="K74">
        <v>176.63900860000001</v>
      </c>
      <c r="L74">
        <v>176.5681462</v>
      </c>
      <c r="M74">
        <v>176.61085170000001</v>
      </c>
      <c r="N74">
        <v>176.78368069999999</v>
      </c>
      <c r="O74">
        <v>177.09308129999999</v>
      </c>
      <c r="P74">
        <v>177.3645703</v>
      </c>
      <c r="Q74">
        <v>177.7471726</v>
      </c>
      <c r="R74">
        <v>178.3353822</v>
      </c>
      <c r="S74">
        <v>179.24124190000001</v>
      </c>
      <c r="T74">
        <v>180.7601861</v>
      </c>
      <c r="U74">
        <v>182.36093650000001</v>
      </c>
      <c r="V74">
        <v>183.93041149999999</v>
      </c>
      <c r="W74">
        <v>185.3757081</v>
      </c>
      <c r="X74">
        <v>186.62619839999999</v>
      </c>
      <c r="Y74">
        <v>187.6349453</v>
      </c>
      <c r="Z74">
        <v>188.3788965</v>
      </c>
      <c r="AA74">
        <v>188.85635350000001</v>
      </c>
      <c r="AB74">
        <v>189.08388220000001</v>
      </c>
      <c r="AC74">
        <v>189.09240159999999</v>
      </c>
      <c r="AD74">
        <v>188.85211760000001</v>
      </c>
      <c r="AE74">
        <v>188.39555379999999</v>
      </c>
      <c r="AF74">
        <v>187.7743193</v>
      </c>
      <c r="AG74">
        <v>186.99023919999999</v>
      </c>
      <c r="AH74">
        <v>186.07099099999999</v>
      </c>
      <c r="AI74">
        <v>185.05496919999999</v>
      </c>
      <c r="AJ74">
        <v>183.98772919999999</v>
      </c>
      <c r="AK74">
        <v>182.9007416</v>
      </c>
      <c r="AL74">
        <v>181.82365250000001</v>
      </c>
      <c r="AM74">
        <v>180.7873926</v>
      </c>
    </row>
    <row r="75" spans="1:39" x14ac:dyDescent="0.25">
      <c r="A75" t="s">
        <v>233</v>
      </c>
      <c r="B75">
        <v>714.27044790000002</v>
      </c>
      <c r="C75">
        <v>723.1250675</v>
      </c>
      <c r="D75">
        <v>731.67629390000002</v>
      </c>
      <c r="E75">
        <v>741.78495450000003</v>
      </c>
      <c r="F75">
        <v>752.58485740000003</v>
      </c>
      <c r="G75">
        <v>765.69028330000003</v>
      </c>
      <c r="H75">
        <v>777.20015620000004</v>
      </c>
      <c r="I75">
        <v>787.49823609999999</v>
      </c>
      <c r="J75">
        <v>787.97281499999997</v>
      </c>
      <c r="K75">
        <v>781.81445150000002</v>
      </c>
      <c r="L75">
        <v>774.10880420000001</v>
      </c>
      <c r="M75">
        <v>765.58750899999995</v>
      </c>
      <c r="N75">
        <v>756.63403400000004</v>
      </c>
      <c r="O75">
        <v>749.58863550000001</v>
      </c>
      <c r="P75">
        <v>751.44289719999995</v>
      </c>
      <c r="Q75">
        <v>754.40230980000001</v>
      </c>
      <c r="R75">
        <v>757.40418209999996</v>
      </c>
      <c r="S75">
        <v>760.02511709999999</v>
      </c>
      <c r="T75">
        <v>760.31410949999997</v>
      </c>
      <c r="U75">
        <v>759.98292860000004</v>
      </c>
      <c r="V75">
        <v>759.40188069999999</v>
      </c>
      <c r="W75">
        <v>758.58845259999998</v>
      </c>
      <c r="X75">
        <v>757.55352300000004</v>
      </c>
      <c r="Y75">
        <v>756.28183190000004</v>
      </c>
      <c r="Z75">
        <v>754.76941050000005</v>
      </c>
      <c r="AA75">
        <v>753.01396450000004</v>
      </c>
      <c r="AB75">
        <v>751.01650140000004</v>
      </c>
      <c r="AC75">
        <v>748.78160009999999</v>
      </c>
      <c r="AD75">
        <v>748.28087270000003</v>
      </c>
      <c r="AE75">
        <v>756.48500850000005</v>
      </c>
      <c r="AF75">
        <v>766.65972109999996</v>
      </c>
      <c r="AG75">
        <v>777.7992534</v>
      </c>
      <c r="AH75">
        <v>789.63891699999999</v>
      </c>
      <c r="AI75">
        <v>802.0698529</v>
      </c>
      <c r="AJ75">
        <v>815.06021109999995</v>
      </c>
      <c r="AK75">
        <v>828.55750190000003</v>
      </c>
      <c r="AL75">
        <v>842.66554529999996</v>
      </c>
      <c r="AM75">
        <v>856.94876550000004</v>
      </c>
    </row>
    <row r="76" spans="1:39" x14ac:dyDescent="0.25">
      <c r="A76" t="s">
        <v>234</v>
      </c>
      <c r="B76">
        <v>2168.3875360000002</v>
      </c>
      <c r="C76">
        <v>2219.9785109999998</v>
      </c>
      <c r="D76">
        <v>2237.6258229999999</v>
      </c>
      <c r="E76">
        <v>2302.0887149999999</v>
      </c>
      <c r="F76">
        <v>2364.2355429999998</v>
      </c>
      <c r="G76">
        <v>2506.6661949999998</v>
      </c>
      <c r="H76">
        <v>2582.6211010000002</v>
      </c>
      <c r="I76">
        <v>2597.283394</v>
      </c>
      <c r="J76">
        <v>2572.839109</v>
      </c>
      <c r="K76">
        <v>2539.5583649999999</v>
      </c>
      <c r="L76">
        <v>2490.0133820000001</v>
      </c>
      <c r="M76">
        <v>2421.8228250000002</v>
      </c>
      <c r="N76">
        <v>2328.8944350000002</v>
      </c>
      <c r="O76">
        <v>2310.4597210000002</v>
      </c>
      <c r="P76">
        <v>2305.522594</v>
      </c>
      <c r="Q76">
        <v>2302.6910419999999</v>
      </c>
      <c r="R76">
        <v>2300.294226</v>
      </c>
      <c r="S76">
        <v>2297.5604709999998</v>
      </c>
      <c r="T76">
        <v>2266.8113189999999</v>
      </c>
      <c r="U76">
        <v>2230.7602099999999</v>
      </c>
      <c r="V76">
        <v>2191.9711990000001</v>
      </c>
      <c r="W76">
        <v>2150.4982730000002</v>
      </c>
      <c r="X76">
        <v>2106.302897</v>
      </c>
      <c r="Y76">
        <v>2059.2328389999998</v>
      </c>
      <c r="Z76">
        <v>2009.325996</v>
      </c>
      <c r="AA76">
        <v>1956.6449379999999</v>
      </c>
      <c r="AB76">
        <v>1901.2816760000001</v>
      </c>
      <c r="AC76">
        <v>1843.3832090000001</v>
      </c>
      <c r="AD76">
        <v>1821.1725590000001</v>
      </c>
      <c r="AE76">
        <v>1819.3035500000001</v>
      </c>
      <c r="AF76">
        <v>1826.1590080000001</v>
      </c>
      <c r="AG76">
        <v>1837.5320409999999</v>
      </c>
      <c r="AH76">
        <v>1851.435027</v>
      </c>
      <c r="AI76">
        <v>1866.7311159999999</v>
      </c>
      <c r="AJ76">
        <v>1882.739008</v>
      </c>
      <c r="AK76">
        <v>1899.156412</v>
      </c>
      <c r="AL76">
        <v>1915.685534</v>
      </c>
      <c r="AM76">
        <v>1931.9660739999999</v>
      </c>
    </row>
    <row r="77" spans="1:39" x14ac:dyDescent="0.25">
      <c r="A77" t="s">
        <v>73</v>
      </c>
      <c r="B77">
        <v>1498.677275</v>
      </c>
      <c r="C77">
        <v>1597.7533800000001</v>
      </c>
      <c r="D77">
        <v>1696.8148169999999</v>
      </c>
      <c r="E77">
        <v>1795.826665</v>
      </c>
      <c r="F77">
        <v>1894.7723209999999</v>
      </c>
      <c r="G77">
        <v>1993.617698</v>
      </c>
      <c r="H77">
        <v>2092.3819709999998</v>
      </c>
      <c r="I77">
        <v>2191.0820669999998</v>
      </c>
      <c r="J77">
        <v>2289.7273369999998</v>
      </c>
      <c r="K77">
        <v>2388.3346379999998</v>
      </c>
      <c r="L77">
        <v>2486.904239</v>
      </c>
      <c r="M77">
        <v>2585.5199160000002</v>
      </c>
      <c r="N77">
        <v>2684.088217</v>
      </c>
      <c r="O77">
        <v>2782.8584030000002</v>
      </c>
      <c r="P77">
        <v>2881.4309939999998</v>
      </c>
      <c r="Q77">
        <v>2979.887111</v>
      </c>
      <c r="R77">
        <v>3078.2990410000002</v>
      </c>
      <c r="S77">
        <v>3176.7108979999998</v>
      </c>
      <c r="T77">
        <v>3198.3155940000001</v>
      </c>
      <c r="U77">
        <v>3219.8406249999998</v>
      </c>
      <c r="V77">
        <v>3241.3396729999999</v>
      </c>
      <c r="W77">
        <v>3262.8955420000002</v>
      </c>
      <c r="X77">
        <v>3284.52063</v>
      </c>
      <c r="Y77">
        <v>3306.2105470000001</v>
      </c>
      <c r="Z77">
        <v>3327.9583910000001</v>
      </c>
      <c r="AA77">
        <v>3349.7557849999998</v>
      </c>
      <c r="AB77">
        <v>3371.5964589999999</v>
      </c>
      <c r="AC77">
        <v>3393.478083</v>
      </c>
      <c r="AD77">
        <v>3415.3825809999998</v>
      </c>
      <c r="AE77">
        <v>3437.163055</v>
      </c>
      <c r="AF77">
        <v>3458.8442300000002</v>
      </c>
      <c r="AG77">
        <v>3480.7014180000001</v>
      </c>
      <c r="AH77">
        <v>3502.6940610000001</v>
      </c>
      <c r="AI77">
        <v>3524.76829</v>
      </c>
      <c r="AJ77">
        <v>3547.3979429999999</v>
      </c>
      <c r="AK77">
        <v>3570.0266580000002</v>
      </c>
      <c r="AL77">
        <v>3592.5887400000001</v>
      </c>
      <c r="AM77">
        <v>3615.1010409999999</v>
      </c>
    </row>
    <row r="78" spans="1:39" x14ac:dyDescent="0.25">
      <c r="A78" t="s">
        <v>238</v>
      </c>
      <c r="B78">
        <v>1498.677275</v>
      </c>
      <c r="C78">
        <v>1518.1604460000001</v>
      </c>
      <c r="D78">
        <v>1537.8766519999999</v>
      </c>
      <c r="E78">
        <v>1556.890429</v>
      </c>
      <c r="F78">
        <v>1575.0067489999999</v>
      </c>
      <c r="G78">
        <v>1592.233894</v>
      </c>
      <c r="H78">
        <v>1608.515439</v>
      </c>
      <c r="I78">
        <v>1623.213726</v>
      </c>
      <c r="J78">
        <v>1637.1338290000001</v>
      </c>
      <c r="K78">
        <v>1651.3020739999999</v>
      </c>
      <c r="L78">
        <v>1666.1345670000001</v>
      </c>
      <c r="M78">
        <v>1681.645178</v>
      </c>
      <c r="N78">
        <v>1697.3029160000001</v>
      </c>
      <c r="O78">
        <v>1713.401807</v>
      </c>
      <c r="P78">
        <v>1729.752577</v>
      </c>
      <c r="Q78">
        <v>1746.2545700000001</v>
      </c>
      <c r="R78">
        <v>1762.805357</v>
      </c>
      <c r="S78">
        <v>1779.34737</v>
      </c>
      <c r="T78">
        <v>1763.1307859999999</v>
      </c>
      <c r="U78">
        <v>1746.8321570000001</v>
      </c>
      <c r="V78">
        <v>1730.486566</v>
      </c>
      <c r="W78">
        <v>1714.1553100000001</v>
      </c>
      <c r="X78">
        <v>1697.787401</v>
      </c>
      <c r="Y78">
        <v>1681.3814789999999</v>
      </c>
      <c r="Z78">
        <v>1664.947263</v>
      </c>
      <c r="AA78">
        <v>1648.486995</v>
      </c>
      <c r="AB78">
        <v>1632.0144580000001</v>
      </c>
      <c r="AC78">
        <v>1615.5089800000001</v>
      </c>
      <c r="AD78">
        <v>1598.970626</v>
      </c>
      <c r="AE78">
        <v>1582.5303280000001</v>
      </c>
      <c r="AF78">
        <v>1566.1550950000001</v>
      </c>
      <c r="AG78">
        <v>1549.862492</v>
      </c>
      <c r="AH78">
        <v>1533.623486</v>
      </c>
      <c r="AI78">
        <v>1517.3842340000001</v>
      </c>
      <c r="AJ78">
        <v>1501.035365</v>
      </c>
      <c r="AK78">
        <v>1484.626933</v>
      </c>
      <c r="AL78">
        <v>1468.1896569999999</v>
      </c>
      <c r="AM78">
        <v>1451.8102220000001</v>
      </c>
    </row>
    <row r="79" spans="1:39" x14ac:dyDescent="0.25">
      <c r="A79" t="s">
        <v>80</v>
      </c>
      <c r="B79">
        <v>8815235.7339999899</v>
      </c>
      <c r="C79">
        <v>8859373.6390000004</v>
      </c>
      <c r="D79">
        <v>8905795.3460000008</v>
      </c>
      <c r="E79">
        <v>8945921.2039999999</v>
      </c>
      <c r="F79">
        <v>8983271.9419999998</v>
      </c>
      <c r="G79">
        <v>9019678.0470000003</v>
      </c>
      <c r="H79">
        <v>9056093.6699999999</v>
      </c>
      <c r="I79">
        <v>9093526.6539999899</v>
      </c>
      <c r="J79">
        <v>9132355.659</v>
      </c>
      <c r="K79">
        <v>9172650.2139999997</v>
      </c>
      <c r="L79">
        <v>9214361.1919999998</v>
      </c>
      <c r="M79">
        <v>9257418.5889999997</v>
      </c>
      <c r="N79">
        <v>9301548.5160000008</v>
      </c>
      <c r="O79">
        <v>9346683.7290000003</v>
      </c>
      <c r="P79">
        <v>9390778.2080000006</v>
      </c>
      <c r="Q79">
        <v>9433538.1899999995</v>
      </c>
      <c r="R79">
        <v>9474844.0399999898</v>
      </c>
      <c r="S79">
        <v>9514455.0989999995</v>
      </c>
      <c r="T79">
        <v>9552215.6769999899</v>
      </c>
      <c r="U79">
        <v>9589994.9499999899</v>
      </c>
      <c r="V79">
        <v>9628341.6449999996</v>
      </c>
      <c r="W79">
        <v>9667654.9670000002</v>
      </c>
      <c r="X79">
        <v>9708070.1610000003</v>
      </c>
      <c r="Y79">
        <v>9749646.0930000003</v>
      </c>
      <c r="Z79">
        <v>9792391.0859999899</v>
      </c>
      <c r="AA79">
        <v>9836273.8350000009</v>
      </c>
      <c r="AB79">
        <v>9881212.0319999997</v>
      </c>
      <c r="AC79">
        <v>9927089.4700000007</v>
      </c>
      <c r="AD79">
        <v>9972278.0189999994</v>
      </c>
      <c r="AE79">
        <v>10016636.640000001</v>
      </c>
      <c r="AF79">
        <v>10060681.67</v>
      </c>
      <c r="AG79">
        <v>10105065.689999999</v>
      </c>
      <c r="AH79">
        <v>10150104.039999999</v>
      </c>
      <c r="AI79">
        <v>10195991.890000001</v>
      </c>
      <c r="AJ79">
        <v>10243339.050000001</v>
      </c>
      <c r="AK79">
        <v>10292038.529999999</v>
      </c>
      <c r="AL79">
        <v>10342018.75</v>
      </c>
      <c r="AM79">
        <v>10393204.23</v>
      </c>
    </row>
    <row r="80" spans="1:39" x14ac:dyDescent="0.25">
      <c r="A80" t="s">
        <v>81</v>
      </c>
      <c r="B80">
        <v>66019644.850000001</v>
      </c>
      <c r="C80">
        <v>67082131.829999998</v>
      </c>
      <c r="D80">
        <v>68147010.150000006</v>
      </c>
      <c r="E80">
        <v>69204853.329999998</v>
      </c>
      <c r="F80">
        <v>70255718.540000007</v>
      </c>
      <c r="G80">
        <v>71295040.950000003</v>
      </c>
      <c r="H80">
        <v>72322657.200000003</v>
      </c>
      <c r="I80">
        <v>73344161.180000007</v>
      </c>
      <c r="J80">
        <v>74361707.909999996</v>
      </c>
      <c r="K80">
        <v>75373940.540000007</v>
      </c>
      <c r="L80">
        <v>76380474.810000002</v>
      </c>
      <c r="M80">
        <v>77383682.530000001</v>
      </c>
      <c r="N80">
        <v>78381365.549999997</v>
      </c>
      <c r="O80">
        <v>79376210.75</v>
      </c>
      <c r="P80">
        <v>80363021.689999998</v>
      </c>
      <c r="Q80">
        <v>81341452.510000005</v>
      </c>
      <c r="R80">
        <v>82311121.349999994</v>
      </c>
      <c r="S80">
        <v>83272750.239999995</v>
      </c>
      <c r="T80">
        <v>84279810.450000003</v>
      </c>
      <c r="U80">
        <v>85287276.730000004</v>
      </c>
      <c r="V80">
        <v>86295939.870000005</v>
      </c>
      <c r="W80">
        <v>87306643.459999904</v>
      </c>
      <c r="X80">
        <v>88320894.280000001</v>
      </c>
      <c r="Y80">
        <v>89340020.819999903</v>
      </c>
      <c r="Z80">
        <v>90364657.379999995</v>
      </c>
      <c r="AA80">
        <v>91395458.920000002</v>
      </c>
      <c r="AB80">
        <v>92432994.090000004</v>
      </c>
      <c r="AC80">
        <v>93477794.799999997</v>
      </c>
      <c r="AD80">
        <v>94533140.680000007</v>
      </c>
      <c r="AE80">
        <v>95591974</v>
      </c>
      <c r="AF80">
        <v>96656237.060000002</v>
      </c>
      <c r="AG80">
        <v>97728389.340000004</v>
      </c>
      <c r="AH80">
        <v>98810424.189999998</v>
      </c>
      <c r="AI80">
        <v>99904187.010000005</v>
      </c>
      <c r="AJ80">
        <v>101010937.59999999</v>
      </c>
      <c r="AK80">
        <v>102132499.09999999</v>
      </c>
      <c r="AL80">
        <v>103269147.5</v>
      </c>
      <c r="AM80">
        <v>104420987.40000001</v>
      </c>
    </row>
    <row r="81" spans="1:39" x14ac:dyDescent="0.25">
      <c r="A81" t="s">
        <v>82</v>
      </c>
      <c r="B81">
        <v>91040039.519999996</v>
      </c>
      <c r="C81">
        <v>92359520.189999998</v>
      </c>
      <c r="D81">
        <v>93672741.959999904</v>
      </c>
      <c r="E81">
        <v>94981793.349999994</v>
      </c>
      <c r="F81">
        <v>96287562.319999903</v>
      </c>
      <c r="G81">
        <v>97590508.950000003</v>
      </c>
      <c r="H81">
        <v>98891056.420000002</v>
      </c>
      <c r="I81">
        <v>100189846.90000001</v>
      </c>
      <c r="J81">
        <v>101487433.7</v>
      </c>
      <c r="K81">
        <v>102784339.8</v>
      </c>
      <c r="L81">
        <v>104081851</v>
      </c>
      <c r="M81">
        <v>105379247.8</v>
      </c>
      <c r="N81">
        <v>106677928.5</v>
      </c>
      <c r="O81">
        <v>107971896.40000001</v>
      </c>
      <c r="P81">
        <v>109265908.2</v>
      </c>
      <c r="Q81">
        <v>110559472.3</v>
      </c>
      <c r="R81">
        <v>111852595.7</v>
      </c>
      <c r="S81">
        <v>113145321.59999999</v>
      </c>
      <c r="T81">
        <v>114411197.09999999</v>
      </c>
      <c r="U81">
        <v>115676557</v>
      </c>
      <c r="V81">
        <v>116941978.40000001</v>
      </c>
      <c r="W81">
        <v>118207005.3</v>
      </c>
      <c r="X81">
        <v>119471987.40000001</v>
      </c>
      <c r="Y81">
        <v>120736494.8</v>
      </c>
      <c r="Z81">
        <v>122000554.40000001</v>
      </c>
      <c r="AA81">
        <v>123264152.09999999</v>
      </c>
      <c r="AB81">
        <v>124527296.3</v>
      </c>
      <c r="AC81">
        <v>125789770.90000001</v>
      </c>
      <c r="AD81">
        <v>127051344.8</v>
      </c>
      <c r="AE81">
        <v>128313668.5</v>
      </c>
      <c r="AF81">
        <v>129577298.8</v>
      </c>
      <c r="AG81">
        <v>130839517.40000001</v>
      </c>
      <c r="AH81">
        <v>132101118.5</v>
      </c>
      <c r="AI81">
        <v>133363062.90000001</v>
      </c>
      <c r="AJ81">
        <v>134629586.5</v>
      </c>
      <c r="AK81">
        <v>135898053.69999999</v>
      </c>
      <c r="AL81">
        <v>137168154.09999999</v>
      </c>
      <c r="AM81">
        <v>138439572.40000001</v>
      </c>
    </row>
    <row r="82" spans="1:39" x14ac:dyDescent="0.25">
      <c r="A82" t="s">
        <v>83</v>
      </c>
      <c r="B82">
        <v>6177550.3959999997</v>
      </c>
      <c r="C82">
        <v>6149457.4910000004</v>
      </c>
      <c r="D82">
        <v>6094362.3030000003</v>
      </c>
      <c r="E82">
        <v>6049922.483</v>
      </c>
      <c r="F82">
        <v>6003030.8689999999</v>
      </c>
      <c r="G82">
        <v>5921494.398</v>
      </c>
      <c r="H82">
        <v>5839602.1679999996</v>
      </c>
      <c r="I82">
        <v>5767015.5360000003</v>
      </c>
      <c r="J82">
        <v>5707120.3090000004</v>
      </c>
      <c r="K82">
        <v>5658665.301</v>
      </c>
      <c r="L82">
        <v>5618489.8229999999</v>
      </c>
      <c r="M82">
        <v>5584932.5029999996</v>
      </c>
      <c r="N82">
        <v>5557273.3449999997</v>
      </c>
      <c r="O82">
        <v>5536300.8219999997</v>
      </c>
      <c r="P82">
        <v>5544865.9929999998</v>
      </c>
      <c r="Q82">
        <v>5567410.8320000004</v>
      </c>
      <c r="R82">
        <v>5602292.1529999999</v>
      </c>
      <c r="S82">
        <v>5652289.8640000001</v>
      </c>
      <c r="T82">
        <v>5739880.8219999997</v>
      </c>
      <c r="U82">
        <v>5855353.7429999998</v>
      </c>
      <c r="V82">
        <v>5941542.2810000004</v>
      </c>
      <c r="W82">
        <v>6020448.1560000004</v>
      </c>
      <c r="X82">
        <v>6090814.199</v>
      </c>
      <c r="Y82">
        <v>6150296.9510000004</v>
      </c>
      <c r="Z82">
        <v>6197558.7709999997</v>
      </c>
      <c r="AA82">
        <v>6232313.9450000003</v>
      </c>
      <c r="AB82">
        <v>6255163.8289999999</v>
      </c>
      <c r="AC82">
        <v>6267395.5369999995</v>
      </c>
      <c r="AD82">
        <v>6270831.2249999996</v>
      </c>
      <c r="AE82">
        <v>6265728.6880000001</v>
      </c>
      <c r="AF82">
        <v>6253625.2429999998</v>
      </c>
      <c r="AG82">
        <v>6234394.8380000005</v>
      </c>
      <c r="AH82">
        <v>6209155.8219999997</v>
      </c>
      <c r="AI82">
        <v>6179565.5499999998</v>
      </c>
      <c r="AJ82">
        <v>6147571.3530000001</v>
      </c>
      <c r="AK82">
        <v>6114571.8300000001</v>
      </c>
      <c r="AL82">
        <v>6081948.3480000002</v>
      </c>
      <c r="AM82">
        <v>6050974.0999999996</v>
      </c>
    </row>
    <row r="83" spans="1:39" x14ac:dyDescent="0.25">
      <c r="A83" t="s">
        <v>128</v>
      </c>
      <c r="B83">
        <v>41882012.060000002</v>
      </c>
      <c r="C83">
        <v>43155534.5</v>
      </c>
      <c r="D83">
        <v>44466185.490000002</v>
      </c>
      <c r="E83">
        <v>45890509.189999998</v>
      </c>
      <c r="F83">
        <v>47371734.490000002</v>
      </c>
      <c r="G83">
        <v>48998562.689999998</v>
      </c>
      <c r="H83">
        <v>50547534.460000001</v>
      </c>
      <c r="I83">
        <v>51988667.020000003</v>
      </c>
      <c r="J83">
        <v>52720074.990000002</v>
      </c>
      <c r="K83">
        <v>53039029.75</v>
      </c>
      <c r="L83">
        <v>53257247.310000002</v>
      </c>
      <c r="M83">
        <v>53374496.68</v>
      </c>
      <c r="N83">
        <v>53376978.82</v>
      </c>
      <c r="O83">
        <v>53451172.25</v>
      </c>
      <c r="P83">
        <v>54153505.990000002</v>
      </c>
      <c r="Q83">
        <v>54919836.719999999</v>
      </c>
      <c r="R83">
        <v>55677796.579999998</v>
      </c>
      <c r="S83">
        <v>56401747.18</v>
      </c>
      <c r="T83">
        <v>56704366.289999999</v>
      </c>
      <c r="U83">
        <v>56955132.490000002</v>
      </c>
      <c r="V83">
        <v>57164006.549999997</v>
      </c>
      <c r="W83">
        <v>57347771.43</v>
      </c>
      <c r="X83">
        <v>57506431.259999998</v>
      </c>
      <c r="Y83">
        <v>57639377.600000001</v>
      </c>
      <c r="Z83">
        <v>57746407.57</v>
      </c>
      <c r="AA83">
        <v>57827571.869999997</v>
      </c>
      <c r="AB83">
        <v>57883123.530000001</v>
      </c>
      <c r="AC83">
        <v>57913542.890000001</v>
      </c>
      <c r="AD83">
        <v>58068926.530000001</v>
      </c>
      <c r="AE83">
        <v>58915989.340000004</v>
      </c>
      <c r="AF83">
        <v>59929068.619999997</v>
      </c>
      <c r="AG83">
        <v>61017728.390000001</v>
      </c>
      <c r="AH83">
        <v>62170275.700000003</v>
      </c>
      <c r="AI83">
        <v>63380763.299999997</v>
      </c>
      <c r="AJ83">
        <v>64648731.719999999</v>
      </c>
      <c r="AK83">
        <v>65967592.93</v>
      </c>
      <c r="AL83">
        <v>67336082.319999903</v>
      </c>
      <c r="AM83">
        <v>68755629.140000001</v>
      </c>
    </row>
    <row r="84" spans="1:39" x14ac:dyDescent="0.25">
      <c r="A84" t="s">
        <v>126</v>
      </c>
      <c r="B84">
        <v>125966805.90000001</v>
      </c>
      <c r="C84">
        <v>131399083.8</v>
      </c>
      <c r="D84">
        <v>133758269.2</v>
      </c>
      <c r="E84">
        <v>140479447.80000001</v>
      </c>
      <c r="F84">
        <v>147617155.30000001</v>
      </c>
      <c r="G84">
        <v>148080345.09999999</v>
      </c>
      <c r="H84">
        <v>149827231</v>
      </c>
      <c r="I84">
        <v>152374981.30000001</v>
      </c>
      <c r="J84">
        <v>154943018.69999999</v>
      </c>
      <c r="K84">
        <v>157100536.09999999</v>
      </c>
      <c r="L84">
        <v>158342507</v>
      </c>
      <c r="M84">
        <v>158120129.80000001</v>
      </c>
      <c r="N84">
        <v>155802784.80000001</v>
      </c>
      <c r="O84">
        <v>156732662.5</v>
      </c>
      <c r="P84">
        <v>158294932.90000001</v>
      </c>
      <c r="Q84">
        <v>159887077.69999999</v>
      </c>
      <c r="R84">
        <v>161425094.40000001</v>
      </c>
      <c r="S84">
        <v>162871648.40000001</v>
      </c>
      <c r="T84">
        <v>162787675.09999999</v>
      </c>
      <c r="U84">
        <v>162555169.59999999</v>
      </c>
      <c r="V84">
        <v>161798972.69999999</v>
      </c>
      <c r="W84">
        <v>160822814.19999999</v>
      </c>
      <c r="X84">
        <v>159541524.59999999</v>
      </c>
      <c r="Y84">
        <v>157937536.59999999</v>
      </c>
      <c r="Z84">
        <v>156010007.09999999</v>
      </c>
      <c r="AA84">
        <v>153761159.19999999</v>
      </c>
      <c r="AB84">
        <v>151194402.80000001</v>
      </c>
      <c r="AC84">
        <v>148315128.19999999</v>
      </c>
      <c r="AD84">
        <v>143161617</v>
      </c>
      <c r="AE84">
        <v>140572094.40000001</v>
      </c>
      <c r="AF84">
        <v>139834725.5</v>
      </c>
      <c r="AG84">
        <v>140374167.40000001</v>
      </c>
      <c r="AH84">
        <v>141804568.19999999</v>
      </c>
      <c r="AI84">
        <v>143859707.09999999</v>
      </c>
      <c r="AJ84">
        <v>146361450.09999999</v>
      </c>
      <c r="AK84">
        <v>149191039.59999999</v>
      </c>
      <c r="AL84">
        <v>152261144.69999999</v>
      </c>
      <c r="AM84">
        <v>155512675.90000001</v>
      </c>
    </row>
    <row r="85" spans="1:39" x14ac:dyDescent="0.25">
      <c r="A85" t="s">
        <v>235</v>
      </c>
      <c r="B85">
        <v>85945794.760000005</v>
      </c>
      <c r="C85">
        <v>91462038.230000004</v>
      </c>
      <c r="D85">
        <v>96977059.700000003</v>
      </c>
      <c r="E85">
        <v>102489120</v>
      </c>
      <c r="F85">
        <v>107996614.90000001</v>
      </c>
      <c r="G85">
        <v>113499423.59999999</v>
      </c>
      <c r="H85">
        <v>118998203.90000001</v>
      </c>
      <c r="I85">
        <v>124493673.59999999</v>
      </c>
      <c r="J85">
        <v>129986261.09999999</v>
      </c>
      <c r="K85">
        <v>135476863</v>
      </c>
      <c r="L85">
        <v>140965229.69999999</v>
      </c>
      <c r="M85">
        <v>146456268.80000001</v>
      </c>
      <c r="N85">
        <v>151944075</v>
      </c>
      <c r="O85">
        <v>157446442.59999999</v>
      </c>
      <c r="P85">
        <v>162937182.59999999</v>
      </c>
      <c r="Q85">
        <v>168421078.69999999</v>
      </c>
      <c r="R85">
        <v>173902458.69999999</v>
      </c>
      <c r="S85">
        <v>179384005.59999999</v>
      </c>
      <c r="T85">
        <v>180091262.69999999</v>
      </c>
      <c r="U85">
        <v>180793610.69999999</v>
      </c>
      <c r="V85">
        <v>181494400</v>
      </c>
      <c r="W85">
        <v>182198664.59999999</v>
      </c>
      <c r="X85">
        <v>182907099.90000001</v>
      </c>
      <c r="Y85">
        <v>183619436.19999999</v>
      </c>
      <c r="Z85">
        <v>184335237.69999999</v>
      </c>
      <c r="AA85">
        <v>185053952.5</v>
      </c>
      <c r="AB85">
        <v>185775166.19999999</v>
      </c>
      <c r="AC85">
        <v>186498709.09999999</v>
      </c>
      <c r="AD85">
        <v>187224253.40000001</v>
      </c>
      <c r="AE85">
        <v>187942422.40000001</v>
      </c>
      <c r="AF85">
        <v>188654319.90000001</v>
      </c>
      <c r="AG85">
        <v>189376750.59999999</v>
      </c>
      <c r="AH85">
        <v>190106749.09999999</v>
      </c>
      <c r="AI85">
        <v>190840874</v>
      </c>
      <c r="AJ85">
        <v>191608981.40000001</v>
      </c>
      <c r="AK85">
        <v>192375794.90000001</v>
      </c>
      <c r="AL85">
        <v>193137193.80000001</v>
      </c>
      <c r="AM85">
        <v>193894402.90000001</v>
      </c>
    </row>
    <row r="86" spans="1:39" x14ac:dyDescent="0.25">
      <c r="A86" t="s">
        <v>86</v>
      </c>
      <c r="B86">
        <v>8815235.7339999899</v>
      </c>
      <c r="C86">
        <v>8876606.9240000006</v>
      </c>
      <c r="D86">
        <v>8959396.3589999899</v>
      </c>
      <c r="E86">
        <v>9005405.9690000005</v>
      </c>
      <c r="F86">
        <v>9035368.4470000006</v>
      </c>
      <c r="G86">
        <v>9051123.7510000002</v>
      </c>
      <c r="H86">
        <v>9049455.3489999995</v>
      </c>
      <c r="I86">
        <v>9028224.25699999</v>
      </c>
      <c r="J86">
        <v>8904444.7559999898</v>
      </c>
      <c r="K86">
        <v>8842916.1290000007</v>
      </c>
      <c r="L86">
        <v>8802960.5580000002</v>
      </c>
      <c r="M86">
        <v>8782992.409</v>
      </c>
      <c r="N86">
        <v>8780594.7809999995</v>
      </c>
      <c r="O86">
        <v>8788347.6740000006</v>
      </c>
      <c r="P86">
        <v>8830261.3149999995</v>
      </c>
      <c r="Q86">
        <v>8882255.1270000003</v>
      </c>
      <c r="R86">
        <v>8938409.6390000004</v>
      </c>
      <c r="S86">
        <v>8994542.4010000005</v>
      </c>
      <c r="T86">
        <v>9037926.3169999998</v>
      </c>
      <c r="U86">
        <v>9050159.65499999</v>
      </c>
      <c r="V86">
        <v>9058443.1610000003</v>
      </c>
      <c r="W86">
        <v>9066286.04099999</v>
      </c>
      <c r="X86">
        <v>9074389.2750000004</v>
      </c>
      <c r="Y86">
        <v>9082965.9600000009</v>
      </c>
      <c r="Z86">
        <v>9092064.1669999994</v>
      </c>
      <c r="AA86">
        <v>9101637.7139999997</v>
      </c>
      <c r="AB86">
        <v>9111555.5040000007</v>
      </c>
      <c r="AC86">
        <v>9121635.1750000007</v>
      </c>
      <c r="AD86">
        <v>9127296.5419999994</v>
      </c>
      <c r="AE86">
        <v>9128866.9749999996</v>
      </c>
      <c r="AF86">
        <v>9127350.1040000003</v>
      </c>
      <c r="AG86">
        <v>9123439.3310000002</v>
      </c>
      <c r="AH86">
        <v>9117558.6999999899</v>
      </c>
      <c r="AI86">
        <v>9109978.6860000007</v>
      </c>
      <c r="AJ86">
        <v>9101328.72299999</v>
      </c>
      <c r="AK86">
        <v>9091466.3149999995</v>
      </c>
      <c r="AL86">
        <v>9080237.0749999899</v>
      </c>
      <c r="AM86">
        <v>9067788.2039999999</v>
      </c>
    </row>
    <row r="87" spans="1:39" x14ac:dyDescent="0.25">
      <c r="A87" t="s">
        <v>87</v>
      </c>
      <c r="B87" s="8">
        <v>66019644.850000001</v>
      </c>
      <c r="C87">
        <v>65949732.420000002</v>
      </c>
      <c r="D87">
        <v>66206229.979999997</v>
      </c>
      <c r="E87">
        <v>66499733.079999998</v>
      </c>
      <c r="F87">
        <v>66855948.759999998</v>
      </c>
      <c r="G87">
        <v>67235384.769999996</v>
      </c>
      <c r="H87">
        <v>67663547.209999904</v>
      </c>
      <c r="I87">
        <v>67975617.549999997</v>
      </c>
      <c r="J87">
        <v>68339565.5</v>
      </c>
      <c r="K87">
        <v>68856844.079999998</v>
      </c>
      <c r="L87">
        <v>69447789.950000003</v>
      </c>
      <c r="M87">
        <v>70122767.340000004</v>
      </c>
      <c r="N87">
        <v>70867666.640000001</v>
      </c>
      <c r="O87">
        <v>71631077.269999996</v>
      </c>
      <c r="P87">
        <v>72354351.400000006</v>
      </c>
      <c r="Q87">
        <v>73053063.260000005</v>
      </c>
      <c r="R87">
        <v>73729560.099999994</v>
      </c>
      <c r="S87">
        <v>74385602.390000001</v>
      </c>
      <c r="T87">
        <v>75085551.510000005</v>
      </c>
      <c r="U87">
        <v>75702492.200000003</v>
      </c>
      <c r="V87">
        <v>76299591.049999997</v>
      </c>
      <c r="W87">
        <v>76872968.760000005</v>
      </c>
      <c r="X87">
        <v>77436437.200000003</v>
      </c>
      <c r="Y87">
        <v>77988221.650000006</v>
      </c>
      <c r="Z87">
        <v>78531146.780000001</v>
      </c>
      <c r="AA87">
        <v>79067406.819999903</v>
      </c>
      <c r="AB87">
        <v>79598245.109999999</v>
      </c>
      <c r="AC87">
        <v>80126187.579999998</v>
      </c>
      <c r="AD87">
        <v>80603250.069999903</v>
      </c>
      <c r="AE87">
        <v>81054139.439999998</v>
      </c>
      <c r="AF87">
        <v>81472818.599999994</v>
      </c>
      <c r="AG87">
        <v>81853952.049999997</v>
      </c>
      <c r="AH87">
        <v>82203368.450000003</v>
      </c>
      <c r="AI87">
        <v>82524897.579999998</v>
      </c>
      <c r="AJ87">
        <v>82822974.859999999</v>
      </c>
      <c r="AK87">
        <v>83099783.640000001</v>
      </c>
      <c r="AL87">
        <v>83356268.549999997</v>
      </c>
      <c r="AM87">
        <v>83593820.109999999</v>
      </c>
    </row>
    <row r="88" spans="1:39" x14ac:dyDescent="0.25">
      <c r="A88" t="s">
        <v>88</v>
      </c>
      <c r="B88">
        <v>91040039.519999996</v>
      </c>
      <c r="C88">
        <v>91479366.900000006</v>
      </c>
      <c r="D88">
        <v>91947741.870000005</v>
      </c>
      <c r="E88">
        <v>92424211.019999996</v>
      </c>
      <c r="F88">
        <v>92903460.120000005</v>
      </c>
      <c r="G88">
        <v>93380013.150000006</v>
      </c>
      <c r="H88">
        <v>93848374.170000002</v>
      </c>
      <c r="I88">
        <v>94299786.909999996</v>
      </c>
      <c r="J88">
        <v>94745651.670000002</v>
      </c>
      <c r="K88">
        <v>95169689.870000005</v>
      </c>
      <c r="L88">
        <v>95594117.730000004</v>
      </c>
      <c r="M88">
        <v>96024758.109999999</v>
      </c>
      <c r="N88">
        <v>96469865.640000001</v>
      </c>
      <c r="O88">
        <v>96908645.439999998</v>
      </c>
      <c r="P88">
        <v>97353344.280000001</v>
      </c>
      <c r="Q88">
        <v>97796895.140000001</v>
      </c>
      <c r="R88">
        <v>98236525.670000002</v>
      </c>
      <c r="S88">
        <v>98670626.129999995</v>
      </c>
      <c r="T88">
        <v>98786837.010000005</v>
      </c>
      <c r="U88">
        <v>98892488.409999996</v>
      </c>
      <c r="V88">
        <v>99010300.790000007</v>
      </c>
      <c r="W88">
        <v>99132905.5</v>
      </c>
      <c r="X88">
        <v>99256782.510000005</v>
      </c>
      <c r="Y88">
        <v>99379178.409999996</v>
      </c>
      <c r="Z88">
        <v>99499518.060000002</v>
      </c>
      <c r="AA88">
        <v>99616993.200000003</v>
      </c>
      <c r="AB88">
        <v>99731707.549999997</v>
      </c>
      <c r="AC88">
        <v>99843631.290000007</v>
      </c>
      <c r="AD88">
        <v>99947893.799999997</v>
      </c>
      <c r="AE88">
        <v>100056121.90000001</v>
      </c>
      <c r="AF88">
        <v>100166497.59999999</v>
      </c>
      <c r="AG88">
        <v>100277544.2</v>
      </c>
      <c r="AH88">
        <v>100388438.8</v>
      </c>
      <c r="AI88">
        <v>100500356</v>
      </c>
      <c r="AJ88">
        <v>100617616</v>
      </c>
      <c r="AK88">
        <v>100736973.7</v>
      </c>
      <c r="AL88">
        <v>100927397.3</v>
      </c>
      <c r="AM88">
        <v>101050277.3</v>
      </c>
    </row>
    <row r="89" spans="1:39" x14ac:dyDescent="0.25">
      <c r="A89" t="s">
        <v>89</v>
      </c>
      <c r="B89">
        <v>6177550.3959999997</v>
      </c>
      <c r="C89">
        <v>6173053.784</v>
      </c>
      <c r="D89">
        <v>6183382.6859999998</v>
      </c>
      <c r="E89">
        <v>6197863.6330000004</v>
      </c>
      <c r="F89">
        <v>6215659.1940000001</v>
      </c>
      <c r="G89">
        <v>6241379.3969999999</v>
      </c>
      <c r="H89">
        <v>6269749.9390000002</v>
      </c>
      <c r="I89">
        <v>6298841.7249999996</v>
      </c>
      <c r="J89">
        <v>6330605.6030000001</v>
      </c>
      <c r="K89">
        <v>6366160.2999999998</v>
      </c>
      <c r="L89">
        <v>6407294.716</v>
      </c>
      <c r="M89">
        <v>6455554.4579999996</v>
      </c>
      <c r="N89">
        <v>6511930.6730000004</v>
      </c>
      <c r="O89">
        <v>6576731.3530000001</v>
      </c>
      <c r="P89">
        <v>6639465.3530000001</v>
      </c>
      <c r="Q89">
        <v>6708811.3739999998</v>
      </c>
      <c r="R89">
        <v>6790225.0870000003</v>
      </c>
      <c r="S89">
        <v>6890154.1320000002</v>
      </c>
      <c r="T89">
        <v>7028978.5609999998</v>
      </c>
      <c r="U89">
        <v>7172338.4280000003</v>
      </c>
      <c r="V89">
        <v>7313712.4440000001</v>
      </c>
      <c r="W89">
        <v>7447720.1849999996</v>
      </c>
      <c r="X89">
        <v>7570251.3619999997</v>
      </c>
      <c r="Y89">
        <v>7678559.6210000003</v>
      </c>
      <c r="Z89">
        <v>7771291.2939999998</v>
      </c>
      <c r="AA89">
        <v>7848342.7649999997</v>
      </c>
      <c r="AB89">
        <v>7910668.0130000003</v>
      </c>
      <c r="AC89">
        <v>7960065.7400000002</v>
      </c>
      <c r="AD89">
        <v>7994441.7640000004</v>
      </c>
      <c r="AE89">
        <v>8015823.3859999999</v>
      </c>
      <c r="AF89">
        <v>8027373.7920000004</v>
      </c>
      <c r="AG89">
        <v>8029267.9460000005</v>
      </c>
      <c r="AH89">
        <v>8023168.4359999998</v>
      </c>
      <c r="AI89">
        <v>8011337.6339999996</v>
      </c>
      <c r="AJ89">
        <v>7996485.4869999997</v>
      </c>
      <c r="AK89">
        <v>7980438.7599999998</v>
      </c>
      <c r="AL89">
        <v>7964922.358</v>
      </c>
      <c r="AM89">
        <v>7951769.1200000001</v>
      </c>
    </row>
    <row r="90" spans="1:39" x14ac:dyDescent="0.25">
      <c r="A90" t="s">
        <v>84</v>
      </c>
      <c r="B90">
        <v>41882012.060000002</v>
      </c>
      <c r="C90">
        <v>42388155.170000002</v>
      </c>
      <c r="D90">
        <v>42876470.119999997</v>
      </c>
      <c r="E90">
        <v>43455303.509999998</v>
      </c>
      <c r="F90">
        <v>44079069.189999998</v>
      </c>
      <c r="G90">
        <v>44837143.659999996</v>
      </c>
      <c r="H90">
        <v>45505491.520000003</v>
      </c>
      <c r="I90">
        <v>46107583.990000002</v>
      </c>
      <c r="J90">
        <v>46121872.960000001</v>
      </c>
      <c r="K90">
        <v>45756970.060000002</v>
      </c>
      <c r="L90">
        <v>45302782.159999996</v>
      </c>
      <c r="M90">
        <v>44801073</v>
      </c>
      <c r="N90">
        <v>44274801.609999999</v>
      </c>
      <c r="O90">
        <v>43855647.579999998</v>
      </c>
      <c r="P90">
        <v>43962405.859999999</v>
      </c>
      <c r="Q90">
        <v>44133616.119999997</v>
      </c>
      <c r="R90">
        <v>44307236.390000001</v>
      </c>
      <c r="S90">
        <v>44459162.640000001</v>
      </c>
      <c r="T90">
        <v>44474941.25</v>
      </c>
      <c r="U90">
        <v>44454487.229999997</v>
      </c>
      <c r="V90">
        <v>44419699.909999996</v>
      </c>
      <c r="W90">
        <v>44371682.359999999</v>
      </c>
      <c r="X90">
        <v>44311146.520000003</v>
      </c>
      <c r="Y90">
        <v>44237258.359999999</v>
      </c>
      <c r="Z90">
        <v>44149835.039999999</v>
      </c>
      <c r="AA90">
        <v>44048785.979999997</v>
      </c>
      <c r="AB90">
        <v>43934213.259999998</v>
      </c>
      <c r="AC90">
        <v>43806420.509999998</v>
      </c>
      <c r="AD90">
        <v>43774446.619999997</v>
      </c>
      <c r="AE90">
        <v>44249227.770000003</v>
      </c>
      <c r="AF90">
        <v>44837165.530000001</v>
      </c>
      <c r="AG90">
        <v>45480018.979999997</v>
      </c>
      <c r="AH90">
        <v>46162692.549999997</v>
      </c>
      <c r="AI90">
        <v>46879087.159999996</v>
      </c>
      <c r="AJ90">
        <v>47627458.939999998</v>
      </c>
      <c r="AK90">
        <v>48404864.719999999</v>
      </c>
      <c r="AL90">
        <v>49217588.899999999</v>
      </c>
      <c r="AM90">
        <v>50039451.869999997</v>
      </c>
    </row>
    <row r="91" spans="1:39" x14ac:dyDescent="0.25">
      <c r="A91" t="s">
        <v>85</v>
      </c>
      <c r="B91" s="8">
        <v>125966805.90000001</v>
      </c>
      <c r="C91">
        <v>126351346.7</v>
      </c>
      <c r="D91">
        <v>123783331.5</v>
      </c>
      <c r="E91">
        <v>124390276.90000001</v>
      </c>
      <c r="F91">
        <v>124829291.5</v>
      </c>
      <c r="G91">
        <v>120235092.59999999</v>
      </c>
      <c r="H91">
        <v>116910102.90000001</v>
      </c>
      <c r="I91">
        <v>113928152.2</v>
      </c>
      <c r="J91">
        <v>110892714.40000001</v>
      </c>
      <c r="K91">
        <v>108456165.8</v>
      </c>
      <c r="L91">
        <v>105688292.2</v>
      </c>
      <c r="M91">
        <v>102298047.7</v>
      </c>
      <c r="N91">
        <v>97948089.950000003</v>
      </c>
      <c r="O91">
        <v>96030130.340000004</v>
      </c>
      <c r="P91">
        <v>94683771.409999996</v>
      </c>
      <c r="Q91">
        <v>93491897.980000004</v>
      </c>
      <c r="R91">
        <v>92383119.069999903</v>
      </c>
      <c r="S91">
        <v>91322022.430000007</v>
      </c>
      <c r="T91">
        <v>89719581.219999999</v>
      </c>
      <c r="U91">
        <v>87970336.260000005</v>
      </c>
      <c r="V91">
        <v>86130092.819999903</v>
      </c>
      <c r="W91">
        <v>84197032.719999999</v>
      </c>
      <c r="X91">
        <v>82169888.230000004</v>
      </c>
      <c r="Y91">
        <v>80043417.620000005</v>
      </c>
      <c r="Z91">
        <v>77819853.939999998</v>
      </c>
      <c r="AA91">
        <v>75502367.849999994</v>
      </c>
      <c r="AB91">
        <v>73095219.359999999</v>
      </c>
      <c r="AC91">
        <v>70604723.959999904</v>
      </c>
      <c r="AD91">
        <v>67448659.540000007</v>
      </c>
      <c r="AE91">
        <v>65556582.049999997</v>
      </c>
      <c r="AF91">
        <v>64518378.039999999</v>
      </c>
      <c r="AG91">
        <v>64029525.259999998</v>
      </c>
      <c r="AH91">
        <v>63899710.149999999</v>
      </c>
      <c r="AI91">
        <v>64005119.149999999</v>
      </c>
      <c r="AJ91">
        <v>64264176.090000004</v>
      </c>
      <c r="AK91">
        <v>64626476.030000001</v>
      </c>
      <c r="AL91">
        <v>65054207.549999997</v>
      </c>
      <c r="AM91">
        <v>65516028.960000001</v>
      </c>
    </row>
    <row r="92" spans="1:39" x14ac:dyDescent="0.25">
      <c r="A92" t="s">
        <v>236</v>
      </c>
      <c r="B92">
        <v>85945794.760000005</v>
      </c>
      <c r="C92">
        <v>86585095.549999997</v>
      </c>
      <c r="D92">
        <v>87232799.980000004</v>
      </c>
      <c r="E92">
        <v>87858462.359999999</v>
      </c>
      <c r="F92">
        <v>88451172.629999995</v>
      </c>
      <c r="G92">
        <v>89006164.439999998</v>
      </c>
      <c r="H92">
        <v>89518933.439999998</v>
      </c>
      <c r="I92">
        <v>89953936.609999999</v>
      </c>
      <c r="J92">
        <v>90353730.079999998</v>
      </c>
      <c r="K92">
        <v>90766001.049999997</v>
      </c>
      <c r="L92">
        <v>91211801.920000002</v>
      </c>
      <c r="M92">
        <v>91687905.340000004</v>
      </c>
      <c r="N92">
        <v>92161840.819999903</v>
      </c>
      <c r="O92">
        <v>92655229.920000002</v>
      </c>
      <c r="P92">
        <v>93163071.010000005</v>
      </c>
      <c r="Q92">
        <v>93679769.469999999</v>
      </c>
      <c r="R92">
        <v>94200264.189999998</v>
      </c>
      <c r="S92">
        <v>94721707.209999904</v>
      </c>
      <c r="T92">
        <v>93371246.030000001</v>
      </c>
      <c r="U92">
        <v>92015743.849999994</v>
      </c>
      <c r="V92">
        <v>90655303.640000001</v>
      </c>
      <c r="W92">
        <v>89291537.390000001</v>
      </c>
      <c r="X92">
        <v>87924567.900000006</v>
      </c>
      <c r="Y92">
        <v>86555287.379999995</v>
      </c>
      <c r="Z92">
        <v>85185039.819999903</v>
      </c>
      <c r="AA92">
        <v>83814429.489999995</v>
      </c>
      <c r="AB92">
        <v>82443723.719999999</v>
      </c>
      <c r="AC92">
        <v>81071410.129999995</v>
      </c>
      <c r="AD92">
        <v>79696545.310000002</v>
      </c>
      <c r="AE92">
        <v>78326204.170000002</v>
      </c>
      <c r="AF92">
        <v>76962260.359999999</v>
      </c>
      <c r="AG92">
        <v>75604185.370000005</v>
      </c>
      <c r="AH92">
        <v>74249488</v>
      </c>
      <c r="AI92">
        <v>72894419.439999998</v>
      </c>
      <c r="AJ92">
        <v>71531752.969999999</v>
      </c>
      <c r="AK92">
        <v>70165657.439999998</v>
      </c>
      <c r="AL92">
        <v>68797202.069999903</v>
      </c>
      <c r="AM92">
        <v>67431782.799999997</v>
      </c>
    </row>
    <row r="93" spans="1:39" x14ac:dyDescent="0.25">
      <c r="A93" t="s">
        <v>90</v>
      </c>
      <c r="B93" s="8">
        <v>3.4552374029999999</v>
      </c>
      <c r="C93">
        <v>3.7108584640000002</v>
      </c>
      <c r="D93">
        <v>3.9462963539999998</v>
      </c>
      <c r="E93">
        <v>4.1997548870000001</v>
      </c>
      <c r="F93">
        <v>4.440548401</v>
      </c>
      <c r="G93">
        <v>4.8962692710000004</v>
      </c>
      <c r="H93">
        <v>5.2212912280000001</v>
      </c>
      <c r="I93">
        <v>5.4389316719999998</v>
      </c>
      <c r="J93">
        <v>5.5905426739999999</v>
      </c>
      <c r="K93">
        <v>5.6884791330000004</v>
      </c>
      <c r="L93">
        <v>5.7302515630000004</v>
      </c>
      <c r="M93">
        <v>5.7047086309999999</v>
      </c>
      <c r="N93">
        <v>5.5932016000000004</v>
      </c>
      <c r="O93">
        <v>5.7312643879999996</v>
      </c>
      <c r="P93">
        <v>5.9161062910000002</v>
      </c>
      <c r="Q93">
        <v>6.0871643239999997</v>
      </c>
      <c r="R93">
        <v>6.2419870240000002</v>
      </c>
      <c r="S93">
        <v>6.3826408519999998</v>
      </c>
      <c r="T93">
        <v>6.4650954360000004</v>
      </c>
      <c r="U93">
        <v>6.5434210420000003</v>
      </c>
      <c r="V93">
        <v>6.5983855550000001</v>
      </c>
      <c r="W93">
        <v>6.6427131839999998</v>
      </c>
      <c r="X93">
        <v>6.6710258150000001</v>
      </c>
      <c r="Y93">
        <v>6.6832459479999997</v>
      </c>
      <c r="Z93">
        <v>6.6793108999999999</v>
      </c>
      <c r="AA93">
        <v>6.6590866520000001</v>
      </c>
      <c r="AB93">
        <v>6.6224135850000003</v>
      </c>
      <c r="AC93">
        <v>6.5691679020000002</v>
      </c>
      <c r="AD93">
        <v>6.7136113149999996</v>
      </c>
      <c r="AE93">
        <v>6.8182527420000003</v>
      </c>
      <c r="AF93">
        <v>6.8826836350000002</v>
      </c>
      <c r="AG93">
        <v>6.9233641950000004</v>
      </c>
      <c r="AH93">
        <v>6.9491706879999997</v>
      </c>
      <c r="AI93">
        <v>6.9644786329999997</v>
      </c>
      <c r="AJ93">
        <v>6.9719984119999996</v>
      </c>
      <c r="AK93">
        <v>6.9738732790000002</v>
      </c>
      <c r="AL93">
        <v>6.9708882030000003</v>
      </c>
      <c r="AM93">
        <v>6.9637792320000003</v>
      </c>
    </row>
    <row r="94" spans="1:39" x14ac:dyDescent="0.25">
      <c r="A94" t="s">
        <v>91</v>
      </c>
      <c r="B94">
        <v>0.51584152599999999</v>
      </c>
      <c r="C94">
        <v>0.66472900170000004</v>
      </c>
      <c r="D94">
        <v>0.8640364505</v>
      </c>
      <c r="E94">
        <v>1.1249588429999999</v>
      </c>
      <c r="F94">
        <v>1.454220326</v>
      </c>
      <c r="G94">
        <v>1.8556129690000001</v>
      </c>
      <c r="H94">
        <v>2.2779983960000001</v>
      </c>
      <c r="I94">
        <v>2.729994102</v>
      </c>
      <c r="J94">
        <v>3.2271859790000001</v>
      </c>
      <c r="K94">
        <v>3.775592675</v>
      </c>
      <c r="L94">
        <v>4.372618428</v>
      </c>
      <c r="M94">
        <v>5.0049880900000003</v>
      </c>
      <c r="N94">
        <v>5.642874537</v>
      </c>
      <c r="O94">
        <v>6.260606363</v>
      </c>
      <c r="P94">
        <v>6.9518442729999999</v>
      </c>
      <c r="Q94">
        <v>7.6899253180000002</v>
      </c>
      <c r="R94">
        <v>8.4784134719999997</v>
      </c>
      <c r="S94">
        <v>9.3228191020000004</v>
      </c>
      <c r="T94">
        <v>9.9440307430000008</v>
      </c>
      <c r="U94">
        <v>10.57525877</v>
      </c>
      <c r="V94">
        <v>11.20342488</v>
      </c>
      <c r="W94">
        <v>11.8502651</v>
      </c>
      <c r="X94">
        <v>12.50532894</v>
      </c>
      <c r="Y94">
        <v>13.16599345</v>
      </c>
      <c r="Z94">
        <v>13.8291979</v>
      </c>
      <c r="AA94">
        <v>14.49128842</v>
      </c>
      <c r="AB94">
        <v>15.14806802</v>
      </c>
      <c r="AC94">
        <v>15.794879249999999</v>
      </c>
      <c r="AD94">
        <v>16.413360090000001</v>
      </c>
      <c r="AE94">
        <v>16.891158149999999</v>
      </c>
      <c r="AF94">
        <v>17.271827389999999</v>
      </c>
      <c r="AG94">
        <v>17.598358520000001</v>
      </c>
      <c r="AH94">
        <v>17.892003209999999</v>
      </c>
      <c r="AI94">
        <v>18.163080170000001</v>
      </c>
      <c r="AJ94">
        <v>18.41792336</v>
      </c>
      <c r="AK94">
        <v>18.661689089999999</v>
      </c>
      <c r="AL94">
        <v>18.896066749999999</v>
      </c>
      <c r="AM94">
        <v>19.12265451</v>
      </c>
    </row>
    <row r="95" spans="1:39" x14ac:dyDescent="0.25">
      <c r="A95" t="s">
        <v>92</v>
      </c>
      <c r="B95">
        <v>0.74823260869999997</v>
      </c>
      <c r="C95">
        <v>0.77764741839999996</v>
      </c>
      <c r="D95">
        <v>0.79581549610000002</v>
      </c>
      <c r="E95">
        <v>0.81375874589999997</v>
      </c>
      <c r="F95">
        <v>0.82678171290000002</v>
      </c>
      <c r="G95">
        <v>0.98824176019999999</v>
      </c>
      <c r="H95">
        <v>1.158693218</v>
      </c>
      <c r="I95">
        <v>1.3297281990000001</v>
      </c>
      <c r="J95">
        <v>1.506290991</v>
      </c>
      <c r="K95">
        <v>1.689294925</v>
      </c>
      <c r="L95">
        <v>1.8758435630000001</v>
      </c>
      <c r="M95">
        <v>2.059035084</v>
      </c>
      <c r="N95">
        <v>2.2264951549999998</v>
      </c>
      <c r="O95">
        <v>2.2541430579999999</v>
      </c>
      <c r="P95">
        <v>2.272257508</v>
      </c>
      <c r="Q95">
        <v>2.280712544</v>
      </c>
      <c r="R95">
        <v>2.281737256</v>
      </c>
      <c r="S95">
        <v>2.2768274169999998</v>
      </c>
      <c r="T95">
        <v>2.2987227959999998</v>
      </c>
      <c r="U95">
        <v>2.3242458369999999</v>
      </c>
      <c r="V95">
        <v>2.342097103</v>
      </c>
      <c r="W95">
        <v>2.356477419</v>
      </c>
      <c r="X95">
        <v>2.3654376419999998</v>
      </c>
      <c r="Y95">
        <v>2.3689137420000002</v>
      </c>
      <c r="Z95">
        <v>2.366842793</v>
      </c>
      <c r="AA95">
        <v>2.3591385759999999</v>
      </c>
      <c r="AB95">
        <v>2.345712018</v>
      </c>
      <c r="AC95">
        <v>2.3264915199999998</v>
      </c>
      <c r="AD95">
        <v>2.3745666139999999</v>
      </c>
      <c r="AE95">
        <v>2.408274681</v>
      </c>
      <c r="AF95">
        <v>2.4275859550000001</v>
      </c>
      <c r="AG95">
        <v>2.4382810789999998</v>
      </c>
      <c r="AH95">
        <v>2.443533167</v>
      </c>
      <c r="AI95">
        <v>2.4449619220000001</v>
      </c>
      <c r="AJ95">
        <v>2.4435763270000002</v>
      </c>
      <c r="AK95">
        <v>2.4401833179999999</v>
      </c>
      <c r="AL95">
        <v>2.4350974220000001</v>
      </c>
      <c r="AM95">
        <v>2.4286024460000002</v>
      </c>
    </row>
    <row r="96" spans="1:39" x14ac:dyDescent="0.25">
      <c r="A96" t="s">
        <v>93</v>
      </c>
      <c r="B96">
        <v>2.4028705899999999E-3</v>
      </c>
      <c r="C96">
        <v>4.7778025E-3</v>
      </c>
      <c r="D96">
        <v>9.9946863700000003E-3</v>
      </c>
      <c r="E96">
        <v>2.09713656E-2</v>
      </c>
      <c r="F96">
        <v>4.3667905999999999E-2</v>
      </c>
      <c r="G96">
        <v>8.3327235299999997E-2</v>
      </c>
      <c r="H96">
        <v>0.15214120759999999</v>
      </c>
      <c r="I96">
        <v>0.27130435040000001</v>
      </c>
      <c r="J96">
        <v>0.47748703809999998</v>
      </c>
      <c r="K96">
        <v>0.83200695339999997</v>
      </c>
      <c r="L96">
        <v>1.4355334340000001</v>
      </c>
      <c r="M96">
        <v>2.448558872</v>
      </c>
      <c r="N96">
        <v>4.1146978379999997</v>
      </c>
      <c r="O96">
        <v>4.5177129269999998</v>
      </c>
      <c r="P96">
        <v>4.7558781479999999</v>
      </c>
      <c r="Q96">
        <v>4.9671436929999997</v>
      </c>
      <c r="R96">
        <v>5.1707525990000001</v>
      </c>
      <c r="S96">
        <v>5.3704369339999998</v>
      </c>
      <c r="T96">
        <v>6.0237363940000002</v>
      </c>
      <c r="U96">
        <v>6.8140481370000003</v>
      </c>
      <c r="V96">
        <v>7.6885770969999996</v>
      </c>
      <c r="W96">
        <v>8.6641173210000009</v>
      </c>
      <c r="X96">
        <v>9.7422764229999999</v>
      </c>
      <c r="Y96">
        <v>10.930580750000001</v>
      </c>
      <c r="Z96">
        <v>12.23650574</v>
      </c>
      <c r="AA96">
        <v>13.667126379999999</v>
      </c>
      <c r="AB96">
        <v>15.22894166</v>
      </c>
      <c r="AC96">
        <v>16.92769418</v>
      </c>
      <c r="AD96">
        <v>17.832468129999999</v>
      </c>
      <c r="AE96">
        <v>18.507835119999999</v>
      </c>
      <c r="AF96">
        <v>19.07633878</v>
      </c>
      <c r="AG96">
        <v>19.59131811</v>
      </c>
      <c r="AH96">
        <v>20.076164779999999</v>
      </c>
      <c r="AI96">
        <v>20.542187859999999</v>
      </c>
      <c r="AJ96">
        <v>20.996312490000001</v>
      </c>
      <c r="AK96">
        <v>21.444388539999998</v>
      </c>
      <c r="AL96">
        <v>21.888355749999999</v>
      </c>
      <c r="AM96">
        <v>22.330024590000001</v>
      </c>
    </row>
    <row r="97" spans="1:39" x14ac:dyDescent="0.25">
      <c r="A97" t="s">
        <v>94</v>
      </c>
      <c r="B97">
        <v>18.786700339999999</v>
      </c>
      <c r="C97">
        <v>25.149232980000001</v>
      </c>
      <c r="D97">
        <v>33.303927680000001</v>
      </c>
      <c r="E97">
        <v>45.995371540000001</v>
      </c>
      <c r="F97">
        <v>63.436871160000003</v>
      </c>
      <c r="G97">
        <v>76.940726710000007</v>
      </c>
      <c r="H97">
        <v>88.10854535</v>
      </c>
      <c r="I97">
        <v>97.95394958</v>
      </c>
      <c r="J97">
        <v>107.0429393</v>
      </c>
      <c r="K97">
        <v>115.6133014</v>
      </c>
      <c r="L97">
        <v>123.589251</v>
      </c>
      <c r="M97">
        <v>130.61392760000001</v>
      </c>
      <c r="N97">
        <v>136.0525299</v>
      </c>
      <c r="O97">
        <v>137.02026499999999</v>
      </c>
      <c r="P97">
        <v>137.2932619</v>
      </c>
      <c r="Q97">
        <v>137.21268470000001</v>
      </c>
      <c r="R97">
        <v>136.87103060000001</v>
      </c>
      <c r="S97">
        <v>136.28037639999999</v>
      </c>
      <c r="T97">
        <v>137.20222860000001</v>
      </c>
      <c r="U97">
        <v>138.249809</v>
      </c>
      <c r="V97">
        <v>138.88400920000001</v>
      </c>
      <c r="W97">
        <v>139.32497699999999</v>
      </c>
      <c r="X97">
        <v>139.4866212</v>
      </c>
      <c r="Y97">
        <v>139.34454030000001</v>
      </c>
      <c r="Z97">
        <v>138.88887690000001</v>
      </c>
      <c r="AA97">
        <v>138.112853</v>
      </c>
      <c r="AB97">
        <v>137.01116640000001</v>
      </c>
      <c r="AC97">
        <v>135.5806852</v>
      </c>
      <c r="AD97">
        <v>72.616625760000005</v>
      </c>
      <c r="AE97">
        <v>36.211274469999999</v>
      </c>
      <c r="AF97">
        <v>17.84952573</v>
      </c>
      <c r="AG97">
        <v>8.7738390059999904</v>
      </c>
      <c r="AH97">
        <v>4.3142579259999998</v>
      </c>
      <c r="AI97">
        <v>2.1267465840000002</v>
      </c>
      <c r="AJ97">
        <v>1.0552113670000001</v>
      </c>
      <c r="AK97">
        <v>0.53059612730000005</v>
      </c>
      <c r="AL97">
        <v>0.27421329690000001</v>
      </c>
      <c r="AM97">
        <v>0.14890019290000001</v>
      </c>
    </row>
    <row r="98" spans="1:39" x14ac:dyDescent="0.25">
      <c r="A98" t="s">
        <v>95</v>
      </c>
      <c r="B98">
        <v>11.05650142</v>
      </c>
      <c r="C98">
        <v>12.42961678</v>
      </c>
      <c r="D98">
        <v>13.551738329999999</v>
      </c>
      <c r="E98">
        <v>15.376736040000001</v>
      </c>
      <c r="F98">
        <v>17.43289154</v>
      </c>
      <c r="G98">
        <v>19.827925359999998</v>
      </c>
      <c r="H98">
        <v>21.594814899999999</v>
      </c>
      <c r="I98">
        <v>22.869770469999999</v>
      </c>
      <c r="J98">
        <v>23.813280989999999</v>
      </c>
      <c r="K98">
        <v>24.509325570000001</v>
      </c>
      <c r="L98">
        <v>24.968507410000001</v>
      </c>
      <c r="M98">
        <v>25.148365139999999</v>
      </c>
      <c r="N98">
        <v>24.96620034</v>
      </c>
      <c r="O98">
        <v>24.907930950000001</v>
      </c>
      <c r="P98">
        <v>24.824146129999999</v>
      </c>
      <c r="Q98">
        <v>24.687178939999999</v>
      </c>
      <c r="R98">
        <v>24.50492728</v>
      </c>
      <c r="S98">
        <v>24.279233810000001</v>
      </c>
      <c r="T98">
        <v>22.48647021</v>
      </c>
      <c r="U98">
        <v>20.67338488</v>
      </c>
      <c r="V98">
        <v>18.93380325</v>
      </c>
      <c r="W98">
        <v>17.315798350000001</v>
      </c>
      <c r="X98">
        <v>15.805058580000001</v>
      </c>
      <c r="Y98">
        <v>14.395483799999999</v>
      </c>
      <c r="Z98">
        <v>13.082689220000001</v>
      </c>
      <c r="AA98">
        <v>11.86247885</v>
      </c>
      <c r="AB98">
        <v>10.730657580000001</v>
      </c>
      <c r="AC98">
        <v>9.6830856749999903</v>
      </c>
      <c r="AD98">
        <v>8.1792822110000003</v>
      </c>
      <c r="AE98">
        <v>6.8105743500000004</v>
      </c>
      <c r="AF98">
        <v>5.6339057300000004</v>
      </c>
      <c r="AG98">
        <v>4.6449497830000004</v>
      </c>
      <c r="AH98">
        <v>3.8224789879999999</v>
      </c>
      <c r="AI98">
        <v>3.1423312779999999</v>
      </c>
      <c r="AJ98">
        <v>2.5817724119999998</v>
      </c>
      <c r="AK98">
        <v>2.1207738190000001</v>
      </c>
      <c r="AL98">
        <v>1.7420964560000001</v>
      </c>
      <c r="AM98">
        <v>1.431316067</v>
      </c>
    </row>
    <row r="99" spans="1:39" x14ac:dyDescent="0.25">
      <c r="A99" t="s">
        <v>96</v>
      </c>
      <c r="B99" s="8">
        <v>7.0719006999999997E-5</v>
      </c>
      <c r="C99">
        <v>3.5876893599999998E-4</v>
      </c>
      <c r="D99">
        <v>2.17946277E-3</v>
      </c>
      <c r="E99">
        <v>1.4303287099999999E-2</v>
      </c>
      <c r="F99">
        <v>9.2852796400000007E-2</v>
      </c>
      <c r="G99">
        <v>0.1369950281</v>
      </c>
      <c r="H99">
        <v>0.16654569080000001</v>
      </c>
      <c r="I99">
        <v>0.1945245471</v>
      </c>
      <c r="J99">
        <v>0.223813541</v>
      </c>
      <c r="K99">
        <v>0.2549079527</v>
      </c>
      <c r="L99">
        <v>0.28748544469999998</v>
      </c>
      <c r="M99">
        <v>0.32052834940000002</v>
      </c>
      <c r="N99">
        <v>0.35206695739999999</v>
      </c>
      <c r="O99">
        <v>0.35616096320000001</v>
      </c>
      <c r="P99">
        <v>0.35825736749999998</v>
      </c>
      <c r="Q99">
        <v>0.35882832599999998</v>
      </c>
      <c r="R99">
        <v>0.35825783360000002</v>
      </c>
      <c r="S99">
        <v>0.35678246200000002</v>
      </c>
      <c r="T99">
        <v>0.33624029750000001</v>
      </c>
      <c r="U99">
        <v>0.31519916310000001</v>
      </c>
      <c r="V99">
        <v>0.29432789139999999</v>
      </c>
      <c r="W99">
        <v>0.27443168769999998</v>
      </c>
      <c r="X99">
        <v>0.2553074307</v>
      </c>
      <c r="Y99">
        <v>0.23698407129999999</v>
      </c>
      <c r="Z99">
        <v>0.21948019499999999</v>
      </c>
      <c r="AA99">
        <v>0.20280329850000001</v>
      </c>
      <c r="AB99">
        <v>0.1869530093</v>
      </c>
      <c r="AC99">
        <v>0.1719240916</v>
      </c>
      <c r="AD99">
        <v>0.16966659940000001</v>
      </c>
      <c r="AE99">
        <v>0.1671100875</v>
      </c>
      <c r="AF99">
        <v>0.16368542420000001</v>
      </c>
      <c r="AG99">
        <v>0.1597947555</v>
      </c>
      <c r="AH99">
        <v>0.15567530130000001</v>
      </c>
      <c r="AI99">
        <v>0.15144407609999999</v>
      </c>
      <c r="AJ99">
        <v>0.14717202770000001</v>
      </c>
      <c r="AK99">
        <v>0.1429109304</v>
      </c>
      <c r="AL99">
        <v>0.1386806102</v>
      </c>
      <c r="AM99">
        <v>0.1344984682</v>
      </c>
    </row>
    <row r="100" spans="1:39" x14ac:dyDescent="0.25">
      <c r="A100" t="s">
        <v>97</v>
      </c>
      <c r="B100">
        <v>1.454606002</v>
      </c>
      <c r="C100">
        <v>1.4890629040000001</v>
      </c>
      <c r="D100">
        <v>1.501168469</v>
      </c>
      <c r="E100">
        <v>1.51358427</v>
      </c>
      <c r="F100">
        <v>1.516475351</v>
      </c>
      <c r="G100">
        <v>1.6518792250000001</v>
      </c>
      <c r="H100">
        <v>1.7483107950000001</v>
      </c>
      <c r="I100">
        <v>1.808657016</v>
      </c>
      <c r="J100">
        <v>1.8465760360000001</v>
      </c>
      <c r="K100">
        <v>1.8664412290000001</v>
      </c>
      <c r="L100">
        <v>1.8677507470000001</v>
      </c>
      <c r="M100">
        <v>1.847229282</v>
      </c>
      <c r="N100">
        <v>1.7992861449999999</v>
      </c>
      <c r="O100">
        <v>1.8037111960000001</v>
      </c>
      <c r="P100">
        <v>1.8185930830000001</v>
      </c>
      <c r="Q100">
        <v>1.8273989610000001</v>
      </c>
      <c r="R100">
        <v>1.830038426</v>
      </c>
      <c r="S100">
        <v>1.827520163</v>
      </c>
      <c r="T100">
        <v>1.8468469089999999</v>
      </c>
      <c r="U100">
        <v>1.869080509</v>
      </c>
      <c r="V100">
        <v>1.8850574520000001</v>
      </c>
      <c r="W100">
        <v>1.8980143190000001</v>
      </c>
      <c r="X100">
        <v>1.9063729460000001</v>
      </c>
      <c r="Y100">
        <v>1.910108119</v>
      </c>
      <c r="Z100">
        <v>1.9092031899999999</v>
      </c>
      <c r="AA100">
        <v>1.9036214920000001</v>
      </c>
      <c r="AB100">
        <v>1.893318896</v>
      </c>
      <c r="AC100">
        <v>1.878261277</v>
      </c>
      <c r="AD100">
        <v>1.9195386780000001</v>
      </c>
      <c r="AE100">
        <v>1.949411309</v>
      </c>
      <c r="AF100">
        <v>1.967772082</v>
      </c>
      <c r="AG100">
        <v>1.9793241770000001</v>
      </c>
      <c r="AH100">
        <v>1.986605511</v>
      </c>
      <c r="AI100">
        <v>1.9908698069999999</v>
      </c>
      <c r="AJ100">
        <v>1.9928942890000001</v>
      </c>
      <c r="AK100">
        <v>1.9932946279999999</v>
      </c>
      <c r="AL100">
        <v>1.992297902</v>
      </c>
      <c r="AM100">
        <v>1.9901167049999999</v>
      </c>
    </row>
    <row r="101" spans="1:39" x14ac:dyDescent="0.25">
      <c r="A101" t="s">
        <v>98</v>
      </c>
      <c r="B101">
        <v>344.32535730000001</v>
      </c>
      <c r="C101">
        <v>354.70835699999998</v>
      </c>
      <c r="D101">
        <v>357.13915930000002</v>
      </c>
      <c r="E101">
        <v>367.23769590000001</v>
      </c>
      <c r="F101">
        <v>376.46889920000001</v>
      </c>
      <c r="G101">
        <v>417.22099400000002</v>
      </c>
      <c r="H101">
        <v>445.7381934</v>
      </c>
      <c r="I101">
        <v>462.6526164</v>
      </c>
      <c r="J101">
        <v>471.66806159999999</v>
      </c>
      <c r="K101">
        <v>475.42690049999999</v>
      </c>
      <c r="L101">
        <v>474.42454170000002</v>
      </c>
      <c r="M101">
        <v>468.09791419999999</v>
      </c>
      <c r="N101">
        <v>455.2440029</v>
      </c>
      <c r="O101">
        <v>435.56288369999999</v>
      </c>
      <c r="P101">
        <v>416.79530210000001</v>
      </c>
      <c r="Q101">
        <v>398.47352000000001</v>
      </c>
      <c r="R101">
        <v>380.44496900000001</v>
      </c>
      <c r="S101">
        <v>362.65881780000001</v>
      </c>
      <c r="T101">
        <v>354.97638910000001</v>
      </c>
      <c r="U101">
        <v>348.48517980000003</v>
      </c>
      <c r="V101">
        <v>341.08388880000001</v>
      </c>
      <c r="W101">
        <v>333.33038870000001</v>
      </c>
      <c r="X101">
        <v>325.06671849999998</v>
      </c>
      <c r="Y101">
        <v>316.29131969999997</v>
      </c>
      <c r="Z101">
        <v>307.03881669999998</v>
      </c>
      <c r="AA101">
        <v>297.3487288</v>
      </c>
      <c r="AB101">
        <v>287.2611182</v>
      </c>
      <c r="AC101">
        <v>276.8179255</v>
      </c>
      <c r="AD101">
        <v>206.09917960000001</v>
      </c>
      <c r="AE101">
        <v>148.50932349999999</v>
      </c>
      <c r="AF101">
        <v>106.2178462</v>
      </c>
      <c r="AG101">
        <v>75.767643219999997</v>
      </c>
      <c r="AH101">
        <v>54.003943149999998</v>
      </c>
      <c r="AI101">
        <v>38.50462469</v>
      </c>
      <c r="AJ101">
        <v>27.489511629999999</v>
      </c>
      <c r="AK101">
        <v>19.670737580000001</v>
      </c>
      <c r="AL101">
        <v>14.124079010000001</v>
      </c>
      <c r="AM101">
        <v>10.19110075</v>
      </c>
    </row>
    <row r="102" spans="1:39" x14ac:dyDescent="0.25">
      <c r="A102" t="s">
        <v>99</v>
      </c>
      <c r="B102">
        <v>1654.8800980000001</v>
      </c>
      <c r="C102">
        <v>1776.9578779999999</v>
      </c>
      <c r="D102">
        <v>1879.8306829999999</v>
      </c>
      <c r="E102">
        <v>2024.678615</v>
      </c>
      <c r="F102">
        <v>2172.7362210000001</v>
      </c>
      <c r="G102">
        <v>2453.0296060000001</v>
      </c>
      <c r="H102">
        <v>2663.581717</v>
      </c>
      <c r="I102">
        <v>2811.3711149999999</v>
      </c>
      <c r="J102">
        <v>2916.0092249999998</v>
      </c>
      <c r="K102">
        <v>2990.083862</v>
      </c>
      <c r="L102">
        <v>3035.1261169999998</v>
      </c>
      <c r="M102">
        <v>3046.0697580000001</v>
      </c>
      <c r="N102">
        <v>3013.2249259999999</v>
      </c>
      <c r="O102">
        <v>3097.2407589999998</v>
      </c>
      <c r="P102">
        <v>3197.7225539999999</v>
      </c>
      <c r="Q102">
        <v>3298.260679</v>
      </c>
      <c r="R102">
        <v>3396.7425669999998</v>
      </c>
      <c r="S102">
        <v>3492.2114590000001</v>
      </c>
      <c r="T102">
        <v>3513.1895500000001</v>
      </c>
      <c r="U102">
        <v>3526.1575699999999</v>
      </c>
      <c r="V102">
        <v>3526.8958170000001</v>
      </c>
      <c r="W102">
        <v>3522.306255</v>
      </c>
      <c r="X102">
        <v>3510.490307</v>
      </c>
      <c r="Y102">
        <v>3490.9773060000002</v>
      </c>
      <c r="Z102">
        <v>3463.6584990000001</v>
      </c>
      <c r="AA102">
        <v>3428.496212</v>
      </c>
      <c r="AB102">
        <v>3385.4840840000002</v>
      </c>
      <c r="AC102">
        <v>3334.665395</v>
      </c>
      <c r="AD102">
        <v>3472.9558139999999</v>
      </c>
      <c r="AE102">
        <v>3613.6342540000001</v>
      </c>
      <c r="AF102">
        <v>3740.3679809999999</v>
      </c>
      <c r="AG102">
        <v>3857.6456149999999</v>
      </c>
      <c r="AH102">
        <v>3969.4171649999998</v>
      </c>
      <c r="AI102">
        <v>4078.008785</v>
      </c>
      <c r="AJ102">
        <v>4184.9258449999998</v>
      </c>
      <c r="AK102">
        <v>4291.2135749999998</v>
      </c>
      <c r="AL102">
        <v>4397.3986640000003</v>
      </c>
      <c r="AM102">
        <v>4503.8708740000002</v>
      </c>
    </row>
    <row r="103" spans="1:39" x14ac:dyDescent="0.25">
      <c r="A103" t="s">
        <v>100</v>
      </c>
      <c r="B103">
        <v>5.531089014</v>
      </c>
      <c r="C103">
        <v>6.5396536579999998</v>
      </c>
      <c r="D103">
        <v>7.55155552</v>
      </c>
      <c r="E103">
        <v>9.1440607170000003</v>
      </c>
      <c r="F103">
        <v>11.07964269</v>
      </c>
      <c r="G103">
        <v>8.1926711710000006</v>
      </c>
      <c r="H103">
        <v>5.4853839029999998</v>
      </c>
      <c r="I103">
        <v>3.5375283390000001</v>
      </c>
      <c r="J103">
        <v>2.2350966849999998</v>
      </c>
      <c r="K103">
        <v>1.3936666980000001</v>
      </c>
      <c r="L103">
        <v>0.8594130915</v>
      </c>
      <c r="M103">
        <v>0.52350872319999997</v>
      </c>
      <c r="N103">
        <v>0.31451797500000001</v>
      </c>
      <c r="O103">
        <v>0.28112421520000003</v>
      </c>
      <c r="P103">
        <v>0.26267181049999999</v>
      </c>
      <c r="Q103">
        <v>0.24654566580000001</v>
      </c>
      <c r="R103">
        <v>0.23139785569999999</v>
      </c>
      <c r="S103">
        <v>0.2170018789</v>
      </c>
      <c r="T103">
        <v>0.23969175470000001</v>
      </c>
      <c r="U103">
        <v>0.26951970609999998</v>
      </c>
      <c r="V103">
        <v>0.3026949129</v>
      </c>
      <c r="W103">
        <v>0.33950943569999997</v>
      </c>
      <c r="X103">
        <v>0.37999264799999999</v>
      </c>
      <c r="Y103">
        <v>0.42431352989999999</v>
      </c>
      <c r="Z103">
        <v>0.47267055740000002</v>
      </c>
      <c r="AA103">
        <v>0.52525631959999997</v>
      </c>
      <c r="AB103">
        <v>0.58224454270000003</v>
      </c>
      <c r="AC103">
        <v>0.64378401129999996</v>
      </c>
      <c r="AD103">
        <v>0.70798071539999996</v>
      </c>
      <c r="AE103">
        <v>0.77417530779999999</v>
      </c>
      <c r="AF103">
        <v>0.84274052649999998</v>
      </c>
      <c r="AG103">
        <v>0.91485090069999997</v>
      </c>
      <c r="AH103">
        <v>0.9914253448</v>
      </c>
      <c r="AI103">
        <v>1.073102024</v>
      </c>
      <c r="AJ103">
        <v>1.1604321310000001</v>
      </c>
      <c r="AK103">
        <v>1.2539477649999999</v>
      </c>
      <c r="AL103">
        <v>1.354116208</v>
      </c>
      <c r="AM103">
        <v>1.4614193559999999</v>
      </c>
    </row>
    <row r="104" spans="1:39" x14ac:dyDescent="0.25">
      <c r="A104" t="s">
        <v>101</v>
      </c>
      <c r="B104" s="8">
        <v>127.6313988</v>
      </c>
      <c r="C104">
        <v>126.3859635</v>
      </c>
      <c r="D104">
        <v>118.5152281</v>
      </c>
      <c r="E104">
        <v>117.7701347</v>
      </c>
      <c r="F104">
        <v>117.4500773</v>
      </c>
      <c r="G104">
        <v>65.155369629999996</v>
      </c>
      <c r="H104">
        <v>32.427424999999999</v>
      </c>
      <c r="I104">
        <v>15.543420190000001</v>
      </c>
      <c r="J104">
        <v>7.3193654309999996</v>
      </c>
      <c r="K104">
        <v>3.426523993</v>
      </c>
      <c r="L104">
        <v>1.6117091569999999</v>
      </c>
      <c r="M104">
        <v>0.7761240613</v>
      </c>
      <c r="N104">
        <v>0.3957024972</v>
      </c>
      <c r="O104">
        <v>0.36764100919999998</v>
      </c>
      <c r="P104">
        <v>0.36505865339999999</v>
      </c>
      <c r="Q104">
        <v>0.36516739139999999</v>
      </c>
      <c r="R104">
        <v>0.36552328589999999</v>
      </c>
      <c r="S104">
        <v>0.36575247840000003</v>
      </c>
      <c r="T104">
        <v>0.36972854900000002</v>
      </c>
      <c r="U104">
        <v>0.37441484159999999</v>
      </c>
      <c r="V104">
        <v>0.37834116080000002</v>
      </c>
      <c r="W104">
        <v>0.38186034229999999</v>
      </c>
      <c r="X104">
        <v>0.38477305010000001</v>
      </c>
      <c r="Y104">
        <v>0.38702208179999997</v>
      </c>
      <c r="Z104">
        <v>0.38859195670000002</v>
      </c>
      <c r="AA104">
        <v>0.38947965639999998</v>
      </c>
      <c r="AB104">
        <v>0.38968845019999998</v>
      </c>
      <c r="AC104">
        <v>0.3892277153</v>
      </c>
      <c r="AD104">
        <v>0.39771115530000001</v>
      </c>
      <c r="AE104">
        <v>0.40654227120000003</v>
      </c>
      <c r="AF104">
        <v>0.4147854118</v>
      </c>
      <c r="AG104">
        <v>0.42272675050000003</v>
      </c>
      <c r="AH104">
        <v>0.43058762579999998</v>
      </c>
      <c r="AI104">
        <v>0.43846231009999997</v>
      </c>
      <c r="AJ104">
        <v>0.44641635670000002</v>
      </c>
      <c r="AK104">
        <v>0.45448382869999998</v>
      </c>
      <c r="AL104">
        <v>0.4626898472</v>
      </c>
      <c r="AM104">
        <v>0.47106199700000001</v>
      </c>
    </row>
    <row r="105" spans="1:39" x14ac:dyDescent="0.25">
      <c r="A105" t="s">
        <v>102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25">
      <c r="A106" t="s">
        <v>103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25">
      <c r="A107" t="s">
        <v>104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25">
      <c r="A108" t="s">
        <v>105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25">
      <c r="A109" t="s">
        <v>106</v>
      </c>
      <c r="B109">
        <v>822139.67229999998</v>
      </c>
      <c r="C109">
        <v>1100575.2490000001</v>
      </c>
      <c r="D109">
        <v>1457439.2409999999</v>
      </c>
      <c r="E109">
        <v>2012839.5819999999</v>
      </c>
      <c r="F109">
        <v>2776110.9219999998</v>
      </c>
      <c r="G109">
        <v>3367063.787</v>
      </c>
      <c r="H109">
        <v>3855787.5010000002</v>
      </c>
      <c r="I109">
        <v>4286639.9960000003</v>
      </c>
      <c r="J109">
        <v>4684390.4369999999</v>
      </c>
      <c r="K109">
        <v>5059444.8099999996</v>
      </c>
      <c r="L109">
        <v>5408486.6289999997</v>
      </c>
      <c r="M109">
        <v>5715899.0379999997</v>
      </c>
      <c r="N109">
        <v>5953902</v>
      </c>
      <c r="O109">
        <v>5996251.8159999996</v>
      </c>
      <c r="P109">
        <v>6008198.6490000002</v>
      </c>
      <c r="Q109">
        <v>6004672.4460000005</v>
      </c>
      <c r="R109">
        <v>5989721.0530000003</v>
      </c>
      <c r="S109">
        <v>5963872.9689999996</v>
      </c>
      <c r="T109">
        <v>6004214.8679999998</v>
      </c>
      <c r="U109">
        <v>6050058.8600000003</v>
      </c>
      <c r="V109">
        <v>6077812.5949999997</v>
      </c>
      <c r="W109">
        <v>6097110.1339999996</v>
      </c>
      <c r="X109">
        <v>6104183.9740000004</v>
      </c>
      <c r="Y109">
        <v>6097966.2599999998</v>
      </c>
      <c r="Z109">
        <v>6078025.6169999996</v>
      </c>
      <c r="AA109">
        <v>6044065.4210000001</v>
      </c>
      <c r="AB109">
        <v>5995853.6449999996</v>
      </c>
      <c r="AC109">
        <v>5933253.2309999997</v>
      </c>
      <c r="AD109">
        <v>3177832.0750000002</v>
      </c>
      <c r="AE109">
        <v>1584673.4110000001</v>
      </c>
      <c r="AF109">
        <v>781062.26930000004</v>
      </c>
      <c r="AG109">
        <v>383965.22970000003</v>
      </c>
      <c r="AH109">
        <v>188800.84270000001</v>
      </c>
      <c r="AI109">
        <v>93073.664940000002</v>
      </c>
      <c r="AJ109">
        <v>46176.36997</v>
      </c>
      <c r="AK109">
        <v>23219.510419999999</v>
      </c>
      <c r="AL109">
        <v>11988.94087</v>
      </c>
      <c r="AM109">
        <v>6500.7236540000004</v>
      </c>
    </row>
    <row r="110" spans="1:39" x14ac:dyDescent="0.25">
      <c r="A110" t="s">
        <v>107</v>
      </c>
      <c r="B110">
        <v>483852.31540000002</v>
      </c>
      <c r="C110">
        <v>543942.30359999998</v>
      </c>
      <c r="D110">
        <v>593048.35360000003</v>
      </c>
      <c r="E110">
        <v>672913.52370000002</v>
      </c>
      <c r="F110">
        <v>762894.57310000004</v>
      </c>
      <c r="G110">
        <v>867705.54480000003</v>
      </c>
      <c r="H110">
        <v>945027.79709999997</v>
      </c>
      <c r="I110">
        <v>1000822.137</v>
      </c>
      <c r="J110">
        <v>1042111.849</v>
      </c>
      <c r="K110">
        <v>1072572.007</v>
      </c>
      <c r="L110">
        <v>1092666.6270000001</v>
      </c>
      <c r="M110">
        <v>1100537.524</v>
      </c>
      <c r="N110">
        <v>1092565.666</v>
      </c>
      <c r="O110">
        <v>1090015.692</v>
      </c>
      <c r="P110">
        <v>1086349.1189999999</v>
      </c>
      <c r="Q110">
        <v>1080355.189</v>
      </c>
      <c r="R110">
        <v>1072379.53</v>
      </c>
      <c r="S110">
        <v>1062502.7790000001</v>
      </c>
      <c r="T110">
        <v>984048.23140000005</v>
      </c>
      <c r="U110">
        <v>904704.36809999996</v>
      </c>
      <c r="V110">
        <v>828577.15839999996</v>
      </c>
      <c r="W110">
        <v>757770.36439999996</v>
      </c>
      <c r="X110">
        <v>691657.68489999999</v>
      </c>
      <c r="Y110">
        <v>629972.16639999999</v>
      </c>
      <c r="Z110">
        <v>572521.9227</v>
      </c>
      <c r="AA110">
        <v>519123.33</v>
      </c>
      <c r="AB110">
        <v>469592.80320000002</v>
      </c>
      <c r="AC110">
        <v>423749.179</v>
      </c>
      <c r="AD110">
        <v>357940.04499999998</v>
      </c>
      <c r="AE110">
        <v>298042.9363</v>
      </c>
      <c r="AF110">
        <v>246549.8082</v>
      </c>
      <c r="AG110">
        <v>203271.3224</v>
      </c>
      <c r="AH110">
        <v>167278.5269</v>
      </c>
      <c r="AI110">
        <v>137514.0453</v>
      </c>
      <c r="AJ110">
        <v>112982.98050000001</v>
      </c>
      <c r="AK110">
        <v>92808.852880000006</v>
      </c>
      <c r="AL110">
        <v>76237.267389999906</v>
      </c>
      <c r="AM110">
        <v>62636.95751</v>
      </c>
    </row>
    <row r="111" spans="1:39" x14ac:dyDescent="0.25">
      <c r="A111" t="s">
        <v>108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25">
      <c r="A112" t="s">
        <v>109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25">
      <c r="A113" t="s">
        <v>110</v>
      </c>
      <c r="B113">
        <v>34453082.130000003</v>
      </c>
      <c r="C113">
        <v>35492001.670000002</v>
      </c>
      <c r="D113">
        <v>35735226.950000003</v>
      </c>
      <c r="E113">
        <v>36745683.200000003</v>
      </c>
      <c r="F113">
        <v>37669354.369999997</v>
      </c>
      <c r="G113">
        <v>41746995.590000004</v>
      </c>
      <c r="H113">
        <v>44600417.189999998</v>
      </c>
      <c r="I113">
        <v>46292868.799999997</v>
      </c>
      <c r="J113">
        <v>47194951.280000001</v>
      </c>
      <c r="K113">
        <v>47571059.469999999</v>
      </c>
      <c r="L113">
        <v>47470763.780000001</v>
      </c>
      <c r="M113">
        <v>46837723.509999998</v>
      </c>
      <c r="N113">
        <v>45551565.369999997</v>
      </c>
      <c r="O113">
        <v>43582279.049999997</v>
      </c>
      <c r="P113">
        <v>41704401</v>
      </c>
      <c r="Q113">
        <v>39871129.490000002</v>
      </c>
      <c r="R113">
        <v>38067198.609999999</v>
      </c>
      <c r="S113">
        <v>36287522.149999999</v>
      </c>
      <c r="T113">
        <v>35518820.859999999</v>
      </c>
      <c r="U113">
        <v>34869312.590000004</v>
      </c>
      <c r="V113">
        <v>34128741.850000001</v>
      </c>
      <c r="W113">
        <v>33352929.18</v>
      </c>
      <c r="X113">
        <v>32526069.050000001</v>
      </c>
      <c r="Y113">
        <v>31648005.530000001</v>
      </c>
      <c r="Z113">
        <v>30722203.120000001</v>
      </c>
      <c r="AA113">
        <v>29752616.100000001</v>
      </c>
      <c r="AB113">
        <v>28743253.100000001</v>
      </c>
      <c r="AC113">
        <v>27698310.670000002</v>
      </c>
      <c r="AD113">
        <v>20622216.23</v>
      </c>
      <c r="AE113">
        <v>14859793.24</v>
      </c>
      <c r="AF113">
        <v>10628120.52</v>
      </c>
      <c r="AG113">
        <v>7581278.9869999997</v>
      </c>
      <c r="AH113">
        <v>5403613.5029999996</v>
      </c>
      <c r="AI113">
        <v>3852760.2379999999</v>
      </c>
      <c r="AJ113">
        <v>2750584.1320000002</v>
      </c>
      <c r="AK113">
        <v>1968237.057</v>
      </c>
      <c r="AL113">
        <v>1413247.8629999999</v>
      </c>
      <c r="AM113">
        <v>1019712.015</v>
      </c>
    </row>
    <row r="114" spans="1:39" x14ac:dyDescent="0.25">
      <c r="A114" t="s">
        <v>111</v>
      </c>
      <c r="B114">
        <v>56591382.229999997</v>
      </c>
      <c r="C114">
        <v>60766035.32</v>
      </c>
      <c r="D114">
        <v>64283942.280000001</v>
      </c>
      <c r="E114">
        <v>69237258.670000002</v>
      </c>
      <c r="F114">
        <v>74300335.180000007</v>
      </c>
      <c r="G114">
        <v>83885434.489999995</v>
      </c>
      <c r="H114">
        <v>91085614.760000005</v>
      </c>
      <c r="I114">
        <v>96139519.450000003</v>
      </c>
      <c r="J114">
        <v>99717793.969999999</v>
      </c>
      <c r="K114">
        <v>102250899.59999999</v>
      </c>
      <c r="L114">
        <v>103791194.59999999</v>
      </c>
      <c r="M114">
        <v>104165430.59999999</v>
      </c>
      <c r="N114">
        <v>103042246.8</v>
      </c>
      <c r="O114">
        <v>105915308.2</v>
      </c>
      <c r="P114">
        <v>109351450.59999999</v>
      </c>
      <c r="Q114">
        <v>112789519.3</v>
      </c>
      <c r="R114">
        <v>116157271.59999999</v>
      </c>
      <c r="S114">
        <v>119421989.40000001</v>
      </c>
      <c r="T114">
        <v>120139370.2</v>
      </c>
      <c r="U114">
        <v>120582833.2</v>
      </c>
      <c r="V114">
        <v>120608078.8</v>
      </c>
      <c r="W114">
        <v>120451131.09999999</v>
      </c>
      <c r="X114">
        <v>120047065.09999999</v>
      </c>
      <c r="Y114">
        <v>119379785.5</v>
      </c>
      <c r="Z114">
        <v>118445573.3</v>
      </c>
      <c r="AA114">
        <v>117243140.40000001</v>
      </c>
      <c r="AB114">
        <v>115772269</v>
      </c>
      <c r="AC114">
        <v>114034439.2</v>
      </c>
      <c r="AD114">
        <v>118763510.5</v>
      </c>
      <c r="AE114">
        <v>123574244.2</v>
      </c>
      <c r="AF114">
        <v>127908115.2</v>
      </c>
      <c r="AG114">
        <v>131918619.3</v>
      </c>
      <c r="AH114">
        <v>135740833.59999999</v>
      </c>
      <c r="AI114">
        <v>139454305</v>
      </c>
      <c r="AJ114">
        <v>143110512</v>
      </c>
      <c r="AK114">
        <v>146745198</v>
      </c>
      <c r="AL114">
        <v>150376374.09999999</v>
      </c>
      <c r="AM114">
        <v>154017368.69999999</v>
      </c>
    </row>
    <row r="115" spans="1:39" x14ac:dyDescent="0.25">
      <c r="A115" t="s">
        <v>112</v>
      </c>
      <c r="B115">
        <v>1083848.0830000001</v>
      </c>
      <c r="C115">
        <v>1281482.0120000001</v>
      </c>
      <c r="D115">
        <v>1479769.888</v>
      </c>
      <c r="E115">
        <v>1791830.2620000001</v>
      </c>
      <c r="F115">
        <v>2171118.4649999999</v>
      </c>
      <c r="G115">
        <v>1605400.115</v>
      </c>
      <c r="H115">
        <v>1074891.9080000001</v>
      </c>
      <c r="I115">
        <v>693198.62639999995</v>
      </c>
      <c r="J115">
        <v>437979.79940000002</v>
      </c>
      <c r="K115">
        <v>273096.84850000002</v>
      </c>
      <c r="L115">
        <v>168406.84160000001</v>
      </c>
      <c r="M115">
        <v>102584.48639999999</v>
      </c>
      <c r="N115">
        <v>61631.570789999998</v>
      </c>
      <c r="O115">
        <v>55087.875260000001</v>
      </c>
      <c r="P115">
        <v>51472.022499999999</v>
      </c>
      <c r="Q115">
        <v>48312.013509999997</v>
      </c>
      <c r="R115">
        <v>45343.714699999997</v>
      </c>
      <c r="S115">
        <v>42522.741860000002</v>
      </c>
      <c r="T115">
        <v>46968.950969999998</v>
      </c>
      <c r="U115">
        <v>52813.90625</v>
      </c>
      <c r="V115">
        <v>59314.775110000002</v>
      </c>
      <c r="W115">
        <v>66528.788449999905</v>
      </c>
      <c r="X115">
        <v>74461.702189999996</v>
      </c>
      <c r="Y115">
        <v>83146.628920000003</v>
      </c>
      <c r="Z115">
        <v>92622.461150000003</v>
      </c>
      <c r="AA115">
        <v>102926.9378</v>
      </c>
      <c r="AB115">
        <v>114094.1015</v>
      </c>
      <c r="AC115">
        <v>126153.10739999999</v>
      </c>
      <c r="AD115">
        <v>138732.81349999999</v>
      </c>
      <c r="AE115">
        <v>151704.0172</v>
      </c>
      <c r="AF115">
        <v>165139.7585</v>
      </c>
      <c r="AG115">
        <v>179270.19289999999</v>
      </c>
      <c r="AH115">
        <v>194275.38699999999</v>
      </c>
      <c r="AI115">
        <v>210280.39290000001</v>
      </c>
      <c r="AJ115">
        <v>227393.21969999999</v>
      </c>
      <c r="AK115">
        <v>245718.13560000001</v>
      </c>
      <c r="AL115">
        <v>265346.70689999999</v>
      </c>
      <c r="AM115">
        <v>286373.36379999999</v>
      </c>
    </row>
    <row r="116" spans="1:39" x14ac:dyDescent="0.25">
      <c r="A116" t="s">
        <v>113</v>
      </c>
      <c r="B116">
        <v>32532501.420000002</v>
      </c>
      <c r="C116">
        <v>32215047.210000001</v>
      </c>
      <c r="D116">
        <v>30208842.510000002</v>
      </c>
      <c r="E116">
        <v>30018922.550000001</v>
      </c>
      <c r="F116">
        <v>29937341.780000001</v>
      </c>
      <c r="G116">
        <v>16607745.529999999</v>
      </c>
      <c r="H116">
        <v>8265491.8279999997</v>
      </c>
      <c r="I116">
        <v>3961932.2459999998</v>
      </c>
      <c r="J116">
        <v>1865791.372</v>
      </c>
      <c r="K116">
        <v>873463.3872</v>
      </c>
      <c r="L116">
        <v>410988.54960000003</v>
      </c>
      <c r="M116">
        <v>197954.6208</v>
      </c>
      <c r="N116">
        <v>100873.3146</v>
      </c>
      <c r="O116">
        <v>93719.820970000001</v>
      </c>
      <c r="P116">
        <v>93061.521380000006</v>
      </c>
      <c r="Q116">
        <v>93089.241089999996</v>
      </c>
      <c r="R116">
        <v>93179.966490000006</v>
      </c>
      <c r="S116">
        <v>93238.392699999997</v>
      </c>
      <c r="T116">
        <v>94251.981010000003</v>
      </c>
      <c r="U116">
        <v>95446.620599999995</v>
      </c>
      <c r="V116">
        <v>96447.526169999997</v>
      </c>
      <c r="W116">
        <v>97344.643330000006</v>
      </c>
      <c r="X116">
        <v>98087.156950000004</v>
      </c>
      <c r="Y116">
        <v>98660.484849999906</v>
      </c>
      <c r="Z116">
        <v>99060.680670000002</v>
      </c>
      <c r="AA116">
        <v>99286.974950000003</v>
      </c>
      <c r="AB116">
        <v>99340.201100000006</v>
      </c>
      <c r="AC116">
        <v>99222.749590000007</v>
      </c>
      <c r="AD116">
        <v>101385.36599999999</v>
      </c>
      <c r="AE116">
        <v>103636.6127</v>
      </c>
      <c r="AF116">
        <v>105737.97139999999</v>
      </c>
      <c r="AG116">
        <v>107762.3942</v>
      </c>
      <c r="AH116">
        <v>109766.3052</v>
      </c>
      <c r="AI116">
        <v>111773.7363</v>
      </c>
      <c r="AJ116">
        <v>113801.3986</v>
      </c>
      <c r="AK116">
        <v>115857.9755</v>
      </c>
      <c r="AL116">
        <v>117949.8711</v>
      </c>
      <c r="AM116">
        <v>120084.11719999999</v>
      </c>
    </row>
    <row r="117" spans="1:39" x14ac:dyDescent="0.25">
      <c r="A117" t="s">
        <v>157</v>
      </c>
      <c r="B117">
        <v>80.771904280000001</v>
      </c>
      <c r="C117">
        <v>86.894586020000006</v>
      </c>
      <c r="D117">
        <v>92.873414629999999</v>
      </c>
      <c r="E117">
        <v>98.601798430000002</v>
      </c>
      <c r="F117">
        <v>103.82618600000001</v>
      </c>
      <c r="G117">
        <v>115.87416039999999</v>
      </c>
      <c r="H117">
        <v>123.7685827</v>
      </c>
      <c r="I117">
        <v>129.03521889999999</v>
      </c>
      <c r="J117">
        <v>132.60568739999999</v>
      </c>
      <c r="K117">
        <v>134.88688980000001</v>
      </c>
      <c r="L117">
        <v>135.92182750000001</v>
      </c>
      <c r="M117">
        <v>135.48604280000001</v>
      </c>
      <c r="N117">
        <v>133.12444379999999</v>
      </c>
      <c r="O117">
        <v>137.42008860000001</v>
      </c>
      <c r="P117">
        <v>141.52810439999999</v>
      </c>
      <c r="Q117">
        <v>145.44217990000001</v>
      </c>
      <c r="R117">
        <v>149.14804599999999</v>
      </c>
      <c r="S117">
        <v>152.63471809999999</v>
      </c>
      <c r="T117">
        <v>154.72655169999999</v>
      </c>
      <c r="U117">
        <v>156.56461010000001</v>
      </c>
      <c r="V117">
        <v>158.05561839999999</v>
      </c>
      <c r="W117">
        <v>159.26965269999999</v>
      </c>
      <c r="X117">
        <v>160.14887820000001</v>
      </c>
      <c r="Y117">
        <v>160.6706413</v>
      </c>
      <c r="Z117">
        <v>160.8172625</v>
      </c>
      <c r="AA117">
        <v>160.57358809999999</v>
      </c>
      <c r="AB117">
        <v>159.92681400000001</v>
      </c>
      <c r="AC117">
        <v>158.8674335</v>
      </c>
      <c r="AD117">
        <v>163.15806259999999</v>
      </c>
      <c r="AE117">
        <v>165.8423454</v>
      </c>
      <c r="AF117">
        <v>167.52967989999999</v>
      </c>
      <c r="AG117">
        <v>168.5832699</v>
      </c>
      <c r="AH117">
        <v>169.22022939999999</v>
      </c>
      <c r="AI117">
        <v>169.57189579999999</v>
      </c>
      <c r="AJ117">
        <v>169.72183910000001</v>
      </c>
      <c r="AK117">
        <v>169.7217349</v>
      </c>
      <c r="AL117">
        <v>169.60271259999999</v>
      </c>
      <c r="AM117">
        <v>169.38689869999999</v>
      </c>
    </row>
    <row r="118" spans="1:39" x14ac:dyDescent="0.25">
      <c r="A118" t="s">
        <v>158</v>
      </c>
      <c r="B118">
        <v>12.058651169999999</v>
      </c>
      <c r="C118">
        <v>15.859230609999999</v>
      </c>
      <c r="D118">
        <v>20.722005970000001</v>
      </c>
      <c r="E118">
        <v>26.895288239999999</v>
      </c>
      <c r="F118">
        <v>34.621768889999998</v>
      </c>
      <c r="G118">
        <v>44.386256459999998</v>
      </c>
      <c r="H118">
        <v>54.461788779999999</v>
      </c>
      <c r="I118">
        <v>65.224282790000004</v>
      </c>
      <c r="J118">
        <v>76.998588929999997</v>
      </c>
      <c r="K118">
        <v>89.972527709999994</v>
      </c>
      <c r="L118">
        <v>104.1475246</v>
      </c>
      <c r="M118">
        <v>119.2542514</v>
      </c>
      <c r="N118">
        <v>134.6036028</v>
      </c>
      <c r="O118">
        <v>149.49186510000001</v>
      </c>
      <c r="P118">
        <v>165.6450581</v>
      </c>
      <c r="Q118">
        <v>183.1448144</v>
      </c>
      <c r="R118">
        <v>202.06461949999999</v>
      </c>
      <c r="S118">
        <v>222.48180339999999</v>
      </c>
      <c r="T118">
        <v>237.11906139999999</v>
      </c>
      <c r="U118">
        <v>252.2642305</v>
      </c>
      <c r="V118">
        <v>267.75184089999999</v>
      </c>
      <c r="W118">
        <v>283.6717013</v>
      </c>
      <c r="X118">
        <v>299.89369449999998</v>
      </c>
      <c r="Y118">
        <v>316.33002379999999</v>
      </c>
      <c r="Z118">
        <v>332.88713030000002</v>
      </c>
      <c r="AA118">
        <v>349.46115300000002</v>
      </c>
      <c r="AB118">
        <v>365.9371759</v>
      </c>
      <c r="AC118">
        <v>382.19110899999998</v>
      </c>
      <c r="AD118">
        <v>397.76952319999998</v>
      </c>
      <c r="AE118">
        <v>409.72801629999998</v>
      </c>
      <c r="AF118">
        <v>419.43942929999997</v>
      </c>
      <c r="AG118">
        <v>427.72952889999999</v>
      </c>
      <c r="AH118">
        <v>435.09521230000001</v>
      </c>
      <c r="AI118">
        <v>441.83810319999998</v>
      </c>
      <c r="AJ118">
        <v>448.15091169999999</v>
      </c>
      <c r="AK118">
        <v>454.1520539</v>
      </c>
      <c r="AL118">
        <v>459.91108709999997</v>
      </c>
      <c r="AM118">
        <v>465.4769359</v>
      </c>
    </row>
    <row r="119" spans="1:39" x14ac:dyDescent="0.25">
      <c r="A119" t="s">
        <v>159</v>
      </c>
      <c r="B119">
        <v>17.491178099999999</v>
      </c>
      <c r="C119">
        <v>18.204067670000001</v>
      </c>
      <c r="D119">
        <v>18.822795280000001</v>
      </c>
      <c r="E119">
        <v>19.332789600000002</v>
      </c>
      <c r="F119">
        <v>19.693983599999999</v>
      </c>
      <c r="G119">
        <v>24.21570466</v>
      </c>
      <c r="H119">
        <v>28.49736918</v>
      </c>
      <c r="I119">
        <v>32.73304847</v>
      </c>
      <c r="J119">
        <v>37.06160148</v>
      </c>
      <c r="K119">
        <v>41.535133569999999</v>
      </c>
      <c r="L119">
        <v>46.112526260000003</v>
      </c>
      <c r="M119">
        <v>50.641680440000002</v>
      </c>
      <c r="N119">
        <v>54.822040530000002</v>
      </c>
      <c r="O119">
        <v>55.271626689999998</v>
      </c>
      <c r="P119">
        <v>55.596742210000002</v>
      </c>
      <c r="Q119">
        <v>55.802243679999997</v>
      </c>
      <c r="R119">
        <v>55.88991978</v>
      </c>
      <c r="S119">
        <v>55.862951700000004</v>
      </c>
      <c r="T119">
        <v>56.624597790000003</v>
      </c>
      <c r="U119">
        <v>57.293270960000001</v>
      </c>
      <c r="V119">
        <v>57.83485993</v>
      </c>
      <c r="W119">
        <v>58.275031370000001</v>
      </c>
      <c r="X119">
        <v>58.592646809999998</v>
      </c>
      <c r="Y119">
        <v>58.779444349999999</v>
      </c>
      <c r="Z119">
        <v>58.82898393</v>
      </c>
      <c r="AA119">
        <v>58.735751200000003</v>
      </c>
      <c r="AB119">
        <v>58.495092749999998</v>
      </c>
      <c r="AC119">
        <v>58.103562539999999</v>
      </c>
      <c r="AD119">
        <v>59.588614620000001</v>
      </c>
      <c r="AE119">
        <v>60.483518449999998</v>
      </c>
      <c r="AF119">
        <v>61.012699660000003</v>
      </c>
      <c r="AG119">
        <v>61.309789299999998</v>
      </c>
      <c r="AH119">
        <v>61.454614229999997</v>
      </c>
      <c r="AI119">
        <v>61.495446659999999</v>
      </c>
      <c r="AJ119">
        <v>61.462989610000001</v>
      </c>
      <c r="AK119">
        <v>61.376240279999998</v>
      </c>
      <c r="AL119">
        <v>61.24666989</v>
      </c>
      <c r="AM119">
        <v>61.08243899</v>
      </c>
    </row>
    <row r="120" spans="1:39" x14ac:dyDescent="0.25">
      <c r="A120" t="s">
        <v>160</v>
      </c>
      <c r="B120">
        <v>5.6171085900000001E-2</v>
      </c>
      <c r="C120">
        <v>0.1199640617</v>
      </c>
      <c r="D120">
        <v>0.25453986020000002</v>
      </c>
      <c r="E120">
        <v>0.53648201740000001</v>
      </c>
      <c r="F120">
        <v>1.1214584270000001</v>
      </c>
      <c r="G120">
        <v>2.140308482</v>
      </c>
      <c r="H120">
        <v>3.9094321889999999</v>
      </c>
      <c r="I120">
        <v>6.9698755539999997</v>
      </c>
      <c r="J120">
        <v>12.24876794</v>
      </c>
      <c r="K120">
        <v>21.306567520000002</v>
      </c>
      <c r="L120">
        <v>36.715246579999999</v>
      </c>
      <c r="M120">
        <v>62.584285250000001</v>
      </c>
      <c r="N120">
        <v>105.1579326</v>
      </c>
      <c r="O120">
        <v>110.6414338</v>
      </c>
      <c r="P120">
        <v>116.14314950000001</v>
      </c>
      <c r="Q120">
        <v>121.6535039</v>
      </c>
      <c r="R120">
        <v>127.15550090000001</v>
      </c>
      <c r="S120">
        <v>132.6338121</v>
      </c>
      <c r="T120">
        <v>150.75241790000001</v>
      </c>
      <c r="U120">
        <v>171.0375856</v>
      </c>
      <c r="V120">
        <v>193.60047180000001</v>
      </c>
      <c r="W120">
        <v>218.7399068</v>
      </c>
      <c r="X120">
        <v>246.6138181</v>
      </c>
      <c r="Y120">
        <v>277.41411210000001</v>
      </c>
      <c r="Z120">
        <v>311.33160070000002</v>
      </c>
      <c r="AA120">
        <v>348.54845990000001</v>
      </c>
      <c r="AB120">
        <v>389.23228699999999</v>
      </c>
      <c r="AC120">
        <v>433.53181000000001</v>
      </c>
      <c r="AD120">
        <v>455.13167320000002</v>
      </c>
      <c r="AE120">
        <v>472.8968069</v>
      </c>
      <c r="AF120">
        <v>488.32070620000002</v>
      </c>
      <c r="AG120">
        <v>502.30822010000003</v>
      </c>
      <c r="AH120">
        <v>515.40724839999996</v>
      </c>
      <c r="AI120">
        <v>527.95213320000005</v>
      </c>
      <c r="AJ120">
        <v>540.15802550000001</v>
      </c>
      <c r="AK120">
        <v>552.15752740000005</v>
      </c>
      <c r="AL120">
        <v>564.0281238</v>
      </c>
      <c r="AM120">
        <v>575.82459749999998</v>
      </c>
    </row>
    <row r="121" spans="1:39" x14ac:dyDescent="0.25">
      <c r="A121" t="s">
        <v>161</v>
      </c>
      <c r="B121">
        <v>6.4138731550000001</v>
      </c>
      <c r="C121">
        <v>8.8783415740000002</v>
      </c>
      <c r="D121">
        <v>12.209830370000001</v>
      </c>
      <c r="E121">
        <v>16.679465889999999</v>
      </c>
      <c r="F121">
        <v>22.598691330000001</v>
      </c>
      <c r="G121">
        <v>26.817923010000001</v>
      </c>
      <c r="H121">
        <v>30.458682039999999</v>
      </c>
      <c r="I121">
        <v>33.765338069999999</v>
      </c>
      <c r="J121">
        <v>36.896667350000001</v>
      </c>
      <c r="K121">
        <v>39.907716700000002</v>
      </c>
      <c r="L121">
        <v>42.760078589999999</v>
      </c>
      <c r="M121">
        <v>45.321679770000003</v>
      </c>
      <c r="N121">
        <v>47.351244299999998</v>
      </c>
      <c r="O121">
        <v>47.740060790000001</v>
      </c>
      <c r="P121">
        <v>48.021374549999997</v>
      </c>
      <c r="Q121">
        <v>48.199377120000001</v>
      </c>
      <c r="R121">
        <v>48.275610280000002</v>
      </c>
      <c r="S121">
        <v>48.252818650000002</v>
      </c>
      <c r="T121">
        <v>48.856076899999998</v>
      </c>
      <c r="U121">
        <v>49.3777993</v>
      </c>
      <c r="V121">
        <v>49.788891020000001</v>
      </c>
      <c r="W121">
        <v>50.11179198</v>
      </c>
      <c r="X121">
        <v>50.328639019999997</v>
      </c>
      <c r="Y121">
        <v>50.432697519999998</v>
      </c>
      <c r="Z121">
        <v>50.418825150000004</v>
      </c>
      <c r="AA121">
        <v>50.282695859999997</v>
      </c>
      <c r="AB121">
        <v>50.02074004</v>
      </c>
      <c r="AC121">
        <v>49.63043622</v>
      </c>
      <c r="AD121">
        <v>24.977771489999999</v>
      </c>
      <c r="AE121">
        <v>12.44149344</v>
      </c>
      <c r="AF121">
        <v>6.1588663270000001</v>
      </c>
      <c r="AG121">
        <v>3.037074381</v>
      </c>
      <c r="AH121">
        <v>1.49391253</v>
      </c>
      <c r="AI121">
        <v>0.73359895139999998</v>
      </c>
      <c r="AJ121">
        <v>0.35981104530000002</v>
      </c>
      <c r="AK121">
        <v>0.17632186059999999</v>
      </c>
      <c r="AL121">
        <v>8.6344251100000005E-2</v>
      </c>
      <c r="AM121">
        <v>4.2258335399999999E-2</v>
      </c>
    </row>
    <row r="122" spans="1:39" x14ac:dyDescent="0.25">
      <c r="A122" t="s">
        <v>162</v>
      </c>
      <c r="B122">
        <v>3.774744707</v>
      </c>
      <c r="C122">
        <v>4.3073766469999999</v>
      </c>
      <c r="D122">
        <v>4.8831988730000004</v>
      </c>
      <c r="E122">
        <v>5.4990884150000001</v>
      </c>
      <c r="F122">
        <v>6.1419409209999998</v>
      </c>
      <c r="G122">
        <v>6.9466539779999996</v>
      </c>
      <c r="H122">
        <v>7.5195147709999999</v>
      </c>
      <c r="I122">
        <v>7.9447089980000003</v>
      </c>
      <c r="J122">
        <v>8.274127622</v>
      </c>
      <c r="K122">
        <v>8.529432517</v>
      </c>
      <c r="L122">
        <v>8.7102362430000007</v>
      </c>
      <c r="M122">
        <v>8.7988440400000005</v>
      </c>
      <c r="N122">
        <v>8.7615148319999996</v>
      </c>
      <c r="O122">
        <v>8.7859768850000002</v>
      </c>
      <c r="P122">
        <v>8.7902445969999903</v>
      </c>
      <c r="Q122">
        <v>8.7754032609999904</v>
      </c>
      <c r="R122">
        <v>8.7420384809999998</v>
      </c>
      <c r="S122">
        <v>8.6909432239999997</v>
      </c>
      <c r="T122">
        <v>8.0250164010000002</v>
      </c>
      <c r="U122">
        <v>7.3967711280000001</v>
      </c>
      <c r="V122">
        <v>6.8018338089999997</v>
      </c>
      <c r="W122">
        <v>6.2433345789999999</v>
      </c>
      <c r="X122">
        <v>5.718405851</v>
      </c>
      <c r="Y122">
        <v>5.2258278569999996</v>
      </c>
      <c r="Z122">
        <v>4.7645154080000003</v>
      </c>
      <c r="AA122">
        <v>4.3333890420000003</v>
      </c>
      <c r="AB122">
        <v>3.9313558139999998</v>
      </c>
      <c r="AC122">
        <v>3.5573241819999999</v>
      </c>
      <c r="AD122">
        <v>2.9909116720000002</v>
      </c>
      <c r="AE122">
        <v>2.488839907</v>
      </c>
      <c r="AF122">
        <v>2.0582578119999999</v>
      </c>
      <c r="AG122">
        <v>1.695621716</v>
      </c>
      <c r="AH122">
        <v>1.3933918270000001</v>
      </c>
      <c r="AI122">
        <v>1.143092402</v>
      </c>
      <c r="AJ122">
        <v>0.93663778679999998</v>
      </c>
      <c r="AK122">
        <v>0.76679256080000002</v>
      </c>
      <c r="AL122">
        <v>0.62730638130000005</v>
      </c>
      <c r="AM122">
        <v>0.51290060439999996</v>
      </c>
    </row>
    <row r="123" spans="1:39" x14ac:dyDescent="0.25">
      <c r="A123" t="s">
        <v>163</v>
      </c>
      <c r="B123">
        <v>1.6531914300000001E-3</v>
      </c>
      <c r="C123">
        <v>1.06748526E-2</v>
      </c>
      <c r="D123">
        <v>6.8480500299999997E-2</v>
      </c>
      <c r="E123">
        <v>0.43638186200000001</v>
      </c>
      <c r="F123">
        <v>2.7580053179999999</v>
      </c>
      <c r="G123">
        <v>3.4567424739999999</v>
      </c>
      <c r="H123">
        <v>4.1465133789999999</v>
      </c>
      <c r="I123">
        <v>4.8548201219999996</v>
      </c>
      <c r="J123">
        <v>5.6029824100000001</v>
      </c>
      <c r="K123">
        <v>6.400576257</v>
      </c>
      <c r="L123">
        <v>7.2432048460000003</v>
      </c>
      <c r="M123">
        <v>8.1082727279999904</v>
      </c>
      <c r="N123">
        <v>8.9471315639999904</v>
      </c>
      <c r="O123">
        <v>9.0206481010000008</v>
      </c>
      <c r="P123">
        <v>9.0738523149999999</v>
      </c>
      <c r="Q123">
        <v>9.1075358889999904</v>
      </c>
      <c r="R123">
        <v>9.1219898340000007</v>
      </c>
      <c r="S123">
        <v>9.1177324599999903</v>
      </c>
      <c r="T123">
        <v>8.5793729209999903</v>
      </c>
      <c r="U123">
        <v>8.0582638509999995</v>
      </c>
      <c r="V123">
        <v>7.5511831559999996</v>
      </c>
      <c r="W123">
        <v>7.0630988190000004</v>
      </c>
      <c r="X123">
        <v>6.5923967059999997</v>
      </c>
      <c r="Y123">
        <v>6.1392192479999999</v>
      </c>
      <c r="Z123">
        <v>5.7038285799999997</v>
      </c>
      <c r="AA123">
        <v>5.2864617630000001</v>
      </c>
      <c r="AB123">
        <v>4.8873051050000003</v>
      </c>
      <c r="AC123">
        <v>4.5065088659999999</v>
      </c>
      <c r="AD123">
        <v>4.4934971639999999</v>
      </c>
      <c r="AE123">
        <v>4.4344722880000003</v>
      </c>
      <c r="AF123">
        <v>4.3491947499999997</v>
      </c>
      <c r="AG123">
        <v>4.2491508739999997</v>
      </c>
      <c r="AH123">
        <v>4.1410506250000001</v>
      </c>
      <c r="AI123">
        <v>4.0288650290000003</v>
      </c>
      <c r="AJ123">
        <v>3.9150485659999998</v>
      </c>
      <c r="AK123">
        <v>3.8010840190000001</v>
      </c>
      <c r="AL123">
        <v>3.6878511450000002</v>
      </c>
      <c r="AM123">
        <v>3.575946294</v>
      </c>
    </row>
    <row r="124" spans="1:39" x14ac:dyDescent="0.25">
      <c r="A124" t="s">
        <v>164</v>
      </c>
      <c r="B124">
        <v>34.003827620000003</v>
      </c>
      <c r="C124">
        <v>34.722416940000002</v>
      </c>
      <c r="D124">
        <v>35.22559906</v>
      </c>
      <c r="E124">
        <v>35.497809599999997</v>
      </c>
      <c r="F124">
        <v>35.479162979999998</v>
      </c>
      <c r="G124">
        <v>39.336742270000002</v>
      </c>
      <c r="H124">
        <v>41.741450200000003</v>
      </c>
      <c r="I124">
        <v>43.232535220000003</v>
      </c>
      <c r="J124">
        <v>44.1377223</v>
      </c>
      <c r="K124">
        <v>44.602872929999997</v>
      </c>
      <c r="L124">
        <v>44.650633280000001</v>
      </c>
      <c r="M124">
        <v>44.215882899999997</v>
      </c>
      <c r="N124">
        <v>43.160540529999999</v>
      </c>
      <c r="O124">
        <v>43.515180829999998</v>
      </c>
      <c r="P124">
        <v>43.771835449999998</v>
      </c>
      <c r="Q124">
        <v>43.934323419999998</v>
      </c>
      <c r="R124">
        <v>44.004048570000002</v>
      </c>
      <c r="S124">
        <v>43.983511200000002</v>
      </c>
      <c r="T124">
        <v>44.586297950000002</v>
      </c>
      <c r="U124">
        <v>45.11595638</v>
      </c>
      <c r="V124">
        <v>45.545608170000001</v>
      </c>
      <c r="W124">
        <v>45.89544661</v>
      </c>
      <c r="X124">
        <v>46.14880591</v>
      </c>
      <c r="Y124">
        <v>46.299158169999998</v>
      </c>
      <c r="Z124">
        <v>46.341408829999999</v>
      </c>
      <c r="AA124">
        <v>46.27119115</v>
      </c>
      <c r="AB124">
        <v>46.084815480000003</v>
      </c>
      <c r="AC124">
        <v>45.779542409999998</v>
      </c>
      <c r="AD124">
        <v>47.011556560000002</v>
      </c>
      <c r="AE124">
        <v>47.780539130000001</v>
      </c>
      <c r="AF124">
        <v>48.262175769999999</v>
      </c>
      <c r="AG124">
        <v>48.56116926</v>
      </c>
      <c r="AH124">
        <v>48.740105479999997</v>
      </c>
      <c r="AI124">
        <v>48.83684332</v>
      </c>
      <c r="AJ124">
        <v>48.875471670000003</v>
      </c>
      <c r="AK124">
        <v>48.870886669999997</v>
      </c>
      <c r="AL124">
        <v>48.832063159999997</v>
      </c>
      <c r="AM124">
        <v>48.765380790000002</v>
      </c>
    </row>
    <row r="125" spans="1:39" x14ac:dyDescent="0.25">
      <c r="A125" t="s">
        <v>165</v>
      </c>
      <c r="B125">
        <v>103.4266882</v>
      </c>
      <c r="C125">
        <v>107.0074941</v>
      </c>
      <c r="D125">
        <v>109.99224529999999</v>
      </c>
      <c r="E125">
        <v>112.30644220000001</v>
      </c>
      <c r="F125">
        <v>113.73022880000001</v>
      </c>
      <c r="G125">
        <v>126.8635735</v>
      </c>
      <c r="H125">
        <v>135.4384848</v>
      </c>
      <c r="I125">
        <v>141.1306233</v>
      </c>
      <c r="J125">
        <v>144.9627691</v>
      </c>
      <c r="K125">
        <v>147.38232199999999</v>
      </c>
      <c r="L125">
        <v>148.43837350000001</v>
      </c>
      <c r="M125">
        <v>147.8879771</v>
      </c>
      <c r="N125">
        <v>145.23705860000001</v>
      </c>
      <c r="O125">
        <v>140.2679315</v>
      </c>
      <c r="P125">
        <v>135.15726280000001</v>
      </c>
      <c r="Q125">
        <v>129.94979620000001</v>
      </c>
      <c r="R125">
        <v>124.67843019999999</v>
      </c>
      <c r="S125">
        <v>119.3756135</v>
      </c>
      <c r="T125">
        <v>117.75600559999999</v>
      </c>
      <c r="U125">
        <v>115.94919849999999</v>
      </c>
      <c r="V125">
        <v>113.90427390000001</v>
      </c>
      <c r="W125">
        <v>111.69122280000001</v>
      </c>
      <c r="X125">
        <v>109.28633069999999</v>
      </c>
      <c r="Y125">
        <v>106.69262550000001</v>
      </c>
      <c r="Z125">
        <v>103.9169692</v>
      </c>
      <c r="AA125">
        <v>100.9680224</v>
      </c>
      <c r="AB125">
        <v>97.855886269999999</v>
      </c>
      <c r="AC125">
        <v>94.592451350000005</v>
      </c>
      <c r="AD125">
        <v>68.706927809999996</v>
      </c>
      <c r="AE125">
        <v>49.392136270000002</v>
      </c>
      <c r="AF125">
        <v>35.287795459999998</v>
      </c>
      <c r="AG125">
        <v>25.114100700000002</v>
      </c>
      <c r="AH125">
        <v>17.828952449999999</v>
      </c>
      <c r="AI125">
        <v>12.635656539999999</v>
      </c>
      <c r="AJ125">
        <v>8.944417348</v>
      </c>
      <c r="AK125">
        <v>6.3258978990000001</v>
      </c>
      <c r="AL125">
        <v>4.4708273500000004</v>
      </c>
      <c r="AM125">
        <v>3.1579504470000002</v>
      </c>
    </row>
    <row r="126" spans="1:39" x14ac:dyDescent="0.25">
      <c r="A126" t="s">
        <v>166</v>
      </c>
      <c r="B126">
        <v>441.494258</v>
      </c>
      <c r="C126">
        <v>477.67559440000002</v>
      </c>
      <c r="D126">
        <v>513.46086019999996</v>
      </c>
      <c r="E126">
        <v>548.24712569999997</v>
      </c>
      <c r="F126">
        <v>580.59598010000002</v>
      </c>
      <c r="G126">
        <v>656.90145380000001</v>
      </c>
      <c r="H126">
        <v>711.32904099999996</v>
      </c>
      <c r="I126">
        <v>751.82174699999996</v>
      </c>
      <c r="J126">
        <v>783.2768145</v>
      </c>
      <c r="K126">
        <v>807.73585260000004</v>
      </c>
      <c r="L126">
        <v>825.1545969</v>
      </c>
      <c r="M126">
        <v>833.84854559999997</v>
      </c>
      <c r="N126">
        <v>830.609555</v>
      </c>
      <c r="O126">
        <v>864.45805029999997</v>
      </c>
      <c r="P126">
        <v>897.61679719999995</v>
      </c>
      <c r="Q126">
        <v>930.02203510000004</v>
      </c>
      <c r="R126">
        <v>961.55695549999996</v>
      </c>
      <c r="S126">
        <v>992.12263270000005</v>
      </c>
      <c r="T126">
        <v>1000.0242040000001</v>
      </c>
      <c r="U126">
        <v>1006.1735629999999</v>
      </c>
      <c r="V126">
        <v>1010.003494</v>
      </c>
      <c r="W126">
        <v>1011.997892</v>
      </c>
      <c r="X126">
        <v>1011.821986</v>
      </c>
      <c r="Y126">
        <v>1009.369959</v>
      </c>
      <c r="Z126">
        <v>1004.569874</v>
      </c>
      <c r="AA126">
        <v>997.36754829999995</v>
      </c>
      <c r="AB126">
        <v>987.72499340000002</v>
      </c>
      <c r="AC126">
        <v>975.62579489999996</v>
      </c>
      <c r="AD126">
        <v>1024.8074409999999</v>
      </c>
      <c r="AE126">
        <v>1065.4044269999999</v>
      </c>
      <c r="AF126">
        <v>1100.768924</v>
      </c>
      <c r="AG126">
        <v>1132.932957</v>
      </c>
      <c r="AH126">
        <v>1163.1275760000001</v>
      </c>
      <c r="AI126">
        <v>1192.104382</v>
      </c>
      <c r="AJ126">
        <v>1220.347381</v>
      </c>
      <c r="AK126">
        <v>1248.1550629999999</v>
      </c>
      <c r="AL126">
        <v>1275.701922</v>
      </c>
      <c r="AM126">
        <v>1303.111472</v>
      </c>
    </row>
    <row r="127" spans="1:39" x14ac:dyDescent="0.25">
      <c r="A127" t="s">
        <v>167</v>
      </c>
      <c r="B127">
        <v>6.4160809069999996</v>
      </c>
      <c r="C127">
        <v>7.7429605400000003</v>
      </c>
      <c r="D127">
        <v>9.2834747049999997</v>
      </c>
      <c r="E127">
        <v>11.05627415</v>
      </c>
      <c r="F127">
        <v>13.05977459</v>
      </c>
      <c r="G127">
        <v>9.0612876379999996</v>
      </c>
      <c r="H127">
        <v>6.0171144249999999</v>
      </c>
      <c r="I127">
        <v>3.89996448</v>
      </c>
      <c r="J127">
        <v>2.4916616970000001</v>
      </c>
      <c r="K127">
        <v>1.575691535</v>
      </c>
      <c r="L127">
        <v>0.98710920579999994</v>
      </c>
      <c r="M127">
        <v>0.61170931129999995</v>
      </c>
      <c r="N127">
        <v>0.37366539119999997</v>
      </c>
      <c r="O127">
        <v>0.3555847519</v>
      </c>
      <c r="P127">
        <v>0.33760077179999998</v>
      </c>
      <c r="Q127">
        <v>0.31982981869999999</v>
      </c>
      <c r="R127">
        <v>0.30235279009999999</v>
      </c>
      <c r="S127">
        <v>0.28524469600000002</v>
      </c>
      <c r="T127">
        <v>0.32341671750000001</v>
      </c>
      <c r="U127">
        <v>0.36603666419999997</v>
      </c>
      <c r="V127">
        <v>0.41330846100000002</v>
      </c>
      <c r="W127">
        <v>0.46583354630000001</v>
      </c>
      <c r="X127">
        <v>0.52390796110000004</v>
      </c>
      <c r="Y127">
        <v>0.58789666129999996</v>
      </c>
      <c r="Z127">
        <v>0.65815851069999998</v>
      </c>
      <c r="AA127">
        <v>0.73503042839999999</v>
      </c>
      <c r="AB127">
        <v>0.81881513419999996</v>
      </c>
      <c r="AC127">
        <v>0.90977254190000001</v>
      </c>
      <c r="AD127">
        <v>1.002908852</v>
      </c>
      <c r="AE127">
        <v>1.094216691</v>
      </c>
      <c r="AF127">
        <v>1.1864642110000001</v>
      </c>
      <c r="AG127">
        <v>1.281540503</v>
      </c>
      <c r="AH127">
        <v>1.3807820159999999</v>
      </c>
      <c r="AI127">
        <v>1.48518891</v>
      </c>
      <c r="AJ127">
        <v>1.595587152</v>
      </c>
      <c r="AK127">
        <v>1.7126761239999999</v>
      </c>
      <c r="AL127">
        <v>1.8370693629999999</v>
      </c>
      <c r="AM127">
        <v>1.969371081</v>
      </c>
    </row>
    <row r="128" spans="1:39" x14ac:dyDescent="0.25">
      <c r="A128" t="s">
        <v>168</v>
      </c>
      <c r="B128">
        <v>148.05282879999999</v>
      </c>
      <c r="C128">
        <v>147.36680340000001</v>
      </c>
      <c r="D128">
        <v>145.72998329999999</v>
      </c>
      <c r="E128">
        <v>143.1505085</v>
      </c>
      <c r="F128">
        <v>139.46509159999999</v>
      </c>
      <c r="G128">
        <v>71.970334730000005</v>
      </c>
      <c r="H128">
        <v>35.54558342</v>
      </c>
      <c r="I128">
        <v>17.135303400000002</v>
      </c>
      <c r="J128">
        <v>8.1424292499999904</v>
      </c>
      <c r="K128">
        <v>3.8297452839999999</v>
      </c>
      <c r="L128">
        <v>1.7844223779999999</v>
      </c>
      <c r="M128">
        <v>0.82245343859999998</v>
      </c>
      <c r="N128">
        <v>0.37366539119999997</v>
      </c>
      <c r="O128">
        <v>0.37673571439999998</v>
      </c>
      <c r="P128">
        <v>0.37895771969999997</v>
      </c>
      <c r="Q128">
        <v>0.3803644706</v>
      </c>
      <c r="R128">
        <v>0.38096812099999999</v>
      </c>
      <c r="S128">
        <v>0.38079031720000001</v>
      </c>
      <c r="T128">
        <v>0.38600898560000002</v>
      </c>
      <c r="U128">
        <v>0.39059454040000002</v>
      </c>
      <c r="V128">
        <v>0.39431428080000003</v>
      </c>
      <c r="W128">
        <v>0.3973430315</v>
      </c>
      <c r="X128">
        <v>0.39953650730000001</v>
      </c>
      <c r="Y128">
        <v>0.40083819250000002</v>
      </c>
      <c r="Z128">
        <v>0.4012039805</v>
      </c>
      <c r="AA128">
        <v>0.40059606609999998</v>
      </c>
      <c r="AB128">
        <v>0.39898250569999999</v>
      </c>
      <c r="AC128">
        <v>0.39633958279999998</v>
      </c>
      <c r="AD128">
        <v>0.40704376619999999</v>
      </c>
      <c r="AE128">
        <v>0.41374046599999997</v>
      </c>
      <c r="AF128">
        <v>0.41794999760000001</v>
      </c>
      <c r="AG128">
        <v>0.42057847469999998</v>
      </c>
      <c r="AH128">
        <v>0.42216754960000002</v>
      </c>
      <c r="AI128">
        <v>0.42304488080000002</v>
      </c>
      <c r="AJ128">
        <v>0.42341895660000001</v>
      </c>
      <c r="AK128">
        <v>0.42341869669999999</v>
      </c>
      <c r="AL128">
        <v>0.42312176219999997</v>
      </c>
      <c r="AM128">
        <v>0.42258335359999999</v>
      </c>
    </row>
    <row r="129" spans="1:39" x14ac:dyDescent="0.25">
      <c r="A129" t="s">
        <v>170</v>
      </c>
      <c r="B129">
        <v>80.771904280000001</v>
      </c>
      <c r="C129">
        <v>83.511320979999894</v>
      </c>
      <c r="D129">
        <v>86.145248820000006</v>
      </c>
      <c r="E129">
        <v>88.453618289999994</v>
      </c>
      <c r="F129">
        <v>90.229766650000002</v>
      </c>
      <c r="G129">
        <v>97.724921690000002</v>
      </c>
      <c r="H129">
        <v>101.4545019</v>
      </c>
      <c r="I129">
        <v>102.92971199999999</v>
      </c>
      <c r="J129">
        <v>102.99216029999999</v>
      </c>
      <c r="K129">
        <v>102.1792811</v>
      </c>
      <c r="L129">
        <v>100.5821251</v>
      </c>
      <c r="M129">
        <v>98.100607210000007</v>
      </c>
      <c r="N129">
        <v>94.461120480000005</v>
      </c>
      <c r="O129">
        <v>95.691887219999998</v>
      </c>
      <c r="P129">
        <v>96.841840469999994</v>
      </c>
      <c r="Q129">
        <v>97.887337349999996</v>
      </c>
      <c r="R129">
        <v>98.820580289999995</v>
      </c>
      <c r="S129">
        <v>99.634385409999894</v>
      </c>
      <c r="T129">
        <v>99.616837169999997</v>
      </c>
      <c r="U129">
        <v>99.417699870000007</v>
      </c>
      <c r="V129">
        <v>99.069849910000002</v>
      </c>
      <c r="W129">
        <v>98.566450509999996</v>
      </c>
      <c r="X129">
        <v>97.896860099999998</v>
      </c>
      <c r="Y129">
        <v>97.046258330000001</v>
      </c>
      <c r="Z129">
        <v>96.009641259999995</v>
      </c>
      <c r="AA129">
        <v>94.782814990000006</v>
      </c>
      <c r="AB129">
        <v>93.363912799999994</v>
      </c>
      <c r="AC129">
        <v>91.753843189999998</v>
      </c>
      <c r="AD129">
        <v>93.258578929999999</v>
      </c>
      <c r="AE129">
        <v>93.841187180000006</v>
      </c>
      <c r="AF129">
        <v>93.867896340000001</v>
      </c>
      <c r="AG129">
        <v>93.552610439999995</v>
      </c>
      <c r="AH129">
        <v>93.027968529999995</v>
      </c>
      <c r="AI129">
        <v>92.371070209999999</v>
      </c>
      <c r="AJ129">
        <v>91.628884580000005</v>
      </c>
      <c r="AK129">
        <v>90.831605780000004</v>
      </c>
      <c r="AL129">
        <v>89.998285100000004</v>
      </c>
      <c r="AM129">
        <v>89.138049820000006</v>
      </c>
    </row>
    <row r="130" spans="1:39" x14ac:dyDescent="0.25">
      <c r="A130" t="s">
        <v>171</v>
      </c>
      <c r="B130">
        <v>12.058651169999999</v>
      </c>
      <c r="C130">
        <v>15.241747030000001</v>
      </c>
      <c r="D130">
        <v>19.22081112</v>
      </c>
      <c r="E130">
        <v>24.127202520000001</v>
      </c>
      <c r="F130">
        <v>30.087921439999999</v>
      </c>
      <c r="G130">
        <v>37.434087320000003</v>
      </c>
      <c r="H130">
        <v>44.64294194</v>
      </c>
      <c r="I130">
        <v>52.028560130000002</v>
      </c>
      <c r="J130">
        <v>59.803249520000001</v>
      </c>
      <c r="K130">
        <v>68.155832009999997</v>
      </c>
      <c r="L130">
        <v>77.069147240000007</v>
      </c>
      <c r="M130">
        <v>86.347746509999894</v>
      </c>
      <c r="N130">
        <v>95.510687439999998</v>
      </c>
      <c r="O130">
        <v>104.0980168</v>
      </c>
      <c r="P130">
        <v>113.3440765</v>
      </c>
      <c r="Q130">
        <v>123.2624418</v>
      </c>
      <c r="R130">
        <v>133.8813581</v>
      </c>
      <c r="S130">
        <v>145.22801899999999</v>
      </c>
      <c r="T130">
        <v>152.6632027</v>
      </c>
      <c r="U130">
        <v>160.18645290000001</v>
      </c>
      <c r="V130">
        <v>167.82785039999999</v>
      </c>
      <c r="W130">
        <v>175.55455309999999</v>
      </c>
      <c r="X130">
        <v>183.32099099999999</v>
      </c>
      <c r="Y130">
        <v>191.06567920000001</v>
      </c>
      <c r="Z130">
        <v>198.73720929999999</v>
      </c>
      <c r="AA130">
        <v>206.278705</v>
      </c>
      <c r="AB130">
        <v>213.6310087</v>
      </c>
      <c r="AC130">
        <v>220.73437139999999</v>
      </c>
      <c r="AD130">
        <v>227.3587948</v>
      </c>
      <c r="AE130">
        <v>231.84285879999999</v>
      </c>
      <c r="AF130">
        <v>235.01445770000001</v>
      </c>
      <c r="AG130">
        <v>237.3617146</v>
      </c>
      <c r="AH130">
        <v>239.19140089999999</v>
      </c>
      <c r="AI130">
        <v>240.6829165</v>
      </c>
      <c r="AJ130">
        <v>241.9462833</v>
      </c>
      <c r="AK130">
        <v>243.0529027</v>
      </c>
      <c r="AL130">
        <v>244.0480373</v>
      </c>
      <c r="AM130">
        <v>244.95227560000001</v>
      </c>
    </row>
    <row r="131" spans="1:39" x14ac:dyDescent="0.25">
      <c r="A131" t="s">
        <v>172</v>
      </c>
      <c r="B131">
        <v>17.491178099999999</v>
      </c>
      <c r="C131">
        <v>17.4952872</v>
      </c>
      <c r="D131">
        <v>17.459187750000002</v>
      </c>
      <c r="E131">
        <v>17.343042619999999</v>
      </c>
      <c r="F131">
        <v>17.114984310000001</v>
      </c>
      <c r="G131">
        <v>20.422826229999998</v>
      </c>
      <c r="H131">
        <v>23.359614629999999</v>
      </c>
      <c r="I131">
        <v>26.110726060000001</v>
      </c>
      <c r="J131">
        <v>28.784997650000001</v>
      </c>
      <c r="K131">
        <v>31.46362182</v>
      </c>
      <c r="L131">
        <v>34.123260160000001</v>
      </c>
      <c r="M131">
        <v>36.667833080000001</v>
      </c>
      <c r="N131">
        <v>38.900078960000002</v>
      </c>
      <c r="O131">
        <v>38.488159340000003</v>
      </c>
      <c r="P131">
        <v>38.042556009999998</v>
      </c>
      <c r="Q131">
        <v>37.55673256</v>
      </c>
      <c r="R131">
        <v>37.030819059999999</v>
      </c>
      <c r="S131">
        <v>36.465300480000003</v>
      </c>
      <c r="T131">
        <v>36.456337169999998</v>
      </c>
      <c r="U131">
        <v>36.380924219999997</v>
      </c>
      <c r="V131">
        <v>36.251105469999999</v>
      </c>
      <c r="W131">
        <v>36.064390779999997</v>
      </c>
      <c r="X131">
        <v>35.816898709999997</v>
      </c>
      <c r="Y131">
        <v>35.503220089999999</v>
      </c>
      <c r="Z131">
        <v>35.121538280000003</v>
      </c>
      <c r="AA131">
        <v>34.670333419999999</v>
      </c>
      <c r="AB131">
        <v>34.148937279999998</v>
      </c>
      <c r="AC131">
        <v>33.557696800000002</v>
      </c>
      <c r="AD131">
        <v>34.059913620000003</v>
      </c>
      <c r="AE131">
        <v>34.224342180000001</v>
      </c>
      <c r="AF131">
        <v>34.185785889999998</v>
      </c>
      <c r="AG131">
        <v>34.022894669999999</v>
      </c>
      <c r="AH131">
        <v>33.784364549999999</v>
      </c>
      <c r="AI131">
        <v>33.49847682</v>
      </c>
      <c r="AJ131">
        <v>33.18244258</v>
      </c>
      <c r="AK131">
        <v>32.847310129999997</v>
      </c>
      <c r="AL131">
        <v>32.500041850000002</v>
      </c>
      <c r="AM131">
        <v>32.143982389999998</v>
      </c>
    </row>
    <row r="132" spans="1:39" x14ac:dyDescent="0.25">
      <c r="A132" t="s">
        <v>173</v>
      </c>
      <c r="B132">
        <v>5.6171085900000001E-2</v>
      </c>
      <c r="C132">
        <v>0.1152932274</v>
      </c>
      <c r="D132">
        <v>0.23609985359999999</v>
      </c>
      <c r="E132">
        <v>0.4812668363</v>
      </c>
      <c r="F132">
        <v>0.97459933840000001</v>
      </c>
      <c r="G132">
        <v>1.8050743849999999</v>
      </c>
      <c r="H132">
        <v>3.204605618</v>
      </c>
      <c r="I132">
        <v>5.5597788719999999</v>
      </c>
      <c r="J132">
        <v>9.5133707699999999</v>
      </c>
      <c r="K132">
        <v>16.140113809999999</v>
      </c>
      <c r="L132">
        <v>27.169275089999999</v>
      </c>
      <c r="M132">
        <v>45.31504692</v>
      </c>
      <c r="N132">
        <v>74.616921230000003</v>
      </c>
      <c r="O132">
        <v>77.044686200000001</v>
      </c>
      <c r="P132">
        <v>79.471963560000006</v>
      </c>
      <c r="Q132">
        <v>81.876781449999996</v>
      </c>
      <c r="R132">
        <v>84.249044650000002</v>
      </c>
      <c r="S132">
        <v>86.57852235</v>
      </c>
      <c r="T132">
        <v>97.058190100000004</v>
      </c>
      <c r="U132">
        <v>108.6079628</v>
      </c>
      <c r="V132">
        <v>121.3494963</v>
      </c>
      <c r="W132">
        <v>135.37052310000001</v>
      </c>
      <c r="X132">
        <v>150.75171760000001</v>
      </c>
      <c r="Y132">
        <v>167.5601801</v>
      </c>
      <c r="Z132">
        <v>185.8683255</v>
      </c>
      <c r="AA132">
        <v>205.7399637</v>
      </c>
      <c r="AB132">
        <v>227.2304963</v>
      </c>
      <c r="AC132">
        <v>250.3861794</v>
      </c>
      <c r="AD132">
        <v>260.14609630000001</v>
      </c>
      <c r="AE132">
        <v>267.5866509</v>
      </c>
      <c r="AF132">
        <v>273.60905509999998</v>
      </c>
      <c r="AG132">
        <v>278.74797580000001</v>
      </c>
      <c r="AH132">
        <v>283.34253810000001</v>
      </c>
      <c r="AI132">
        <v>287.59189909999998</v>
      </c>
      <c r="AJ132">
        <v>291.61879010000001</v>
      </c>
      <c r="AK132">
        <v>295.50343029999999</v>
      </c>
      <c r="AL132">
        <v>299.29688679999998</v>
      </c>
      <c r="AM132">
        <v>303.02155629999999</v>
      </c>
    </row>
    <row r="133" spans="1:39" x14ac:dyDescent="0.25">
      <c r="A133" t="s">
        <v>174</v>
      </c>
      <c r="B133">
        <v>6.4138731550000001</v>
      </c>
      <c r="C133">
        <v>8.5326608589999999</v>
      </c>
      <c r="D133">
        <v>11.32529562</v>
      </c>
      <c r="E133">
        <v>14.96280121</v>
      </c>
      <c r="F133">
        <v>19.639309919999999</v>
      </c>
      <c r="G133">
        <v>22.617462069999998</v>
      </c>
      <c r="H133">
        <v>24.96732488</v>
      </c>
      <c r="I133">
        <v>26.93417002</v>
      </c>
      <c r="J133">
        <v>28.656896639999999</v>
      </c>
      <c r="K133">
        <v>30.230823829999999</v>
      </c>
      <c r="L133">
        <v>31.64244957</v>
      </c>
      <c r="M133">
        <v>32.815810499999998</v>
      </c>
      <c r="N133">
        <v>33.599025580000003</v>
      </c>
      <c r="O133">
        <v>33.243585840000001</v>
      </c>
      <c r="P133">
        <v>32.859044590000003</v>
      </c>
      <c r="Q133">
        <v>32.439755050000002</v>
      </c>
      <c r="R133">
        <v>31.985828510000001</v>
      </c>
      <c r="S133">
        <v>31.497682770000001</v>
      </c>
      <c r="T133">
        <v>31.45476846</v>
      </c>
      <c r="U133">
        <v>31.354641560000001</v>
      </c>
      <c r="V133">
        <v>31.207862209999998</v>
      </c>
      <c r="W133">
        <v>31.012445750000001</v>
      </c>
      <c r="X133">
        <v>30.76522164</v>
      </c>
      <c r="Y133">
        <v>30.46172314</v>
      </c>
      <c r="Z133">
        <v>30.100582729999999</v>
      </c>
      <c r="AA133">
        <v>29.680693529999999</v>
      </c>
      <c r="AB133">
        <v>29.201682290000001</v>
      </c>
      <c r="AC133">
        <v>28.664044990000001</v>
      </c>
      <c r="AD133">
        <v>14.276900789999999</v>
      </c>
      <c r="AE133">
        <v>7.0399662520000001</v>
      </c>
      <c r="AF133">
        <v>3.4508501790000001</v>
      </c>
      <c r="AG133">
        <v>1.685376234</v>
      </c>
      <c r="AH133">
        <v>0.82127088709999996</v>
      </c>
      <c r="AI133">
        <v>0.3996140983</v>
      </c>
      <c r="AJ133">
        <v>0.1942536383</v>
      </c>
      <c r="AK133">
        <v>9.4363858199999998E-2</v>
      </c>
      <c r="AL133">
        <v>4.5817866999999998E-2</v>
      </c>
      <c r="AM133">
        <v>2.2237998500000002E-2</v>
      </c>
    </row>
    <row r="134" spans="1:39" x14ac:dyDescent="0.25">
      <c r="A134" t="s">
        <v>175</v>
      </c>
      <c r="B134">
        <v>3.774744707</v>
      </c>
      <c r="C134">
        <v>4.1396677310000003</v>
      </c>
      <c r="D134">
        <v>4.5294380920000004</v>
      </c>
      <c r="E134">
        <v>4.9331176040000004</v>
      </c>
      <c r="F134">
        <v>5.3376312600000002</v>
      </c>
      <c r="G134">
        <v>5.8586074229999996</v>
      </c>
      <c r="H134">
        <v>6.163830989</v>
      </c>
      <c r="I134">
        <v>6.3373908029999999</v>
      </c>
      <c r="J134">
        <v>6.4263478809999999</v>
      </c>
      <c r="K134">
        <v>6.4612008190000001</v>
      </c>
      <c r="L134">
        <v>6.44557307</v>
      </c>
      <c r="M134">
        <v>6.3709288830000004</v>
      </c>
      <c r="N134">
        <v>6.216908664</v>
      </c>
      <c r="O134">
        <v>6.1180771869999999</v>
      </c>
      <c r="P134">
        <v>6.0148015729999997</v>
      </c>
      <c r="Q134">
        <v>5.9061330090000004</v>
      </c>
      <c r="R134">
        <v>5.7921866150000003</v>
      </c>
      <c r="S134">
        <v>5.6731312340000004</v>
      </c>
      <c r="T134">
        <v>5.1667069630000002</v>
      </c>
      <c r="U134">
        <v>4.6969105679999998</v>
      </c>
      <c r="V134">
        <v>4.2634147479999998</v>
      </c>
      <c r="W134">
        <v>3.8637826999999998</v>
      </c>
      <c r="X134">
        <v>3.4955847580000001</v>
      </c>
      <c r="Y134">
        <v>3.1564387620000001</v>
      </c>
      <c r="Z134">
        <v>2.8444671170000002</v>
      </c>
      <c r="AA134">
        <v>2.5578977009999999</v>
      </c>
      <c r="AB134">
        <v>2.2950920629999998</v>
      </c>
      <c r="AC134">
        <v>2.0545316169999999</v>
      </c>
      <c r="AD134">
        <v>1.709558006</v>
      </c>
      <c r="AE134">
        <v>1.408299497</v>
      </c>
      <c r="AF134">
        <v>1.153254343</v>
      </c>
      <c r="AG134">
        <v>0.94095836389999998</v>
      </c>
      <c r="AH134">
        <v>0.76601013689999997</v>
      </c>
      <c r="AI134">
        <v>0.62267787969999999</v>
      </c>
      <c r="AJ134">
        <v>0.50566901769999995</v>
      </c>
      <c r="AK134">
        <v>0.41037171610000001</v>
      </c>
      <c r="AL134">
        <v>0.33287497389999998</v>
      </c>
      <c r="AM134">
        <v>0.26990847569999998</v>
      </c>
    </row>
    <row r="135" spans="1:39" x14ac:dyDescent="0.25">
      <c r="A135" t="s">
        <v>176</v>
      </c>
      <c r="B135">
        <v>1.6531914300000001E-3</v>
      </c>
      <c r="C135">
        <v>1.02592242E-2</v>
      </c>
      <c r="D135">
        <v>6.3519466400000002E-2</v>
      </c>
      <c r="E135">
        <v>0.39146907330000003</v>
      </c>
      <c r="F135">
        <v>2.3968344190000002</v>
      </c>
      <c r="G135">
        <v>2.9153168109999998</v>
      </c>
      <c r="H135">
        <v>3.39894374</v>
      </c>
      <c r="I135">
        <v>3.8726267249999999</v>
      </c>
      <c r="J135">
        <v>4.3517233219999998</v>
      </c>
      <c r="K135">
        <v>4.8485533439999999</v>
      </c>
      <c r="L135">
        <v>5.3599701309999999</v>
      </c>
      <c r="M135">
        <v>5.8709108470000002</v>
      </c>
      <c r="N135">
        <v>6.3486167419999999</v>
      </c>
      <c r="O135">
        <v>6.2814894780000001</v>
      </c>
      <c r="P135">
        <v>6.2088626280000003</v>
      </c>
      <c r="Q135">
        <v>6.1296691159999996</v>
      </c>
      <c r="R135">
        <v>6.0439298600000004</v>
      </c>
      <c r="S135">
        <v>5.9517237039999999</v>
      </c>
      <c r="T135">
        <v>5.5236156039999997</v>
      </c>
      <c r="U135">
        <v>5.1169549520000004</v>
      </c>
      <c r="V135">
        <v>4.7331097079999997</v>
      </c>
      <c r="W135">
        <v>4.3711062869999999</v>
      </c>
      <c r="X135">
        <v>4.0298436390000001</v>
      </c>
      <c r="Y135">
        <v>3.708133933</v>
      </c>
      <c r="Z135">
        <v>3.4052472169999999</v>
      </c>
      <c r="AA135">
        <v>3.120474127</v>
      </c>
      <c r="AB135">
        <v>2.853167123</v>
      </c>
      <c r="AC135">
        <v>2.6027329739999998</v>
      </c>
      <c r="AD135">
        <v>2.5684122089999999</v>
      </c>
      <c r="AE135">
        <v>2.509227321</v>
      </c>
      <c r="AF135">
        <v>2.4368802120000002</v>
      </c>
      <c r="AG135">
        <v>2.3579988489999999</v>
      </c>
      <c r="AH135">
        <v>2.2765217180000001</v>
      </c>
      <c r="AI135">
        <v>2.1946477190000002</v>
      </c>
      <c r="AJ135">
        <v>2.1136439189999998</v>
      </c>
      <c r="AK135">
        <v>2.034262526</v>
      </c>
      <c r="AL135">
        <v>1.9569278910000001</v>
      </c>
      <c r="AM135">
        <v>1.881803618</v>
      </c>
    </row>
    <row r="136" spans="1:39" x14ac:dyDescent="0.25">
      <c r="A136" t="s">
        <v>177</v>
      </c>
      <c r="B136">
        <v>34.003827620000003</v>
      </c>
      <c r="C136">
        <v>33.370489910000003</v>
      </c>
      <c r="D136">
        <v>32.67369901</v>
      </c>
      <c r="E136">
        <v>31.844345140000001</v>
      </c>
      <c r="F136">
        <v>30.833036629999999</v>
      </c>
      <c r="G136">
        <v>33.175472820000003</v>
      </c>
      <c r="H136">
        <v>34.215937080000003</v>
      </c>
      <c r="I136">
        <v>34.486029780000003</v>
      </c>
      <c r="J136">
        <v>34.280877830000001</v>
      </c>
      <c r="K136">
        <v>33.787490380000001</v>
      </c>
      <c r="L136">
        <v>33.041459660000001</v>
      </c>
      <c r="M136">
        <v>32.01514246</v>
      </c>
      <c r="N136">
        <v>30.625427630000001</v>
      </c>
      <c r="O136">
        <v>30.301608869999999</v>
      </c>
      <c r="P136">
        <v>29.951260380000001</v>
      </c>
      <c r="Q136">
        <v>29.569234609999999</v>
      </c>
      <c r="R136">
        <v>29.155632480000001</v>
      </c>
      <c r="S136">
        <v>28.710834340000002</v>
      </c>
      <c r="T136">
        <v>28.705777609999998</v>
      </c>
      <c r="U136">
        <v>28.64839383</v>
      </c>
      <c r="V136">
        <v>28.548156720000001</v>
      </c>
      <c r="W136">
        <v>28.4030962</v>
      </c>
      <c r="X136">
        <v>28.210145749999999</v>
      </c>
      <c r="Y136">
        <v>27.965034729999999</v>
      </c>
      <c r="Z136">
        <v>27.666321190000001</v>
      </c>
      <c r="AA136">
        <v>27.312796590000001</v>
      </c>
      <c r="AB136">
        <v>26.903923039999999</v>
      </c>
      <c r="AC136">
        <v>26.439962309999999</v>
      </c>
      <c r="AD136">
        <v>26.87106532</v>
      </c>
      <c r="AE136">
        <v>27.036415250000001</v>
      </c>
      <c r="AF136">
        <v>27.04158997</v>
      </c>
      <c r="AG136">
        <v>26.94825028</v>
      </c>
      <c r="AH136">
        <v>26.794627429999998</v>
      </c>
      <c r="AI136">
        <v>26.602943029999999</v>
      </c>
      <c r="AJ136">
        <v>26.386733589999999</v>
      </c>
      <c r="AK136">
        <v>26.154700309999999</v>
      </c>
      <c r="AL136">
        <v>25.912332849999999</v>
      </c>
      <c r="AM136">
        <v>25.66226181</v>
      </c>
    </row>
    <row r="137" spans="1:39" x14ac:dyDescent="0.25">
      <c r="A137" t="s">
        <v>178</v>
      </c>
      <c r="B137">
        <v>103.4266882</v>
      </c>
      <c r="C137">
        <v>102.8411273</v>
      </c>
      <c r="D137">
        <v>102.0239148</v>
      </c>
      <c r="E137">
        <v>100.7477686</v>
      </c>
      <c r="F137">
        <v>98.836838720000003</v>
      </c>
      <c r="G137">
        <v>106.9930755</v>
      </c>
      <c r="H137">
        <v>111.0204521</v>
      </c>
      <c r="I137">
        <v>112.5780585</v>
      </c>
      <c r="J137">
        <v>112.58965619999999</v>
      </c>
      <c r="K137">
        <v>111.6447991</v>
      </c>
      <c r="L137">
        <v>109.8443666</v>
      </c>
      <c r="M137">
        <v>107.0804052</v>
      </c>
      <c r="N137">
        <v>103.05586940000001</v>
      </c>
      <c r="O137">
        <v>97.674970340000002</v>
      </c>
      <c r="P137">
        <v>92.482536519999996</v>
      </c>
      <c r="Q137">
        <v>87.460457180000006</v>
      </c>
      <c r="R137">
        <v>82.607819250000006</v>
      </c>
      <c r="S137">
        <v>77.924053110000003</v>
      </c>
      <c r="T137">
        <v>75.814271730000002</v>
      </c>
      <c r="U137">
        <v>73.627128170000006</v>
      </c>
      <c r="V137">
        <v>71.395622799999998</v>
      </c>
      <c r="W137">
        <v>69.121814490000006</v>
      </c>
      <c r="X137">
        <v>66.805267400000005</v>
      </c>
      <c r="Y137">
        <v>64.443136679999995</v>
      </c>
      <c r="Z137">
        <v>62.03955208</v>
      </c>
      <c r="AA137">
        <v>59.599050490000003</v>
      </c>
      <c r="AB137">
        <v>57.127433519999997</v>
      </c>
      <c r="AC137">
        <v>54.631844639999997</v>
      </c>
      <c r="AD137">
        <v>39.271797829999997</v>
      </c>
      <c r="AE137">
        <v>27.948330649999999</v>
      </c>
      <c r="AF137">
        <v>19.771965940000001</v>
      </c>
      <c r="AG137">
        <v>13.93667166</v>
      </c>
      <c r="AH137">
        <v>9.8013767860000005</v>
      </c>
      <c r="AI137">
        <v>6.8830339580000004</v>
      </c>
      <c r="AJ137">
        <v>4.8288834789999999</v>
      </c>
      <c r="AK137">
        <v>3.385491343</v>
      </c>
      <c r="AL137">
        <v>2.3724077769999998</v>
      </c>
      <c r="AM137">
        <v>1.661837759</v>
      </c>
    </row>
    <row r="138" spans="1:39" x14ac:dyDescent="0.25">
      <c r="A138" t="s">
        <v>179</v>
      </c>
      <c r="B138">
        <v>441.494258</v>
      </c>
      <c r="C138">
        <v>459.07716140000002</v>
      </c>
      <c r="D138">
        <v>476.26345750000002</v>
      </c>
      <c r="E138">
        <v>491.82106979999998</v>
      </c>
      <c r="F138">
        <v>504.56480979999998</v>
      </c>
      <c r="G138">
        <v>554.01172220000001</v>
      </c>
      <c r="H138">
        <v>583.08443030000001</v>
      </c>
      <c r="I138">
        <v>599.71840699999996</v>
      </c>
      <c r="J138">
        <v>608.35528850000003</v>
      </c>
      <c r="K138">
        <v>611.8746519</v>
      </c>
      <c r="L138">
        <v>610.61423590000004</v>
      </c>
      <c r="M138">
        <v>603.75996650000002</v>
      </c>
      <c r="N138">
        <v>589.37567750000005</v>
      </c>
      <c r="O138">
        <v>601.96164250000004</v>
      </c>
      <c r="P138">
        <v>614.2021264</v>
      </c>
      <c r="Q138">
        <v>625.93520520000004</v>
      </c>
      <c r="R138">
        <v>637.09595179999997</v>
      </c>
      <c r="S138">
        <v>647.62152400000002</v>
      </c>
      <c r="T138">
        <v>643.84068009999999</v>
      </c>
      <c r="U138">
        <v>638.91489420000005</v>
      </c>
      <c r="V138">
        <v>633.07394959999999</v>
      </c>
      <c r="W138">
        <v>626.2903096</v>
      </c>
      <c r="X138">
        <v>618.51320199999998</v>
      </c>
      <c r="Y138">
        <v>609.66693729999997</v>
      </c>
      <c r="Z138">
        <v>599.73905579999996</v>
      </c>
      <c r="AA138">
        <v>588.72262190000004</v>
      </c>
      <c r="AB138">
        <v>576.62544430000003</v>
      </c>
      <c r="AC138">
        <v>563.47241350000002</v>
      </c>
      <c r="AD138">
        <v>585.7637929</v>
      </c>
      <c r="AE138">
        <v>602.85457259999998</v>
      </c>
      <c r="AF138">
        <v>616.76750819999995</v>
      </c>
      <c r="AG138">
        <v>628.70316639999999</v>
      </c>
      <c r="AH138">
        <v>639.42352500000004</v>
      </c>
      <c r="AI138">
        <v>649.37622490000001</v>
      </c>
      <c r="AJ138">
        <v>658.83724770000003</v>
      </c>
      <c r="AK138">
        <v>667.98709469999994</v>
      </c>
      <c r="AL138">
        <v>676.94073709999998</v>
      </c>
      <c r="AM138">
        <v>685.74852129999999</v>
      </c>
    </row>
    <row r="139" spans="1:39" x14ac:dyDescent="0.25">
      <c r="A139" t="s">
        <v>180</v>
      </c>
      <c r="B139">
        <v>6.4160809069999996</v>
      </c>
      <c r="C139">
        <v>7.4414862040000003</v>
      </c>
      <c r="D139">
        <v>8.6109382500000002</v>
      </c>
      <c r="E139">
        <v>9.9183531049999996</v>
      </c>
      <c r="F139">
        <v>11.349549270000001</v>
      </c>
      <c r="G139">
        <v>7.6420284049999996</v>
      </c>
      <c r="H139">
        <v>4.9322964960000002</v>
      </c>
      <c r="I139">
        <v>3.1109508259999998</v>
      </c>
      <c r="J139">
        <v>1.935223337</v>
      </c>
      <c r="K139">
        <v>1.1936150990000001</v>
      </c>
      <c r="L139">
        <v>0.73046061399999995</v>
      </c>
      <c r="M139">
        <v>0.44291687660000001</v>
      </c>
      <c r="N139">
        <v>0.26514177659999999</v>
      </c>
      <c r="O139">
        <v>0.24760991139999999</v>
      </c>
      <c r="P139">
        <v>0.23100627409999999</v>
      </c>
      <c r="Q139">
        <v>0.21525591399999999</v>
      </c>
      <c r="R139">
        <v>0.20032899509999999</v>
      </c>
      <c r="S139">
        <v>0.18619734960000001</v>
      </c>
      <c r="T139">
        <v>0.20822379960000001</v>
      </c>
      <c r="U139">
        <v>0.23243134700000001</v>
      </c>
      <c r="V139">
        <v>0.25906328169999998</v>
      </c>
      <c r="W139">
        <v>0.28828818550000002</v>
      </c>
      <c r="X139">
        <v>0.32025790599999998</v>
      </c>
      <c r="Y139">
        <v>0.35509394129999999</v>
      </c>
      <c r="Z139">
        <v>0.3929277337</v>
      </c>
      <c r="AA139">
        <v>0.43387118590000001</v>
      </c>
      <c r="AB139">
        <v>0.47801730609999998</v>
      </c>
      <c r="AC139">
        <v>0.52543888510000003</v>
      </c>
      <c r="AD139">
        <v>0.57324690450000004</v>
      </c>
      <c r="AE139">
        <v>0.61915787020000002</v>
      </c>
      <c r="AF139">
        <v>0.66478309759999998</v>
      </c>
      <c r="AG139">
        <v>0.71117056550000002</v>
      </c>
      <c r="AH139">
        <v>0.75907795659999999</v>
      </c>
      <c r="AI139">
        <v>0.80902845609999996</v>
      </c>
      <c r="AJ139">
        <v>0.86142049679999999</v>
      </c>
      <c r="AK139">
        <v>0.91658927830000003</v>
      </c>
      <c r="AL139">
        <v>0.97482575410000005</v>
      </c>
      <c r="AM139">
        <v>1.0363605380000001</v>
      </c>
    </row>
    <row r="140" spans="1:39" x14ac:dyDescent="0.25">
      <c r="A140" t="s">
        <v>181</v>
      </c>
      <c r="B140">
        <v>148.05282879999999</v>
      </c>
      <c r="C140">
        <v>141.6290357</v>
      </c>
      <c r="D140">
        <v>135.1726511</v>
      </c>
      <c r="E140">
        <v>128.4173376</v>
      </c>
      <c r="F140">
        <v>121.201627</v>
      </c>
      <c r="G140">
        <v>60.69770261</v>
      </c>
      <c r="H140">
        <v>29.137115260000002</v>
      </c>
      <c r="I140">
        <v>13.668608150000001</v>
      </c>
      <c r="J140">
        <v>6.3240604139999999</v>
      </c>
      <c r="K140">
        <v>2.9011019569999998</v>
      </c>
      <c r="L140">
        <v>1.3204722010000001</v>
      </c>
      <c r="M140">
        <v>0.59550917640000001</v>
      </c>
      <c r="N140">
        <v>0.26514177659999999</v>
      </c>
      <c r="O140">
        <v>0.26233829320000002</v>
      </c>
      <c r="P140">
        <v>0.25930512659999999</v>
      </c>
      <c r="Q140">
        <v>0.25599771189999998</v>
      </c>
      <c r="R140">
        <v>0.25241692259999998</v>
      </c>
      <c r="S140">
        <v>0.2485660516</v>
      </c>
      <c r="T140">
        <v>0.24852227260000001</v>
      </c>
      <c r="U140">
        <v>0.24802546850000001</v>
      </c>
      <c r="V140">
        <v>0.24715765880000001</v>
      </c>
      <c r="W140">
        <v>0.2459017872</v>
      </c>
      <c r="X140">
        <v>0.24423130530000001</v>
      </c>
      <c r="Y140">
        <v>0.24210923949999999</v>
      </c>
      <c r="Z140">
        <v>0.23952310609999999</v>
      </c>
      <c r="AA140">
        <v>0.23646244229999999</v>
      </c>
      <c r="AB140">
        <v>0.23292259100000001</v>
      </c>
      <c r="AC140">
        <v>0.22890581860000001</v>
      </c>
      <c r="AD140">
        <v>0.232659806</v>
      </c>
      <c r="AE140">
        <v>0.23411328649999999</v>
      </c>
      <c r="AF140">
        <v>0.23417992000000001</v>
      </c>
      <c r="AG140">
        <v>0.23339335050000001</v>
      </c>
      <c r="AH140">
        <v>0.23208448349999999</v>
      </c>
      <c r="AI140">
        <v>0.23044566550000001</v>
      </c>
      <c r="AJ140">
        <v>0.22859407430000001</v>
      </c>
      <c r="AK140">
        <v>0.22660503770000001</v>
      </c>
      <c r="AL140">
        <v>0.2245260845</v>
      </c>
      <c r="AM140">
        <v>0.22237998519999999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71"/>
  <sheetViews>
    <sheetView workbookViewId="0">
      <selection activeCell="B1" sqref="B1:AN171"/>
    </sheetView>
  </sheetViews>
  <sheetFormatPr baseColWidth="10" defaultRowHeight="15" x14ac:dyDescent="0.25"/>
  <cols>
    <col min="1" max="1" width="28.85546875" customWidth="1"/>
    <col min="2" max="2" width="12" customWidth="1"/>
  </cols>
  <sheetData>
    <row r="1" spans="1:40" x14ac:dyDescent="0.25">
      <c r="C1">
        <v>2013</v>
      </c>
      <c r="D1">
        <v>2014</v>
      </c>
      <c r="E1">
        <v>2015</v>
      </c>
      <c r="F1">
        <v>2016</v>
      </c>
      <c r="G1">
        <v>2017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  <c r="AE1">
        <v>2041</v>
      </c>
      <c r="AF1">
        <v>2042</v>
      </c>
      <c r="AG1">
        <v>2043</v>
      </c>
      <c r="AH1">
        <v>2044</v>
      </c>
      <c r="AI1">
        <v>2045</v>
      </c>
      <c r="AJ1">
        <v>2046</v>
      </c>
      <c r="AK1">
        <v>2047</v>
      </c>
      <c r="AL1">
        <v>2048</v>
      </c>
      <c r="AM1">
        <v>2049</v>
      </c>
      <c r="AN1">
        <v>2050</v>
      </c>
    </row>
    <row r="2" spans="1:40" x14ac:dyDescent="0.25">
      <c r="A2" s="5" t="s">
        <v>219</v>
      </c>
      <c r="B2" t="s">
        <v>239</v>
      </c>
      <c r="C2">
        <v>7249503</v>
      </c>
      <c r="D2">
        <v>7326239.7980000004</v>
      </c>
      <c r="E2">
        <v>7402484.693</v>
      </c>
      <c r="F2">
        <v>7478647.0549999997</v>
      </c>
      <c r="G2">
        <v>7552740.3890000004</v>
      </c>
      <c r="H2">
        <v>7623945.1059999997</v>
      </c>
      <c r="I2">
        <v>7692215.9970000004</v>
      </c>
      <c r="J2">
        <v>7757973.5789999999</v>
      </c>
      <c r="K2">
        <v>7821072.5089999996</v>
      </c>
      <c r="L2">
        <v>7882001.523</v>
      </c>
      <c r="M2">
        <v>7941266.1840000004</v>
      </c>
      <c r="N2">
        <v>7999297.0839999998</v>
      </c>
      <c r="O2">
        <v>8056451.7560000001</v>
      </c>
      <c r="P2">
        <v>8114402.9800000004</v>
      </c>
      <c r="Q2">
        <v>8174353.8820000002</v>
      </c>
      <c r="R2">
        <v>8236403.1459999997</v>
      </c>
      <c r="S2">
        <v>8300455.3310000002</v>
      </c>
      <c r="T2">
        <v>8366352.7860000003</v>
      </c>
      <c r="U2">
        <v>8437909.6070000008</v>
      </c>
      <c r="V2">
        <v>8513253.0109999999</v>
      </c>
      <c r="W2">
        <v>8591078.2050000001</v>
      </c>
      <c r="X2">
        <v>8670492.1359999999</v>
      </c>
      <c r="Y2">
        <v>8750837.6490000002</v>
      </c>
      <c r="Z2">
        <v>8831612.4739999995</v>
      </c>
      <c r="AA2">
        <v>8912416.6439999994</v>
      </c>
      <c r="AB2">
        <v>8992919.2410000004</v>
      </c>
      <c r="AC2">
        <v>9072839.49599999</v>
      </c>
      <c r="AD2">
        <v>9151938.7070000004</v>
      </c>
      <c r="AE2">
        <v>9230826.40499999</v>
      </c>
      <c r="AF2">
        <v>9309972.1359999999</v>
      </c>
      <c r="AG2">
        <v>9389255.7339999899</v>
      </c>
      <c r="AH2">
        <v>9468500.5779999997</v>
      </c>
      <c r="AI2">
        <v>9547534.9299999997</v>
      </c>
      <c r="AJ2">
        <v>9626250.6970000006</v>
      </c>
      <c r="AK2">
        <v>9704742.1009999998</v>
      </c>
      <c r="AL2">
        <v>9783138.682</v>
      </c>
      <c r="AM2">
        <v>9861703.1999999899</v>
      </c>
      <c r="AN2">
        <v>9940813.6349999998</v>
      </c>
    </row>
    <row r="3" spans="1:40" x14ac:dyDescent="0.25">
      <c r="A3" s="5" t="s">
        <v>219</v>
      </c>
      <c r="B3" t="s">
        <v>240</v>
      </c>
      <c r="C3">
        <v>100707</v>
      </c>
      <c r="D3">
        <v>101785.9614</v>
      </c>
      <c r="E3">
        <v>102823.82</v>
      </c>
      <c r="F3">
        <v>103811.26270000001</v>
      </c>
      <c r="G3">
        <v>104758.23579999999</v>
      </c>
      <c r="H3">
        <v>105691.3029</v>
      </c>
      <c r="I3">
        <v>106621.4616</v>
      </c>
      <c r="J3">
        <v>107553.495</v>
      </c>
      <c r="K3">
        <v>108466.66929999999</v>
      </c>
      <c r="L3">
        <v>109366.32309999999</v>
      </c>
      <c r="M3">
        <v>110265.27650000001</v>
      </c>
      <c r="N3">
        <v>111170.28170000001</v>
      </c>
      <c r="O3">
        <v>112081.30220000001</v>
      </c>
      <c r="P3">
        <v>113003.5162</v>
      </c>
      <c r="Q3">
        <v>113947.6204</v>
      </c>
      <c r="R3">
        <v>114905.6621</v>
      </c>
      <c r="S3">
        <v>115869.6756</v>
      </c>
      <c r="T3">
        <v>116835.0012</v>
      </c>
      <c r="U3">
        <v>117809.52009999999</v>
      </c>
      <c r="V3">
        <v>118782.4347</v>
      </c>
      <c r="W3">
        <v>119748.0269</v>
      </c>
      <c r="X3">
        <v>120705.5888</v>
      </c>
      <c r="Y3">
        <v>121655.0521</v>
      </c>
      <c r="Z3">
        <v>122595.81969999999</v>
      </c>
      <c r="AA3">
        <v>123526.6774</v>
      </c>
      <c r="AB3">
        <v>124445.9797</v>
      </c>
      <c r="AC3">
        <v>125351.9013</v>
      </c>
      <c r="AD3">
        <v>126242.6737</v>
      </c>
      <c r="AE3">
        <v>127121.1829</v>
      </c>
      <c r="AF3">
        <v>127992.9424</v>
      </c>
      <c r="AG3">
        <v>128853.4093</v>
      </c>
      <c r="AH3">
        <v>129699.74739999999</v>
      </c>
      <c r="AI3">
        <v>130532.6456</v>
      </c>
      <c r="AJ3">
        <v>131355.35889999999</v>
      </c>
      <c r="AK3">
        <v>132175.57329999999</v>
      </c>
      <c r="AL3">
        <v>132998.5171</v>
      </c>
      <c r="AM3">
        <v>133830.58379999999</v>
      </c>
      <c r="AN3">
        <v>134679.44289999999</v>
      </c>
    </row>
    <row r="4" spans="1:40" x14ac:dyDescent="0.25">
      <c r="A4" s="5" t="s">
        <v>218</v>
      </c>
      <c r="B4" t="s">
        <v>241</v>
      </c>
      <c r="C4">
        <v>1859303</v>
      </c>
      <c r="D4">
        <v>1878920.192</v>
      </c>
      <c r="E4">
        <v>1898923.8370000001</v>
      </c>
      <c r="F4">
        <v>1919463.9380000001</v>
      </c>
      <c r="G4">
        <v>1939451.8289999999</v>
      </c>
      <c r="H4">
        <v>1958221.9129999999</v>
      </c>
      <c r="I4">
        <v>1975647.8330000001</v>
      </c>
      <c r="J4">
        <v>1991890.335</v>
      </c>
      <c r="K4">
        <v>2007197.6540000001</v>
      </c>
      <c r="L4">
        <v>2021772.7649999999</v>
      </c>
      <c r="M4">
        <v>2035763.0819999999</v>
      </c>
      <c r="N4">
        <v>2049333.939</v>
      </c>
      <c r="O4">
        <v>2062666.2039999999</v>
      </c>
      <c r="P4">
        <v>2076545.4720000001</v>
      </c>
      <c r="Q4">
        <v>2091290.7039999999</v>
      </c>
      <c r="R4">
        <v>2106978.514</v>
      </c>
      <c r="S4">
        <v>2123590.2059999998</v>
      </c>
      <c r="T4">
        <v>2141059.5780000002</v>
      </c>
      <c r="U4">
        <v>2160816.2960000001</v>
      </c>
      <c r="V4">
        <v>2182092.1510000001</v>
      </c>
      <c r="W4">
        <v>2204385.7599999998</v>
      </c>
      <c r="X4">
        <v>2227325.196</v>
      </c>
      <c r="Y4">
        <v>2250648.392</v>
      </c>
      <c r="Z4">
        <v>2274176.2230000002</v>
      </c>
      <c r="AA4">
        <v>2297786.676</v>
      </c>
      <c r="AB4">
        <v>2321394.4959999998</v>
      </c>
      <c r="AC4">
        <v>2344937.327</v>
      </c>
      <c r="AD4">
        <v>2368368.0060000001</v>
      </c>
      <c r="AE4">
        <v>2392028.5550000002</v>
      </c>
      <c r="AF4">
        <v>2416035.7880000002</v>
      </c>
      <c r="AG4">
        <v>2440377.8840000001</v>
      </c>
      <c r="AH4">
        <v>2464994.3220000002</v>
      </c>
      <c r="AI4">
        <v>2489794.7319999998</v>
      </c>
      <c r="AJ4">
        <v>2514695.7910000002</v>
      </c>
      <c r="AK4">
        <v>2539658.7620000001</v>
      </c>
      <c r="AL4">
        <v>2564697.375</v>
      </c>
      <c r="AM4">
        <v>2589871.0159999998</v>
      </c>
      <c r="AN4">
        <v>2615279.375</v>
      </c>
    </row>
    <row r="5" spans="1:40" x14ac:dyDescent="0.25">
      <c r="A5" s="5" t="s">
        <v>218</v>
      </c>
      <c r="B5" t="s">
        <v>242</v>
      </c>
      <c r="C5">
        <v>286222</v>
      </c>
      <c r="D5">
        <v>289329.94900000002</v>
      </c>
      <c r="E5">
        <v>292422.84019999998</v>
      </c>
      <c r="F5">
        <v>295486.09850000002</v>
      </c>
      <c r="G5">
        <v>298473.9325</v>
      </c>
      <c r="H5">
        <v>301386.0417</v>
      </c>
      <c r="I5">
        <v>304222.86660000001</v>
      </c>
      <c r="J5">
        <v>306992.6593</v>
      </c>
      <c r="K5">
        <v>309661.23080000002</v>
      </c>
      <c r="L5">
        <v>312250.37650000001</v>
      </c>
      <c r="M5">
        <v>314791.04369999998</v>
      </c>
      <c r="N5">
        <v>317302.37150000001</v>
      </c>
      <c r="O5">
        <v>319791.99969999999</v>
      </c>
      <c r="P5">
        <v>322316.65970000002</v>
      </c>
      <c r="Q5">
        <v>324916.65049999999</v>
      </c>
      <c r="R5">
        <v>327580.21529999998</v>
      </c>
      <c r="S5">
        <v>330293.5576</v>
      </c>
      <c r="T5">
        <v>333047.82169999997</v>
      </c>
      <c r="U5">
        <v>335940.76169999997</v>
      </c>
      <c r="V5">
        <v>338915.56910000002</v>
      </c>
      <c r="W5">
        <v>341934.09720000002</v>
      </c>
      <c r="X5">
        <v>344973.97399999999</v>
      </c>
      <c r="Y5">
        <v>348020.13299999997</v>
      </c>
      <c r="Z5">
        <v>351061.26270000002</v>
      </c>
      <c r="AA5">
        <v>354088.14789999998</v>
      </c>
      <c r="AB5">
        <v>357092.83250000002</v>
      </c>
      <c r="AC5">
        <v>360068.30619999999</v>
      </c>
      <c r="AD5">
        <v>363008.51809999999</v>
      </c>
      <c r="AE5">
        <v>365941.8468</v>
      </c>
      <c r="AF5">
        <v>368887.60119999998</v>
      </c>
      <c r="AG5">
        <v>371833.64760000003</v>
      </c>
      <c r="AH5">
        <v>374769.7586</v>
      </c>
      <c r="AI5">
        <v>377691.42489999998</v>
      </c>
      <c r="AJ5">
        <v>380599.35499999998</v>
      </c>
      <c r="AK5">
        <v>383505.10210000002</v>
      </c>
      <c r="AL5">
        <v>386417.50870000001</v>
      </c>
      <c r="AM5">
        <v>389350.51569999999</v>
      </c>
      <c r="AN5">
        <v>392322.54190000001</v>
      </c>
    </row>
    <row r="6" spans="1:40" x14ac:dyDescent="0.25">
      <c r="A6" s="5" t="s">
        <v>218</v>
      </c>
      <c r="B6" t="s">
        <v>243</v>
      </c>
      <c r="C6">
        <v>288023.5</v>
      </c>
      <c r="D6">
        <v>291147.22879999998</v>
      </c>
      <c r="E6">
        <v>294286.93770000001</v>
      </c>
      <c r="F6">
        <v>297451.99369999999</v>
      </c>
      <c r="G6">
        <v>300595.86339999997</v>
      </c>
      <c r="H6">
        <v>303669.0882</v>
      </c>
      <c r="I6">
        <v>306625.61969999998</v>
      </c>
      <c r="J6">
        <v>309448.23009999999</v>
      </c>
      <c r="K6">
        <v>312119.7403</v>
      </c>
      <c r="L6">
        <v>314682.19900000002</v>
      </c>
      <c r="M6">
        <v>317178.31949999998</v>
      </c>
      <c r="N6">
        <v>319633.81699999998</v>
      </c>
      <c r="O6">
        <v>322061.1875</v>
      </c>
      <c r="P6">
        <v>324527.58140000002</v>
      </c>
      <c r="Q6">
        <v>327075.48590000003</v>
      </c>
      <c r="R6">
        <v>329698.17080000002</v>
      </c>
      <c r="S6">
        <v>332388.7867</v>
      </c>
      <c r="T6">
        <v>335145.59000000003</v>
      </c>
      <c r="U6">
        <v>338081.31679999997</v>
      </c>
      <c r="V6">
        <v>341134.17810000002</v>
      </c>
      <c r="W6">
        <v>344261.83039999998</v>
      </c>
      <c r="X6">
        <v>347437.06420000002</v>
      </c>
      <c r="Y6">
        <v>350640.96350000001</v>
      </c>
      <c r="Z6">
        <v>353859.96269999997</v>
      </c>
      <c r="AA6">
        <v>357084.04849999998</v>
      </c>
      <c r="AB6">
        <v>360305.57380000001</v>
      </c>
      <c r="AC6">
        <v>363518.6054</v>
      </c>
      <c r="AD6">
        <v>366718.68650000001</v>
      </c>
      <c r="AE6">
        <v>369936.0784</v>
      </c>
      <c r="AF6">
        <v>373191.94459999999</v>
      </c>
      <c r="AG6">
        <v>376476.837</v>
      </c>
      <c r="AH6">
        <v>379781.68609999999</v>
      </c>
      <c r="AI6">
        <v>383100.29729999998</v>
      </c>
      <c r="AJ6">
        <v>386429.9584</v>
      </c>
      <c r="AK6">
        <v>389778.12660000002</v>
      </c>
      <c r="AL6">
        <v>393150.25660000002</v>
      </c>
      <c r="AM6">
        <v>396557.90749999997</v>
      </c>
      <c r="AN6">
        <v>400017.80739999999</v>
      </c>
    </row>
    <row r="7" spans="1:40" x14ac:dyDescent="0.25">
      <c r="A7" s="5" t="s">
        <v>218</v>
      </c>
      <c r="B7" t="s">
        <v>244</v>
      </c>
      <c r="C7">
        <v>71746.000020000007</v>
      </c>
      <c r="D7">
        <v>72590.169869999998</v>
      </c>
      <c r="E7">
        <v>73459.83455</v>
      </c>
      <c r="F7">
        <v>74332.342579999997</v>
      </c>
      <c r="G7">
        <v>75230.674079999997</v>
      </c>
      <c r="H7">
        <v>76177.871239999906</v>
      </c>
      <c r="I7">
        <v>77163.481329999995</v>
      </c>
      <c r="J7">
        <v>78172.910640000002</v>
      </c>
      <c r="K7">
        <v>79177.044139999998</v>
      </c>
      <c r="L7">
        <v>80168.938469999906</v>
      </c>
      <c r="M7">
        <v>81157.583679999996</v>
      </c>
      <c r="N7">
        <v>82155.839730000007</v>
      </c>
      <c r="O7">
        <v>83177.863370000006</v>
      </c>
      <c r="P7">
        <v>84164.96127</v>
      </c>
      <c r="Q7">
        <v>85125.343930000003</v>
      </c>
      <c r="R7">
        <v>86063.145959999994</v>
      </c>
      <c r="S7">
        <v>86980.941049999994</v>
      </c>
      <c r="T7">
        <v>87883.059340000007</v>
      </c>
      <c r="U7">
        <v>88764.47335</v>
      </c>
      <c r="V7">
        <v>89626.399090000006</v>
      </c>
      <c r="W7">
        <v>90470.540989999994</v>
      </c>
      <c r="X7">
        <v>91304.819170000002</v>
      </c>
      <c r="Y7">
        <v>92135.184450000001</v>
      </c>
      <c r="Z7">
        <v>92965.494399999996</v>
      </c>
      <c r="AA7">
        <v>93798.002640000006</v>
      </c>
      <c r="AB7">
        <v>94633.8995</v>
      </c>
      <c r="AC7">
        <v>95473.801900000006</v>
      </c>
      <c r="AD7">
        <v>96318.139240000004</v>
      </c>
      <c r="AE7">
        <v>97127.096999999994</v>
      </c>
      <c r="AF7">
        <v>97903.103610000006</v>
      </c>
      <c r="AG7">
        <v>98649.602299999999</v>
      </c>
      <c r="AH7">
        <v>99367.96372</v>
      </c>
      <c r="AI7">
        <v>100060.827</v>
      </c>
      <c r="AJ7">
        <v>100732.8884</v>
      </c>
      <c r="AK7">
        <v>101392.1446</v>
      </c>
      <c r="AL7">
        <v>102045.7136</v>
      </c>
      <c r="AM7">
        <v>102701.2476</v>
      </c>
      <c r="AN7">
        <v>103367.2677</v>
      </c>
    </row>
    <row r="8" spans="1:40" x14ac:dyDescent="0.25">
      <c r="A8" s="5" t="s">
        <v>218</v>
      </c>
      <c r="B8" t="s">
        <v>245</v>
      </c>
      <c r="C8">
        <v>28100</v>
      </c>
      <c r="D8">
        <v>28417.592830000001</v>
      </c>
      <c r="E8">
        <v>28720.902969999999</v>
      </c>
      <c r="F8">
        <v>29002.255519999999</v>
      </c>
      <c r="G8">
        <v>29279.187000000002</v>
      </c>
      <c r="H8">
        <v>29570.553319999999</v>
      </c>
      <c r="I8">
        <v>29879.397580000001</v>
      </c>
      <c r="J8">
        <v>30202.974740000001</v>
      </c>
      <c r="K8">
        <v>30526.429919999999</v>
      </c>
      <c r="L8">
        <v>30849.62341</v>
      </c>
      <c r="M8">
        <v>31175.98128</v>
      </c>
      <c r="N8">
        <v>31506.287469999999</v>
      </c>
      <c r="O8">
        <v>31838.524839999998</v>
      </c>
      <c r="P8">
        <v>32165.909019999999</v>
      </c>
      <c r="Q8">
        <v>32489.223989999999</v>
      </c>
      <c r="R8">
        <v>32804.148609999997</v>
      </c>
      <c r="S8">
        <v>33108.875350000002</v>
      </c>
      <c r="T8">
        <v>33404.087449999999</v>
      </c>
      <c r="U8">
        <v>33684.643700000001</v>
      </c>
      <c r="V8">
        <v>33952.462169999999</v>
      </c>
      <c r="W8">
        <v>34209.641389999997</v>
      </c>
      <c r="X8">
        <v>34459.6083</v>
      </c>
      <c r="Y8">
        <v>34704.766770000002</v>
      </c>
      <c r="Z8">
        <v>34946.396430000001</v>
      </c>
      <c r="AA8">
        <v>35184.931329999999</v>
      </c>
      <c r="AB8">
        <v>35420.286590000003</v>
      </c>
      <c r="AC8">
        <v>35652.13912</v>
      </c>
      <c r="AD8">
        <v>35880.124360000002</v>
      </c>
      <c r="AE8">
        <v>36103.220930000003</v>
      </c>
      <c r="AF8">
        <v>36321.248749999999</v>
      </c>
      <c r="AG8">
        <v>36530.693780000001</v>
      </c>
      <c r="AH8">
        <v>36730.476560000003</v>
      </c>
      <c r="AI8">
        <v>36921.80644</v>
      </c>
      <c r="AJ8">
        <v>37107.100109999999</v>
      </c>
      <c r="AK8">
        <v>37290.441550000003</v>
      </c>
      <c r="AL8">
        <v>37474.020219999999</v>
      </c>
      <c r="AM8">
        <v>37660.223510000003</v>
      </c>
      <c r="AN8">
        <v>37851.5962</v>
      </c>
    </row>
    <row r="9" spans="1:40" x14ac:dyDescent="0.25">
      <c r="A9" s="5" t="s">
        <v>218</v>
      </c>
      <c r="B9" t="s">
        <v>246</v>
      </c>
      <c r="C9">
        <v>2093869</v>
      </c>
      <c r="D9">
        <v>2116740.1069999998</v>
      </c>
      <c r="E9">
        <v>2138202.443</v>
      </c>
      <c r="F9">
        <v>2157981.693</v>
      </c>
      <c r="G9">
        <v>2177286.5430000001</v>
      </c>
      <c r="H9">
        <v>2197457.0690000001</v>
      </c>
      <c r="I9">
        <v>2218911.8390000002</v>
      </c>
      <c r="J9">
        <v>2241618.8790000002</v>
      </c>
      <c r="K9">
        <v>2264431.2960000001</v>
      </c>
      <c r="L9">
        <v>2287483.8020000001</v>
      </c>
      <c r="M9">
        <v>2311080.9750000001</v>
      </c>
      <c r="N9">
        <v>2335267.0809999998</v>
      </c>
      <c r="O9">
        <v>2359851.8059999999</v>
      </c>
      <c r="P9">
        <v>2384563.6880000001</v>
      </c>
      <c r="Q9">
        <v>2409513.2220000001</v>
      </c>
      <c r="R9">
        <v>2434203.7760000001</v>
      </c>
      <c r="S9">
        <v>2458366.5699999998</v>
      </c>
      <c r="T9">
        <v>2481923.1379999998</v>
      </c>
      <c r="U9">
        <v>2504510.3620000002</v>
      </c>
      <c r="V9">
        <v>2526165.656</v>
      </c>
      <c r="W9">
        <v>2547002.1510000001</v>
      </c>
      <c r="X9">
        <v>2567224.5980000002</v>
      </c>
      <c r="Y9">
        <v>2586994.682</v>
      </c>
      <c r="Z9">
        <v>2606402.7990000001</v>
      </c>
      <c r="AA9">
        <v>2625480.9049999998</v>
      </c>
      <c r="AB9">
        <v>2644223.8590000002</v>
      </c>
      <c r="AC9">
        <v>2662609.4619999998</v>
      </c>
      <c r="AD9">
        <v>2680612.909</v>
      </c>
      <c r="AE9">
        <v>2698246.5</v>
      </c>
      <c r="AF9">
        <v>2715625.7280000001</v>
      </c>
      <c r="AG9">
        <v>2732450.2740000002</v>
      </c>
      <c r="AH9">
        <v>2748627.1839999999</v>
      </c>
      <c r="AI9">
        <v>2764243.1490000002</v>
      </c>
      <c r="AJ9">
        <v>2779482.5350000001</v>
      </c>
      <c r="AK9">
        <v>2794682.1579999998</v>
      </c>
      <c r="AL9">
        <v>2810010.159</v>
      </c>
      <c r="AM9">
        <v>2825675.9049999998</v>
      </c>
      <c r="AN9">
        <v>2841911.2549999999</v>
      </c>
    </row>
    <row r="10" spans="1:40" x14ac:dyDescent="0.25">
      <c r="A10" s="19" t="s">
        <v>222</v>
      </c>
      <c r="B10" t="s">
        <v>247</v>
      </c>
      <c r="C10">
        <v>52938</v>
      </c>
      <c r="D10">
        <v>53530.28357</v>
      </c>
      <c r="E10">
        <v>54058.951480000003</v>
      </c>
      <c r="F10">
        <v>54524.579570000002</v>
      </c>
      <c r="G10">
        <v>55017.446389999997</v>
      </c>
      <c r="H10">
        <v>55593.961889999999</v>
      </c>
      <c r="I10">
        <v>56239.51251</v>
      </c>
      <c r="J10">
        <v>56928.882490000004</v>
      </c>
      <c r="K10">
        <v>57613.66401</v>
      </c>
      <c r="L10">
        <v>58289.163500000002</v>
      </c>
      <c r="M10">
        <v>58969.453430000001</v>
      </c>
      <c r="N10">
        <v>59647.205090000003</v>
      </c>
      <c r="O10">
        <v>60307.392359999998</v>
      </c>
      <c r="P10">
        <v>60932.156649999997</v>
      </c>
      <c r="Q10">
        <v>61519.230960000001</v>
      </c>
      <c r="R10">
        <v>62059.472549999999</v>
      </c>
      <c r="S10">
        <v>62551.120009999999</v>
      </c>
      <c r="T10">
        <v>62997.006540000002</v>
      </c>
      <c r="U10">
        <v>63275.490969999999</v>
      </c>
      <c r="V10">
        <v>63442.628149999997</v>
      </c>
      <c r="W10">
        <v>63535.799379999997</v>
      </c>
      <c r="X10">
        <v>63582.912389999998</v>
      </c>
      <c r="Y10">
        <v>63600.631630000003</v>
      </c>
      <c r="Z10">
        <v>63598.156490000001</v>
      </c>
      <c r="AA10">
        <v>63580.279620000001</v>
      </c>
      <c r="AB10">
        <v>63549.294439999998</v>
      </c>
      <c r="AC10">
        <v>63506.184679999998</v>
      </c>
      <c r="AD10">
        <v>63451.340770000003</v>
      </c>
      <c r="AE10">
        <v>63359.046990000003</v>
      </c>
      <c r="AF10">
        <v>63244.6512</v>
      </c>
      <c r="AG10">
        <v>63111.916649999999</v>
      </c>
      <c r="AH10">
        <v>62960.670729999998</v>
      </c>
      <c r="AI10">
        <v>62796.588150000003</v>
      </c>
      <c r="AJ10">
        <v>62626.422980000003</v>
      </c>
      <c r="AK10">
        <v>62458.90943</v>
      </c>
      <c r="AL10">
        <v>62296.890749999999</v>
      </c>
      <c r="AM10">
        <v>62143.236250000002</v>
      </c>
      <c r="AN10">
        <v>62000.855219999998</v>
      </c>
    </row>
    <row r="11" spans="1:40" x14ac:dyDescent="0.25">
      <c r="A11" s="5" t="s">
        <v>218</v>
      </c>
      <c r="B11" t="s">
        <v>248</v>
      </c>
      <c r="C11">
        <v>5558098.0010000002</v>
      </c>
      <c r="D11">
        <v>5619203.8899999997</v>
      </c>
      <c r="E11">
        <v>5678679.7970000003</v>
      </c>
      <c r="F11">
        <v>5735443.7070000004</v>
      </c>
      <c r="G11">
        <v>5790877.4340000004</v>
      </c>
      <c r="H11">
        <v>5847422.2609999999</v>
      </c>
      <c r="I11">
        <v>5905179.0549999997</v>
      </c>
      <c r="J11">
        <v>5964360.2640000004</v>
      </c>
      <c r="K11">
        <v>6023654.6529999999</v>
      </c>
      <c r="L11">
        <v>6083061.8810000001</v>
      </c>
      <c r="M11">
        <v>6143523.5700000003</v>
      </c>
      <c r="N11">
        <v>6206100.9869999997</v>
      </c>
      <c r="O11">
        <v>6271943.574</v>
      </c>
      <c r="P11">
        <v>6336273.1639999999</v>
      </c>
      <c r="Q11">
        <v>6400646.7810000004</v>
      </c>
      <c r="R11">
        <v>6465221.3329999996</v>
      </c>
      <c r="S11">
        <v>6529808.3590000002</v>
      </c>
      <c r="T11">
        <v>6594277.8949999996</v>
      </c>
      <c r="U11">
        <v>6658466.8949999996</v>
      </c>
      <c r="V11">
        <v>6722329.3949999996</v>
      </c>
      <c r="W11">
        <v>6785761.5539999995</v>
      </c>
      <c r="X11">
        <v>6849135.8090000004</v>
      </c>
      <c r="Y11">
        <v>6912654.75</v>
      </c>
      <c r="Z11">
        <v>6976422.7740000002</v>
      </c>
      <c r="AA11">
        <v>7040474.6890000002</v>
      </c>
      <c r="AB11">
        <v>7104800.3420000002</v>
      </c>
      <c r="AC11">
        <v>7169366.4859999996</v>
      </c>
      <c r="AD11">
        <v>7234135.4570000004</v>
      </c>
      <c r="AE11">
        <v>7295015.9579999996</v>
      </c>
      <c r="AF11">
        <v>7352874.9579999996</v>
      </c>
      <c r="AG11">
        <v>7408353.8629999999</v>
      </c>
      <c r="AH11">
        <v>7461724.3550000004</v>
      </c>
      <c r="AI11">
        <v>7513259.074</v>
      </c>
      <c r="AJ11">
        <v>7563325.625</v>
      </c>
      <c r="AK11">
        <v>7612519.1059999997</v>
      </c>
      <c r="AL11">
        <v>7661371.5829999996</v>
      </c>
      <c r="AM11">
        <v>7710462.5279999999</v>
      </c>
      <c r="AN11">
        <v>7760456.9939999999</v>
      </c>
    </row>
    <row r="12" spans="1:40" x14ac:dyDescent="0.25">
      <c r="A12" s="5" t="s">
        <v>218</v>
      </c>
      <c r="B12" t="s">
        <v>249</v>
      </c>
      <c r="C12">
        <v>4011081</v>
      </c>
      <c r="D12">
        <v>4055013.801</v>
      </c>
      <c r="E12">
        <v>4097650.176</v>
      </c>
      <c r="F12">
        <v>4138460.7170000002</v>
      </c>
      <c r="G12">
        <v>4178470.6370000001</v>
      </c>
      <c r="H12">
        <v>4219200.4110000003</v>
      </c>
      <c r="I12">
        <v>4260933.0949999997</v>
      </c>
      <c r="J12">
        <v>4303543.3320000004</v>
      </c>
      <c r="K12">
        <v>4345641.477</v>
      </c>
      <c r="L12">
        <v>4387360.3190000001</v>
      </c>
      <c r="M12">
        <v>4429192.017</v>
      </c>
      <c r="N12">
        <v>4471330.9610000001</v>
      </c>
      <c r="O12">
        <v>4513680.6619999995</v>
      </c>
      <c r="P12">
        <v>4555978.6940000001</v>
      </c>
      <c r="Q12">
        <v>4598537.0999999996</v>
      </c>
      <c r="R12">
        <v>4640891.4950000001</v>
      </c>
      <c r="S12">
        <v>4682750.8499999996</v>
      </c>
      <c r="T12">
        <v>4724041.4170000004</v>
      </c>
      <c r="U12">
        <v>4764622.2450000001</v>
      </c>
      <c r="V12">
        <v>4804272.0690000001</v>
      </c>
      <c r="W12">
        <v>4842989.8619999997</v>
      </c>
      <c r="X12">
        <v>4880977.5580000002</v>
      </c>
      <c r="Y12">
        <v>4918389.9280000003</v>
      </c>
      <c r="Z12">
        <v>4955304.6119999997</v>
      </c>
      <c r="AA12">
        <v>4991736.76</v>
      </c>
      <c r="AB12">
        <v>5027661.4110000003</v>
      </c>
      <c r="AC12">
        <v>5063034.7180000003</v>
      </c>
      <c r="AD12">
        <v>5097810.3899999997</v>
      </c>
      <c r="AE12">
        <v>5131918.699</v>
      </c>
      <c r="AF12">
        <v>5165529.2170000002</v>
      </c>
      <c r="AG12">
        <v>5198353.8930000002</v>
      </c>
      <c r="AH12">
        <v>5230268.9249999998</v>
      </c>
      <c r="AI12">
        <v>5261352.9029999999</v>
      </c>
      <c r="AJ12">
        <v>5291810.8020000001</v>
      </c>
      <c r="AK12">
        <v>5322049.6550000003</v>
      </c>
      <c r="AL12">
        <v>5352312.1380000003</v>
      </c>
      <c r="AM12">
        <v>5382892.5609999998</v>
      </c>
      <c r="AN12">
        <v>5414126.3650000002</v>
      </c>
    </row>
    <row r="13" spans="1:40" x14ac:dyDescent="0.25">
      <c r="A13" s="5" t="s">
        <v>220</v>
      </c>
      <c r="B13" t="s">
        <v>250</v>
      </c>
      <c r="C13">
        <v>50441</v>
      </c>
      <c r="D13">
        <v>51007.770020000004</v>
      </c>
      <c r="E13">
        <v>51591.740720000002</v>
      </c>
      <c r="F13">
        <v>52200.928039999999</v>
      </c>
      <c r="G13">
        <v>52833.494140000003</v>
      </c>
      <c r="H13">
        <v>53468.558620000003</v>
      </c>
      <c r="I13">
        <v>54084.032220000001</v>
      </c>
      <c r="J13">
        <v>54665.371440000003</v>
      </c>
      <c r="K13">
        <v>55204.45566</v>
      </c>
      <c r="L13">
        <v>55702.987209999999</v>
      </c>
      <c r="M13">
        <v>56163.851569999999</v>
      </c>
      <c r="N13">
        <v>56588.885029999998</v>
      </c>
      <c r="O13">
        <v>56980.82301</v>
      </c>
      <c r="P13">
        <v>57363.942069999997</v>
      </c>
      <c r="Q13">
        <v>57759.174359999997</v>
      </c>
      <c r="R13">
        <v>58177.186670000003</v>
      </c>
      <c r="S13">
        <v>58623.241629999997</v>
      </c>
      <c r="T13">
        <v>59099.800089999997</v>
      </c>
      <c r="U13">
        <v>59639.191140000003</v>
      </c>
      <c r="V13">
        <v>60224.574229999998</v>
      </c>
      <c r="W13">
        <v>60843.31882</v>
      </c>
      <c r="X13">
        <v>61485.66347</v>
      </c>
      <c r="Y13">
        <v>62144.357819999997</v>
      </c>
      <c r="Z13">
        <v>62814.233639999999</v>
      </c>
      <c r="AA13">
        <v>63491.679239999998</v>
      </c>
      <c r="AB13">
        <v>64174.164490000003</v>
      </c>
      <c r="AC13">
        <v>64859.894010000004</v>
      </c>
      <c r="AD13">
        <v>65547.603159999999</v>
      </c>
      <c r="AE13">
        <v>66241.375190000006</v>
      </c>
      <c r="AF13">
        <v>66946.976590000006</v>
      </c>
      <c r="AG13">
        <v>67666.179000000004</v>
      </c>
      <c r="AH13">
        <v>68398.619099999996</v>
      </c>
      <c r="AI13">
        <v>69148.890199999994</v>
      </c>
      <c r="AJ13">
        <v>69918.649290000001</v>
      </c>
      <c r="AK13">
        <v>70707.821590000007</v>
      </c>
      <c r="AL13">
        <v>71515.107520000005</v>
      </c>
      <c r="AM13">
        <v>72339.512319999994</v>
      </c>
      <c r="AN13">
        <v>73181.018160000007</v>
      </c>
    </row>
    <row r="14" spans="1:40" x14ac:dyDescent="0.25">
      <c r="A14" s="5" t="s">
        <v>220</v>
      </c>
      <c r="B14" t="s">
        <v>251</v>
      </c>
      <c r="C14">
        <v>17000</v>
      </c>
      <c r="D14">
        <v>17327.28355</v>
      </c>
      <c r="E14">
        <v>17640.04781</v>
      </c>
      <c r="F14">
        <v>17881.311829999999</v>
      </c>
      <c r="G14">
        <v>18167.637269999999</v>
      </c>
      <c r="H14">
        <v>18532.31105</v>
      </c>
      <c r="I14">
        <v>18971.769550000001</v>
      </c>
      <c r="J14">
        <v>19473.964629999999</v>
      </c>
      <c r="K14">
        <v>20028.660520000001</v>
      </c>
      <c r="L14">
        <v>20635.008379999999</v>
      </c>
      <c r="M14">
        <v>21294.3433</v>
      </c>
      <c r="N14">
        <v>22006.87873</v>
      </c>
      <c r="O14">
        <v>22771.208009999998</v>
      </c>
      <c r="P14">
        <v>23493.56121</v>
      </c>
      <c r="Q14">
        <v>24147.078369999999</v>
      </c>
      <c r="R14">
        <v>24729.627420000001</v>
      </c>
      <c r="S14">
        <v>25251.12126</v>
      </c>
      <c r="T14">
        <v>25725.068770000002</v>
      </c>
      <c r="U14">
        <v>26178.779170000002</v>
      </c>
      <c r="V14">
        <v>26621.31496</v>
      </c>
      <c r="W14">
        <v>27055.860240000002</v>
      </c>
      <c r="X14">
        <v>27483.925309999999</v>
      </c>
      <c r="Y14">
        <v>27906.126240000001</v>
      </c>
      <c r="Z14">
        <v>28322.819810000001</v>
      </c>
      <c r="AA14">
        <v>28734.282230000001</v>
      </c>
      <c r="AB14">
        <v>29140.717270000001</v>
      </c>
      <c r="AC14">
        <v>29542.23632</v>
      </c>
      <c r="AD14">
        <v>29938.847089999999</v>
      </c>
      <c r="AE14">
        <v>30261.889589999999</v>
      </c>
      <c r="AF14">
        <v>30506.164069999999</v>
      </c>
      <c r="AG14">
        <v>30683.66635</v>
      </c>
      <c r="AH14">
        <v>30811.005499999999</v>
      </c>
      <c r="AI14">
        <v>30902.641729999999</v>
      </c>
      <c r="AJ14">
        <v>30969.520079999998</v>
      </c>
      <c r="AK14">
        <v>31020.754110000002</v>
      </c>
      <c r="AL14">
        <v>31062.985270000001</v>
      </c>
      <c r="AM14">
        <v>31100.587019999999</v>
      </c>
      <c r="AN14">
        <v>31136.411840000001</v>
      </c>
    </row>
    <row r="15" spans="1:40" x14ac:dyDescent="0.25">
      <c r="A15" s="5" t="s">
        <v>220</v>
      </c>
      <c r="B15" t="s">
        <v>252</v>
      </c>
      <c r="C15">
        <v>37402</v>
      </c>
      <c r="D15">
        <v>36926.883470000001</v>
      </c>
      <c r="E15">
        <v>36193.875079999998</v>
      </c>
      <c r="F15">
        <v>35433.955589999998</v>
      </c>
      <c r="G15">
        <v>34858.193319999998</v>
      </c>
      <c r="H15">
        <v>34509.793149999998</v>
      </c>
      <c r="I15">
        <v>34372.843390000002</v>
      </c>
      <c r="J15">
        <v>34421.118410000003</v>
      </c>
      <c r="K15">
        <v>34620.739320000001</v>
      </c>
      <c r="L15">
        <v>34947.255969999998</v>
      </c>
      <c r="M15">
        <v>35383.571929999998</v>
      </c>
      <c r="N15">
        <v>35914.08599</v>
      </c>
      <c r="O15">
        <v>36525.587039999999</v>
      </c>
      <c r="P15">
        <v>37155.970179999997</v>
      </c>
      <c r="Q15">
        <v>37773.137179999998</v>
      </c>
      <c r="R15">
        <v>38359.415439999997</v>
      </c>
      <c r="S15">
        <v>38909.690240000004</v>
      </c>
      <c r="T15">
        <v>39425.832979999999</v>
      </c>
      <c r="U15">
        <v>39911.524440000001</v>
      </c>
      <c r="V15">
        <v>40363.71905</v>
      </c>
      <c r="W15">
        <v>40784.631880000001</v>
      </c>
      <c r="X15">
        <v>41178.795619999997</v>
      </c>
      <c r="Y15">
        <v>41551.438199999997</v>
      </c>
      <c r="Z15">
        <v>41907.474390000003</v>
      </c>
      <c r="AA15">
        <v>42251.043720000001</v>
      </c>
      <c r="AB15">
        <v>42585.388180000002</v>
      </c>
      <c r="AC15">
        <v>42912.915609999996</v>
      </c>
      <c r="AD15">
        <v>43235.366970000003</v>
      </c>
      <c r="AE15">
        <v>43510.86174</v>
      </c>
      <c r="AF15">
        <v>43730.751759999999</v>
      </c>
      <c r="AG15">
        <v>43898.17</v>
      </c>
      <c r="AH15">
        <v>44023.00129</v>
      </c>
      <c r="AI15">
        <v>44116.705300000001</v>
      </c>
      <c r="AJ15">
        <v>44188.989260000002</v>
      </c>
      <c r="AK15">
        <v>44246.777620000001</v>
      </c>
      <c r="AL15">
        <v>44293.145900000003</v>
      </c>
      <c r="AM15">
        <v>44331.789629999999</v>
      </c>
      <c r="AN15">
        <v>44366.655030000002</v>
      </c>
    </row>
    <row r="16" spans="1:40" x14ac:dyDescent="0.25">
      <c r="A16" s="5" t="s">
        <v>220</v>
      </c>
      <c r="B16" t="s">
        <v>253</v>
      </c>
      <c r="C16">
        <v>1072343</v>
      </c>
      <c r="D16">
        <v>1084661.5149999999</v>
      </c>
      <c r="E16">
        <v>1096507.625</v>
      </c>
      <c r="F16">
        <v>1107483.5919999999</v>
      </c>
      <c r="G16">
        <v>1117683.76</v>
      </c>
      <c r="H16">
        <v>1127672.388</v>
      </c>
      <c r="I16">
        <v>1137593.405</v>
      </c>
      <c r="J16">
        <v>1147556.263</v>
      </c>
      <c r="K16">
        <v>1157215.726</v>
      </c>
      <c r="L16">
        <v>1166647.6839999999</v>
      </c>
      <c r="M16">
        <v>1176125.436</v>
      </c>
      <c r="N16">
        <v>1185762.69</v>
      </c>
      <c r="O16">
        <v>1195550.554</v>
      </c>
      <c r="P16">
        <v>1205892.4909999999</v>
      </c>
      <c r="Q16">
        <v>1216797.1880000001</v>
      </c>
      <c r="R16">
        <v>1227891.2209999999</v>
      </c>
      <c r="S16">
        <v>1238903.733</v>
      </c>
      <c r="T16">
        <v>1249708.791</v>
      </c>
      <c r="U16">
        <v>1260086.895</v>
      </c>
      <c r="V16">
        <v>1270051.456</v>
      </c>
      <c r="W16">
        <v>1279649.679</v>
      </c>
      <c r="X16">
        <v>1288977.409</v>
      </c>
      <c r="Y16">
        <v>1298111.7579999999</v>
      </c>
      <c r="Z16">
        <v>1307106.5319999999</v>
      </c>
      <c r="AA16">
        <v>1315996.9099999999</v>
      </c>
      <c r="AB16">
        <v>1324805.5900000001</v>
      </c>
      <c r="AC16">
        <v>1333548.6950000001</v>
      </c>
      <c r="AD16">
        <v>1342240.628</v>
      </c>
      <c r="AE16">
        <v>1351310.013</v>
      </c>
      <c r="AF16">
        <v>1360804.1839999999</v>
      </c>
      <c r="AG16">
        <v>1370457.1769999999</v>
      </c>
      <c r="AH16">
        <v>1380065.757</v>
      </c>
      <c r="AI16">
        <v>1389548.1710000001</v>
      </c>
      <c r="AJ16">
        <v>1398899.3670000001</v>
      </c>
      <c r="AK16">
        <v>1408195.2350000001</v>
      </c>
      <c r="AL16">
        <v>1417499.3970000001</v>
      </c>
      <c r="AM16">
        <v>1426899.987</v>
      </c>
      <c r="AN16">
        <v>1436502.328</v>
      </c>
    </row>
    <row r="17" spans="1:40" x14ac:dyDescent="0.25">
      <c r="A17" s="5" t="s">
        <v>220</v>
      </c>
      <c r="B17" t="s">
        <v>254</v>
      </c>
      <c r="C17">
        <v>1078867</v>
      </c>
      <c r="D17">
        <v>1090834.679</v>
      </c>
      <c r="E17">
        <v>1103696.1740000001</v>
      </c>
      <c r="F17">
        <v>1117556.443</v>
      </c>
      <c r="G17">
        <v>1131611.183</v>
      </c>
      <c r="H17">
        <v>1145015.7169999999</v>
      </c>
      <c r="I17">
        <v>1157285.064</v>
      </c>
      <c r="J17">
        <v>1168280.0519999999</v>
      </c>
      <c r="K17">
        <v>1178170.662</v>
      </c>
      <c r="L17">
        <v>1187204.953</v>
      </c>
      <c r="M17">
        <v>1195593.0730000001</v>
      </c>
      <c r="N17">
        <v>1203554.0319999999</v>
      </c>
      <c r="O17">
        <v>1211340.69</v>
      </c>
      <c r="P17">
        <v>1219500.5519999999</v>
      </c>
      <c r="Q17">
        <v>1228383.56</v>
      </c>
      <c r="R17">
        <v>1238144.635</v>
      </c>
      <c r="S17">
        <v>1248797.4580000001</v>
      </c>
      <c r="T17">
        <v>1260287.42</v>
      </c>
      <c r="U17">
        <v>1273543.3700000001</v>
      </c>
      <c r="V17">
        <v>1288006.834</v>
      </c>
      <c r="W17">
        <v>1303276.696</v>
      </c>
      <c r="X17">
        <v>1319042.3700000001</v>
      </c>
      <c r="Y17">
        <v>1335083.1980000001</v>
      </c>
      <c r="Z17">
        <v>1351253.966</v>
      </c>
      <c r="AA17">
        <v>1367464.959</v>
      </c>
      <c r="AB17">
        <v>1383663.848</v>
      </c>
      <c r="AC17">
        <v>1399821.9380000001</v>
      </c>
      <c r="AD17">
        <v>1415925.358</v>
      </c>
      <c r="AE17">
        <v>1431908.456</v>
      </c>
      <c r="AF17">
        <v>1447868.811</v>
      </c>
      <c r="AG17">
        <v>1463895.7250000001</v>
      </c>
      <c r="AH17">
        <v>1480137.1580000001</v>
      </c>
      <c r="AI17">
        <v>1496631.307</v>
      </c>
      <c r="AJ17">
        <v>1513334.2339999999</v>
      </c>
      <c r="AK17">
        <v>1530177.6510000001</v>
      </c>
      <c r="AL17">
        <v>1547117.4339999999</v>
      </c>
      <c r="AM17">
        <v>1564138.7150000001</v>
      </c>
      <c r="AN17">
        <v>1581261.8640000001</v>
      </c>
    </row>
    <row r="18" spans="1:40" x14ac:dyDescent="0.25">
      <c r="A18" s="5" t="s">
        <v>220</v>
      </c>
      <c r="B18" t="s">
        <v>255</v>
      </c>
      <c r="C18">
        <v>24045</v>
      </c>
      <c r="D18">
        <v>24305.49437</v>
      </c>
      <c r="E18">
        <v>24552.815879999998</v>
      </c>
      <c r="F18">
        <v>24795.620780000001</v>
      </c>
      <c r="G18">
        <v>25056.100910000001</v>
      </c>
      <c r="H18">
        <v>25357.87743</v>
      </c>
      <c r="I18">
        <v>25673.279259999999</v>
      </c>
      <c r="J18">
        <v>25982.170409999999</v>
      </c>
      <c r="K18">
        <v>26260.741180000001</v>
      </c>
      <c r="L18">
        <v>26508.942429999999</v>
      </c>
      <c r="M18">
        <v>26736.30156</v>
      </c>
      <c r="N18">
        <v>26943.580310000001</v>
      </c>
      <c r="O18">
        <v>27127.996760000002</v>
      </c>
      <c r="P18">
        <v>27307.153999999999</v>
      </c>
      <c r="Q18">
        <v>27490.80976</v>
      </c>
      <c r="R18">
        <v>27674.38305</v>
      </c>
      <c r="S18">
        <v>27854.010880000002</v>
      </c>
      <c r="T18">
        <v>28027.616379999999</v>
      </c>
      <c r="U18">
        <v>28144.276399999999</v>
      </c>
      <c r="V18">
        <v>28224.409149999999</v>
      </c>
      <c r="W18">
        <v>28280.90754</v>
      </c>
      <c r="X18">
        <v>28323.059430000001</v>
      </c>
      <c r="Y18">
        <v>28355.737069999999</v>
      </c>
      <c r="Z18">
        <v>28381.408520000001</v>
      </c>
      <c r="AA18">
        <v>28401.337449999999</v>
      </c>
      <c r="AB18">
        <v>28416.15366</v>
      </c>
      <c r="AC18">
        <v>28426.143489999999</v>
      </c>
      <c r="AD18">
        <v>28431.419460000001</v>
      </c>
      <c r="AE18">
        <v>28433.50936</v>
      </c>
      <c r="AF18">
        <v>28443.63278</v>
      </c>
      <c r="AG18">
        <v>28460.565190000001</v>
      </c>
      <c r="AH18">
        <v>28480.226429999999</v>
      </c>
      <c r="AI18">
        <v>28501.204379999999</v>
      </c>
      <c r="AJ18">
        <v>28523.140589999999</v>
      </c>
      <c r="AK18">
        <v>28546.577450000001</v>
      </c>
      <c r="AL18">
        <v>28571.546300000002</v>
      </c>
      <c r="AM18">
        <v>28598.292450000001</v>
      </c>
      <c r="AN18">
        <v>28627.343870000001</v>
      </c>
    </row>
    <row r="19" spans="1:40" x14ac:dyDescent="0.25">
      <c r="A19" s="5" t="s">
        <v>221</v>
      </c>
      <c r="B19" t="s">
        <v>256</v>
      </c>
      <c r="C19">
        <v>30842308</v>
      </c>
      <c r="D19">
        <v>31170544.640000001</v>
      </c>
      <c r="E19">
        <v>31493824.170000002</v>
      </c>
      <c r="F19">
        <v>31812342.949999999</v>
      </c>
      <c r="G19">
        <v>32122519.800000001</v>
      </c>
      <c r="H19">
        <v>32426594.100000001</v>
      </c>
      <c r="I19">
        <v>32724354.850000001</v>
      </c>
      <c r="J19">
        <v>33016580.420000002</v>
      </c>
      <c r="K19">
        <v>33298517.949999999</v>
      </c>
      <c r="L19">
        <v>33572710.670000002</v>
      </c>
      <c r="M19">
        <v>33842957.920000002</v>
      </c>
      <c r="N19">
        <v>34111536.520000003</v>
      </c>
      <c r="O19">
        <v>34379638.479999997</v>
      </c>
      <c r="P19">
        <v>34653812.460000001</v>
      </c>
      <c r="Q19">
        <v>34938588.520000003</v>
      </c>
      <c r="R19">
        <v>35231875.920000002</v>
      </c>
      <c r="S19">
        <v>35531568.030000001</v>
      </c>
      <c r="T19">
        <v>35836109.590000004</v>
      </c>
      <c r="U19">
        <v>36154623.079999998</v>
      </c>
      <c r="V19">
        <v>36481002.159999996</v>
      </c>
      <c r="W19">
        <v>36811291.409999996</v>
      </c>
      <c r="X19">
        <v>37143254.380000003</v>
      </c>
      <c r="Y19">
        <v>37475277.950000003</v>
      </c>
      <c r="Z19">
        <v>37806139.109999999</v>
      </c>
      <c r="AA19">
        <v>38134872.100000001</v>
      </c>
      <c r="AB19">
        <v>38460680.200000003</v>
      </c>
      <c r="AC19">
        <v>38782894.719999999</v>
      </c>
      <c r="AD19">
        <v>39100970.899999999</v>
      </c>
      <c r="AE19">
        <v>39417972.359999999</v>
      </c>
      <c r="AF19">
        <v>39736516.719999999</v>
      </c>
      <c r="AG19">
        <v>40055052.630000003</v>
      </c>
      <c r="AH19">
        <v>40372266.799999997</v>
      </c>
      <c r="AI19">
        <v>40687629.340000004</v>
      </c>
      <c r="AJ19">
        <v>41001259.390000001</v>
      </c>
      <c r="AK19">
        <v>41314554.289999999</v>
      </c>
      <c r="AL19">
        <v>41628686.920000002</v>
      </c>
      <c r="AM19">
        <v>41945471.009999998</v>
      </c>
      <c r="AN19">
        <v>42267267.979999997</v>
      </c>
    </row>
    <row r="20" spans="1:40" x14ac:dyDescent="0.25">
      <c r="A20" s="5" t="s">
        <v>221</v>
      </c>
      <c r="B20" t="s">
        <v>257</v>
      </c>
      <c r="C20">
        <v>2580167.0010000002</v>
      </c>
      <c r="D20">
        <v>2607482.426</v>
      </c>
      <c r="E20">
        <v>2631089.5109999999</v>
      </c>
      <c r="F20">
        <v>2650632.179</v>
      </c>
      <c r="G20">
        <v>2669313.5210000002</v>
      </c>
      <c r="H20">
        <v>2690381.1269999999</v>
      </c>
      <c r="I20">
        <v>2715029.3</v>
      </c>
      <c r="J20">
        <v>2743290.2450000001</v>
      </c>
      <c r="K20">
        <v>2772886.2310000001</v>
      </c>
      <c r="L20">
        <v>2803952.8330000001</v>
      </c>
      <c r="M20">
        <v>2836985.1529999999</v>
      </c>
      <c r="N20">
        <v>2872006.8620000002</v>
      </c>
      <c r="O20">
        <v>2908615.65</v>
      </c>
      <c r="P20">
        <v>2945785.6889999998</v>
      </c>
      <c r="Q20">
        <v>2983427.1189999999</v>
      </c>
      <c r="R20">
        <v>3020443.267</v>
      </c>
      <c r="S20">
        <v>3056253.9569999999</v>
      </c>
      <c r="T20">
        <v>3090696.6519999998</v>
      </c>
      <c r="U20">
        <v>3122442.9019999998</v>
      </c>
      <c r="V20">
        <v>3151853.1740000001</v>
      </c>
      <c r="W20">
        <v>3179381.716</v>
      </c>
      <c r="X20">
        <v>3205624.5559999999</v>
      </c>
      <c r="Y20">
        <v>3231052.594</v>
      </c>
      <c r="Z20">
        <v>3255955.7</v>
      </c>
      <c r="AA20">
        <v>3280477.6740000001</v>
      </c>
      <c r="AB20">
        <v>3304670.5380000002</v>
      </c>
      <c r="AC20">
        <v>3328544.608</v>
      </c>
      <c r="AD20">
        <v>3352103.923</v>
      </c>
      <c r="AE20">
        <v>3375180.7089999998</v>
      </c>
      <c r="AF20">
        <v>3397913.2570000002</v>
      </c>
      <c r="AG20">
        <v>3419681.9920000001</v>
      </c>
      <c r="AH20">
        <v>3440304.054</v>
      </c>
      <c r="AI20">
        <v>3459985.3080000002</v>
      </c>
      <c r="AJ20">
        <v>3479148.8670000001</v>
      </c>
      <c r="AK20">
        <v>3498523.9180000001</v>
      </c>
      <c r="AL20">
        <v>3518497.6630000002</v>
      </c>
      <c r="AM20">
        <v>3539528.7140000002</v>
      </c>
      <c r="AN20">
        <v>3562113.2659999998</v>
      </c>
    </row>
    <row r="21" spans="1:40" x14ac:dyDescent="0.25">
      <c r="A21" s="19" t="s">
        <v>222</v>
      </c>
      <c r="B21" t="s">
        <v>258</v>
      </c>
      <c r="C21">
        <v>37645</v>
      </c>
      <c r="D21">
        <v>38011.869659999997</v>
      </c>
      <c r="E21">
        <v>38311.695480000002</v>
      </c>
      <c r="F21">
        <v>38571.774669999999</v>
      </c>
      <c r="G21">
        <v>38888.811199999996</v>
      </c>
      <c r="H21">
        <v>39290.644820000001</v>
      </c>
      <c r="I21">
        <v>39742.081469999997</v>
      </c>
      <c r="J21">
        <v>40212.136030000001</v>
      </c>
      <c r="K21">
        <v>40673.132109999999</v>
      </c>
      <c r="L21">
        <v>41117.959459999998</v>
      </c>
      <c r="M21">
        <v>41564.54249</v>
      </c>
      <c r="N21">
        <v>41998.022259999998</v>
      </c>
      <c r="O21">
        <v>42402.65625</v>
      </c>
      <c r="P21">
        <v>42759.566890000002</v>
      </c>
      <c r="Q21">
        <v>43061.604760000002</v>
      </c>
      <c r="R21">
        <v>43315.686560000002</v>
      </c>
      <c r="S21">
        <v>43529.655859999999</v>
      </c>
      <c r="T21">
        <v>43709.75404</v>
      </c>
      <c r="U21">
        <v>43645.836940000001</v>
      </c>
      <c r="V21">
        <v>43456.395049999999</v>
      </c>
      <c r="W21">
        <v>43193.256979999998</v>
      </c>
      <c r="X21">
        <v>42891.45145</v>
      </c>
      <c r="Y21">
        <v>42569.408329999998</v>
      </c>
      <c r="Z21">
        <v>42236.707560000003</v>
      </c>
      <c r="AA21">
        <v>41898.400379999999</v>
      </c>
      <c r="AB21">
        <v>41557.17022</v>
      </c>
      <c r="AC21">
        <v>41214.45981</v>
      </c>
      <c r="AD21">
        <v>40871.080309999998</v>
      </c>
      <c r="AE21">
        <v>40477.593659999999</v>
      </c>
      <c r="AF21">
        <v>40060.87616</v>
      </c>
      <c r="AG21">
        <v>39638.796799999996</v>
      </c>
      <c r="AH21">
        <v>39212.807339999999</v>
      </c>
      <c r="AI21">
        <v>38789.718520000002</v>
      </c>
      <c r="AJ21">
        <v>38374.189200000001</v>
      </c>
      <c r="AK21">
        <v>37969.730199999998</v>
      </c>
      <c r="AL21">
        <v>37575.675920000001</v>
      </c>
      <c r="AM21">
        <v>37191.191729999999</v>
      </c>
      <c r="AN21">
        <v>36815.617010000002</v>
      </c>
    </row>
    <row r="22" spans="1:40" x14ac:dyDescent="0.25">
      <c r="A22" s="19" t="s">
        <v>222</v>
      </c>
      <c r="B22" t="s">
        <v>259</v>
      </c>
      <c r="C22">
        <v>27443.5</v>
      </c>
      <c r="D22">
        <v>27807.69731</v>
      </c>
      <c r="E22">
        <v>28152.538820000002</v>
      </c>
      <c r="F22">
        <v>28508.261450000002</v>
      </c>
      <c r="G22">
        <v>28940.578600000001</v>
      </c>
      <c r="H22">
        <v>29596.882460000001</v>
      </c>
      <c r="I22">
        <v>30302.99166</v>
      </c>
      <c r="J22">
        <v>30968.56942</v>
      </c>
      <c r="K22">
        <v>31466.96272</v>
      </c>
      <c r="L22">
        <v>31816.97205</v>
      </c>
      <c r="M22">
        <v>32056.826379999999</v>
      </c>
      <c r="N22">
        <v>32198.450659999999</v>
      </c>
      <c r="O22">
        <v>32237.298070000001</v>
      </c>
      <c r="P22">
        <v>32314.118539999999</v>
      </c>
      <c r="Q22">
        <v>32486.26813</v>
      </c>
      <c r="R22">
        <v>32701.817139999999</v>
      </c>
      <c r="S22">
        <v>32927.083749999998</v>
      </c>
      <c r="T22">
        <v>33143.811119999998</v>
      </c>
      <c r="U22">
        <v>33200.700380000002</v>
      </c>
      <c r="V22">
        <v>33162.466979999997</v>
      </c>
      <c r="W22">
        <v>33059.249170000003</v>
      </c>
      <c r="X22">
        <v>32915.963470000002</v>
      </c>
      <c r="Y22">
        <v>32744.45984</v>
      </c>
      <c r="Z22">
        <v>32550.836520000001</v>
      </c>
      <c r="AA22">
        <v>32338.553039999999</v>
      </c>
      <c r="AB22">
        <v>32109.78026</v>
      </c>
      <c r="AC22">
        <v>31866.056229999998</v>
      </c>
      <c r="AD22">
        <v>31608.64212</v>
      </c>
      <c r="AE22">
        <v>31396.929209999998</v>
      </c>
      <c r="AF22">
        <v>31271.39186</v>
      </c>
      <c r="AG22">
        <v>31191.336770000002</v>
      </c>
      <c r="AH22">
        <v>31127.734970000001</v>
      </c>
      <c r="AI22">
        <v>31067.140899999999</v>
      </c>
      <c r="AJ22">
        <v>31004.203519999999</v>
      </c>
      <c r="AK22">
        <v>30938.283380000001</v>
      </c>
      <c r="AL22">
        <v>30869.402139999998</v>
      </c>
      <c r="AM22">
        <v>30798.215970000001</v>
      </c>
      <c r="AN22">
        <v>30725.711009999999</v>
      </c>
    </row>
    <row r="23" spans="1:40" x14ac:dyDescent="0.25">
      <c r="A23" s="27" t="s">
        <v>425</v>
      </c>
      <c r="B23" t="s">
        <v>260</v>
      </c>
      <c r="C23">
        <v>22745.332849999999</v>
      </c>
      <c r="D23">
        <v>23623.340619999999</v>
      </c>
      <c r="E23">
        <v>24896.618109999999</v>
      </c>
      <c r="F23">
        <v>26407.291539999998</v>
      </c>
      <c r="G23">
        <v>28020.26946</v>
      </c>
      <c r="H23">
        <v>30535.01727</v>
      </c>
      <c r="I23">
        <v>32879.987959999999</v>
      </c>
      <c r="J23">
        <v>34670.309459999997</v>
      </c>
      <c r="K23">
        <v>35838.845990000002</v>
      </c>
      <c r="L23">
        <v>36432.752919999999</v>
      </c>
      <c r="M23">
        <v>36511.933109999998</v>
      </c>
      <c r="N23">
        <v>36100.138599999998</v>
      </c>
      <c r="O23">
        <v>35169.861190000003</v>
      </c>
      <c r="P23">
        <v>34891.432119999998</v>
      </c>
      <c r="Q23">
        <v>34904.375010000003</v>
      </c>
      <c r="R23">
        <v>35029.77605</v>
      </c>
      <c r="S23">
        <v>35174.641900000002</v>
      </c>
      <c r="T23">
        <v>35291.132210000003</v>
      </c>
      <c r="U23">
        <v>35201.716220000002</v>
      </c>
      <c r="V23">
        <v>34986.995190000001</v>
      </c>
      <c r="W23">
        <v>34649.433900000004</v>
      </c>
      <c r="X23">
        <v>34232.503400000001</v>
      </c>
      <c r="Y23">
        <v>33744.93606</v>
      </c>
      <c r="Z23">
        <v>33190.202010000001</v>
      </c>
      <c r="AA23">
        <v>32570.507099999999</v>
      </c>
      <c r="AB23">
        <v>31887.734209999999</v>
      </c>
      <c r="AC23">
        <v>31143.808079999999</v>
      </c>
      <c r="AD23">
        <v>30340.96673</v>
      </c>
      <c r="AE23">
        <v>30042.652180000001</v>
      </c>
      <c r="AF23">
        <v>29843.36189</v>
      </c>
      <c r="AG23">
        <v>29600.892909999999</v>
      </c>
      <c r="AH23">
        <v>29279.035739999999</v>
      </c>
      <c r="AI23">
        <v>28881.808420000001</v>
      </c>
      <c r="AJ23">
        <v>28425.262549999999</v>
      </c>
      <c r="AK23">
        <v>27926.473139999998</v>
      </c>
      <c r="AL23">
        <v>27399.959289999999</v>
      </c>
      <c r="AM23">
        <v>26855.97753</v>
      </c>
      <c r="AN23">
        <v>26301.840690000001</v>
      </c>
    </row>
    <row r="24" spans="1:40" x14ac:dyDescent="0.25">
      <c r="A24" s="27" t="s">
        <v>426</v>
      </c>
      <c r="B24" t="s">
        <v>261</v>
      </c>
      <c r="C24">
        <v>2038.237662</v>
      </c>
      <c r="D24">
        <v>2351.448668</v>
      </c>
      <c r="E24">
        <v>2905.9980270000001</v>
      </c>
      <c r="F24">
        <v>3713.5643789999999</v>
      </c>
      <c r="G24">
        <v>4807.8591889999998</v>
      </c>
      <c r="H24">
        <v>6228.1269050000001</v>
      </c>
      <c r="I24">
        <v>7862.7441950000002</v>
      </c>
      <c r="J24">
        <v>9648.9222000000009</v>
      </c>
      <c r="K24">
        <v>11561.406010000001</v>
      </c>
      <c r="L24">
        <v>13592.640369999999</v>
      </c>
      <c r="M24">
        <v>15733.26045</v>
      </c>
      <c r="N24">
        <v>17951.113249999999</v>
      </c>
      <c r="O24">
        <v>20169.310700000002</v>
      </c>
      <c r="P24">
        <v>22287.51081</v>
      </c>
      <c r="Q24">
        <v>24385.623070000001</v>
      </c>
      <c r="R24">
        <v>26515.92785</v>
      </c>
      <c r="S24">
        <v>28710.064979999999</v>
      </c>
      <c r="T24">
        <v>30987.333200000001</v>
      </c>
      <c r="U24">
        <v>32815.116370000003</v>
      </c>
      <c r="V24">
        <v>34394.665249999998</v>
      </c>
      <c r="W24">
        <v>35802.612800000003</v>
      </c>
      <c r="X24">
        <v>37121.316850000003</v>
      </c>
      <c r="Y24">
        <v>38378.731019999999</v>
      </c>
      <c r="Z24">
        <v>39584.289320000003</v>
      </c>
      <c r="AA24">
        <v>40738.158929999998</v>
      </c>
      <c r="AB24">
        <v>41835.303350000002</v>
      </c>
      <c r="AC24">
        <v>42867.641710000004</v>
      </c>
      <c r="AD24">
        <v>43825.402549999999</v>
      </c>
      <c r="AE24">
        <v>44677.514770000002</v>
      </c>
      <c r="AF24">
        <v>45246.389369999997</v>
      </c>
      <c r="AG24">
        <v>45527.856319999999</v>
      </c>
      <c r="AH24">
        <v>45575.296329999997</v>
      </c>
      <c r="AI24">
        <v>45450.792719999998</v>
      </c>
      <c r="AJ24">
        <v>45207.190119999999</v>
      </c>
      <c r="AK24">
        <v>44884.39632</v>
      </c>
      <c r="AL24">
        <v>44510.930560000001</v>
      </c>
      <c r="AM24">
        <v>44104.902499999997</v>
      </c>
      <c r="AN24">
        <v>43678.004070000003</v>
      </c>
    </row>
    <row r="25" spans="1:40" x14ac:dyDescent="0.25">
      <c r="A25" s="27" t="s">
        <v>427</v>
      </c>
      <c r="B25" t="s">
        <v>262</v>
      </c>
      <c r="C25">
        <v>3008.1718519999999</v>
      </c>
      <c r="D25">
        <v>3061.6405060000002</v>
      </c>
      <c r="E25">
        <v>3124.298589</v>
      </c>
      <c r="F25">
        <v>3186.7926210000001</v>
      </c>
      <c r="G25">
        <v>3239.6866300000002</v>
      </c>
      <c r="H25">
        <v>3620.477355</v>
      </c>
      <c r="I25">
        <v>4147.0916230000003</v>
      </c>
      <c r="J25">
        <v>4744.0785169999999</v>
      </c>
      <c r="K25">
        <v>5376.2012919999997</v>
      </c>
      <c r="L25">
        <v>6024.4234900000001</v>
      </c>
      <c r="M25">
        <v>6673.4679489999999</v>
      </c>
      <c r="N25">
        <v>7302.4195140000002</v>
      </c>
      <c r="O25">
        <v>7877.164006</v>
      </c>
      <c r="P25">
        <v>8123.1644020000003</v>
      </c>
      <c r="Q25">
        <v>8172.2859680000001</v>
      </c>
      <c r="R25">
        <v>8108.4057650000004</v>
      </c>
      <c r="S25">
        <v>7979.891541</v>
      </c>
      <c r="T25">
        <v>7813.7443970000004</v>
      </c>
      <c r="U25">
        <v>7686.0765590000001</v>
      </c>
      <c r="V25">
        <v>7576.3483800000004</v>
      </c>
      <c r="W25">
        <v>7464.9309080000003</v>
      </c>
      <c r="X25">
        <v>7350.4802810000001</v>
      </c>
      <c r="Y25">
        <v>7229.0794269999997</v>
      </c>
      <c r="Z25">
        <v>7098.3290880000004</v>
      </c>
      <c r="AA25">
        <v>6956.9691659999999</v>
      </c>
      <c r="AB25">
        <v>6804.4227950000004</v>
      </c>
      <c r="AC25">
        <v>6640.5247410000002</v>
      </c>
      <c r="AD25">
        <v>6465.3931499999999</v>
      </c>
      <c r="AE25">
        <v>6394.4134880000001</v>
      </c>
      <c r="AF25">
        <v>6343.1699580000004</v>
      </c>
      <c r="AG25">
        <v>6282.4346809999997</v>
      </c>
      <c r="AH25">
        <v>6205.0747760000004</v>
      </c>
      <c r="AI25">
        <v>6112.2349839999997</v>
      </c>
      <c r="AJ25">
        <v>6007.4518699999999</v>
      </c>
      <c r="AK25">
        <v>5894.3842530000002</v>
      </c>
      <c r="AL25">
        <v>5776.1021780000001</v>
      </c>
      <c r="AM25">
        <v>5654.7516349999996</v>
      </c>
      <c r="AN25">
        <v>5531.847495</v>
      </c>
    </row>
    <row r="26" spans="1:40" x14ac:dyDescent="0.25">
      <c r="A26" s="27" t="s">
        <v>117</v>
      </c>
      <c r="B26" t="s">
        <v>263</v>
      </c>
      <c r="C26">
        <v>74.41428406</v>
      </c>
      <c r="D26">
        <v>110.29072170000001</v>
      </c>
      <c r="E26">
        <v>199.11705509999999</v>
      </c>
      <c r="F26">
        <v>396.29335070000002</v>
      </c>
      <c r="G26">
        <v>824.27471030000004</v>
      </c>
      <c r="H26">
        <v>1666.8794130000001</v>
      </c>
      <c r="I26">
        <v>3236.685461</v>
      </c>
      <c r="J26">
        <v>6061.3227209999995</v>
      </c>
      <c r="K26">
        <v>11034.43064</v>
      </c>
      <c r="L26">
        <v>19657.06453</v>
      </c>
      <c r="M26">
        <v>34410.475830000003</v>
      </c>
      <c r="N26">
        <v>59289.199639999999</v>
      </c>
      <c r="O26">
        <v>100469.21189999999</v>
      </c>
      <c r="P26">
        <v>131922.9786</v>
      </c>
      <c r="Q26">
        <v>151442.2028</v>
      </c>
      <c r="R26">
        <v>162034.55669999999</v>
      </c>
      <c r="S26">
        <v>167142.41949999999</v>
      </c>
      <c r="T26">
        <v>169207.26310000001</v>
      </c>
      <c r="U26">
        <v>177625.54310000001</v>
      </c>
      <c r="V26">
        <v>190163.59539999999</v>
      </c>
      <c r="W26">
        <v>205534.36120000001</v>
      </c>
      <c r="X26">
        <v>223308.269</v>
      </c>
      <c r="Y26">
        <v>243201.52729999999</v>
      </c>
      <c r="Z26">
        <v>265067.07579999999</v>
      </c>
      <c r="AA26">
        <v>288835.1532</v>
      </c>
      <c r="AB26">
        <v>314473.34499999997</v>
      </c>
      <c r="AC26">
        <v>341961.65169999999</v>
      </c>
      <c r="AD26">
        <v>371277.4093</v>
      </c>
      <c r="AE26">
        <v>390623.70980000001</v>
      </c>
      <c r="AF26">
        <v>402318.80780000001</v>
      </c>
      <c r="AG26">
        <v>408687.26189999998</v>
      </c>
      <c r="AH26">
        <v>411582.24060000002</v>
      </c>
      <c r="AI26">
        <v>412324.31550000003</v>
      </c>
      <c r="AJ26">
        <v>411792.70020000002</v>
      </c>
      <c r="AK26">
        <v>410549.27769999998</v>
      </c>
      <c r="AL26">
        <v>408945.16609999997</v>
      </c>
      <c r="AM26">
        <v>407180.89360000001</v>
      </c>
      <c r="AN26">
        <v>405370.45970000001</v>
      </c>
    </row>
    <row r="27" spans="1:40" x14ac:dyDescent="0.25">
      <c r="A27" s="27" t="s">
        <v>428</v>
      </c>
      <c r="B27" t="s">
        <v>264</v>
      </c>
      <c r="C27">
        <v>439.5071974</v>
      </c>
      <c r="D27">
        <v>520.21277929999997</v>
      </c>
      <c r="E27">
        <v>667.75368179999998</v>
      </c>
      <c r="F27">
        <v>891.37060180000003</v>
      </c>
      <c r="G27">
        <v>1208.4800660000001</v>
      </c>
      <c r="H27">
        <v>1535.6207019999999</v>
      </c>
      <c r="I27">
        <v>1839.0428529999999</v>
      </c>
      <c r="J27">
        <v>2105.1398760000002</v>
      </c>
      <c r="K27">
        <v>2333.7588350000001</v>
      </c>
      <c r="L27">
        <v>2529.2310560000001</v>
      </c>
      <c r="M27">
        <v>2694.7555689999999</v>
      </c>
      <c r="N27">
        <v>2829.225465</v>
      </c>
      <c r="O27">
        <v>2925.6939860000002</v>
      </c>
      <c r="P27">
        <v>2946.5060790000002</v>
      </c>
      <c r="Q27">
        <v>2924.1097570000002</v>
      </c>
      <c r="R27">
        <v>2877.4866029999998</v>
      </c>
      <c r="S27">
        <v>2817.0876499999999</v>
      </c>
      <c r="T27">
        <v>2748.627313</v>
      </c>
      <c r="U27">
        <v>2695.1193370000001</v>
      </c>
      <c r="V27">
        <v>2648.918979</v>
      </c>
      <c r="W27">
        <v>2602.9220030000001</v>
      </c>
      <c r="X27">
        <v>2556.5311740000002</v>
      </c>
      <c r="Y27">
        <v>2508.2993329999999</v>
      </c>
      <c r="Z27">
        <v>2457.3395959999998</v>
      </c>
      <c r="AA27">
        <v>2403.1789880000001</v>
      </c>
      <c r="AB27">
        <v>2345.5920630000001</v>
      </c>
      <c r="AC27">
        <v>2284.502504</v>
      </c>
      <c r="AD27">
        <v>2219.9363830000002</v>
      </c>
      <c r="AE27">
        <v>1509.0821390000001</v>
      </c>
      <c r="AF27">
        <v>847.48771050000005</v>
      </c>
      <c r="AG27">
        <v>430.2166173</v>
      </c>
      <c r="AH27">
        <v>207.34447950000001</v>
      </c>
      <c r="AI27">
        <v>97.523121680000003</v>
      </c>
      <c r="AJ27">
        <v>45.499470189999997</v>
      </c>
      <c r="AK27">
        <v>21.172484709999999</v>
      </c>
      <c r="AL27">
        <v>9.8819801159999905</v>
      </c>
      <c r="AM27">
        <v>4.9541497430000003</v>
      </c>
      <c r="AN27">
        <v>2.692726698</v>
      </c>
    </row>
    <row r="28" spans="1:40" x14ac:dyDescent="0.25">
      <c r="A28" s="27" t="s">
        <v>429</v>
      </c>
      <c r="B28" t="s">
        <v>265</v>
      </c>
      <c r="C28">
        <v>4581.1430389999996</v>
      </c>
      <c r="D28">
        <v>4892.1927230000001</v>
      </c>
      <c r="E28">
        <v>5369.3538159999998</v>
      </c>
      <c r="F28">
        <v>5963.6186100000004</v>
      </c>
      <c r="G28">
        <v>6639.9543400000002</v>
      </c>
      <c r="H28">
        <v>7434.169038</v>
      </c>
      <c r="I28">
        <v>8144.0829560000002</v>
      </c>
      <c r="J28">
        <v>8699.6340070000006</v>
      </c>
      <c r="K28">
        <v>9096.01254899999</v>
      </c>
      <c r="L28">
        <v>9349.6383299999998</v>
      </c>
      <c r="M28">
        <v>9475.7726010000006</v>
      </c>
      <c r="N28">
        <v>9477.8754179999996</v>
      </c>
      <c r="O28">
        <v>9344.374941</v>
      </c>
      <c r="P28">
        <v>9178.845319</v>
      </c>
      <c r="Q28">
        <v>8989.9306759999999</v>
      </c>
      <c r="R28">
        <v>8783.4188279999998</v>
      </c>
      <c r="S28">
        <v>8562.845147</v>
      </c>
      <c r="T28">
        <v>8330.8127459999996</v>
      </c>
      <c r="U28">
        <v>7786.8012060000001</v>
      </c>
      <c r="V28">
        <v>7125.5791559999998</v>
      </c>
      <c r="W28">
        <v>6439.8492120000001</v>
      </c>
      <c r="X28">
        <v>5781.3435159999999</v>
      </c>
      <c r="Y28">
        <v>5168.8468309999998</v>
      </c>
      <c r="Z28">
        <v>4607.9548109999996</v>
      </c>
      <c r="AA28">
        <v>4098.4704460000003</v>
      </c>
      <c r="AB28">
        <v>3637.7541430000001</v>
      </c>
      <c r="AC28">
        <v>3222.2737229999998</v>
      </c>
      <c r="AD28">
        <v>2848.3149520000002</v>
      </c>
      <c r="AE28">
        <v>2420.726979</v>
      </c>
      <c r="AF28">
        <v>2005.619731</v>
      </c>
      <c r="AG28">
        <v>1635.340586</v>
      </c>
      <c r="AH28">
        <v>1320.4408229999999</v>
      </c>
      <c r="AI28">
        <v>1059.990041</v>
      </c>
      <c r="AJ28">
        <v>848.08161380000001</v>
      </c>
      <c r="AK28">
        <v>677.33426050000003</v>
      </c>
      <c r="AL28">
        <v>540.53230099999996</v>
      </c>
      <c r="AM28">
        <v>431.26378199999999</v>
      </c>
      <c r="AN28">
        <v>344.14591799999999</v>
      </c>
    </row>
    <row r="29" spans="1:40" x14ac:dyDescent="0.25">
      <c r="A29" s="27" t="s">
        <v>430</v>
      </c>
      <c r="B29" t="s">
        <v>266</v>
      </c>
      <c r="C29">
        <v>0.34929036279999998</v>
      </c>
      <c r="D29">
        <v>0.8711890108</v>
      </c>
      <c r="E29">
        <v>3.5645295149999998</v>
      </c>
      <c r="F29">
        <v>19.442089150000001</v>
      </c>
      <c r="G29">
        <v>121.8834458</v>
      </c>
      <c r="H29">
        <v>348.50551810000002</v>
      </c>
      <c r="I29">
        <v>642.43050249999999</v>
      </c>
      <c r="J29">
        <v>927.64157780000005</v>
      </c>
      <c r="K29">
        <v>1169.9114400000001</v>
      </c>
      <c r="L29">
        <v>1368.342658</v>
      </c>
      <c r="M29">
        <v>1532.927169</v>
      </c>
      <c r="N29">
        <v>1671.8901719999999</v>
      </c>
      <c r="O29">
        <v>1787.238036</v>
      </c>
      <c r="P29">
        <v>1805.814022</v>
      </c>
      <c r="Q29">
        <v>1772.2379169999999</v>
      </c>
      <c r="R29">
        <v>1713.8415749999999</v>
      </c>
      <c r="S29">
        <v>1645.3444750000001</v>
      </c>
      <c r="T29">
        <v>1574.1381699999999</v>
      </c>
      <c r="U29">
        <v>1457.688684</v>
      </c>
      <c r="V29">
        <v>1328.0169229999999</v>
      </c>
      <c r="W29">
        <v>1199.033989</v>
      </c>
      <c r="X29">
        <v>1078.1439190000001</v>
      </c>
      <c r="Y29">
        <v>967.4296114</v>
      </c>
      <c r="Z29">
        <v>867.04414680000002</v>
      </c>
      <c r="AA29">
        <v>776.39054899999996</v>
      </c>
      <c r="AB29">
        <v>694.62521749999996</v>
      </c>
      <c r="AC29">
        <v>620.87424940000005</v>
      </c>
      <c r="AD29">
        <v>554.32138840000005</v>
      </c>
      <c r="AE29">
        <v>515.65819469999997</v>
      </c>
      <c r="AF29">
        <v>487.73535299999998</v>
      </c>
      <c r="AG29">
        <v>464.0076449</v>
      </c>
      <c r="AH29">
        <v>441.99254079999997</v>
      </c>
      <c r="AI29">
        <v>420.83709750000003</v>
      </c>
      <c r="AJ29">
        <v>400.32122170000002</v>
      </c>
      <c r="AK29">
        <v>380.44670000000002</v>
      </c>
      <c r="AL29">
        <v>361.2733877</v>
      </c>
      <c r="AM29">
        <v>342.84591069999999</v>
      </c>
      <c r="AN29">
        <v>325.19013030000002</v>
      </c>
    </row>
    <row r="30" spans="1:40" x14ac:dyDescent="0.25">
      <c r="A30" s="27" t="s">
        <v>431</v>
      </c>
      <c r="B30" t="s">
        <v>267</v>
      </c>
      <c r="C30">
        <v>3813.5502799999999</v>
      </c>
      <c r="D30">
        <v>3851.171812</v>
      </c>
      <c r="E30">
        <v>3888.1965289999998</v>
      </c>
      <c r="F30">
        <v>3920.7103609999999</v>
      </c>
      <c r="G30">
        <v>3940.3747309999999</v>
      </c>
      <c r="H30">
        <v>4159.4399050000002</v>
      </c>
      <c r="I30">
        <v>4391.1167859999996</v>
      </c>
      <c r="J30">
        <v>4568.9974259999999</v>
      </c>
      <c r="K30">
        <v>4676.7853750000004</v>
      </c>
      <c r="L30">
        <v>4716.5394690000003</v>
      </c>
      <c r="M30">
        <v>4693.8846700000004</v>
      </c>
      <c r="N30">
        <v>4610.9975249999998</v>
      </c>
      <c r="O30">
        <v>4464.3269479999999</v>
      </c>
      <c r="P30">
        <v>4362.9254950000004</v>
      </c>
      <c r="Q30">
        <v>4279.7013450000004</v>
      </c>
      <c r="R30">
        <v>4201.583396</v>
      </c>
      <c r="S30">
        <v>4122.1584279999997</v>
      </c>
      <c r="T30">
        <v>4038.5457350000001</v>
      </c>
      <c r="U30">
        <v>3981.4729219999999</v>
      </c>
      <c r="V30">
        <v>3936.0246609999999</v>
      </c>
      <c r="W30">
        <v>3889.9303209999998</v>
      </c>
      <c r="X30">
        <v>3841.4962999999998</v>
      </c>
      <c r="Y30">
        <v>3788.2513509999999</v>
      </c>
      <c r="Z30">
        <v>3728.7903040000001</v>
      </c>
      <c r="AA30">
        <v>3662.4398219999998</v>
      </c>
      <c r="AB30">
        <v>3588.9506670000001</v>
      </c>
      <c r="AC30">
        <v>3508.3200299999999</v>
      </c>
      <c r="AD30">
        <v>3420.7063790000002</v>
      </c>
      <c r="AE30">
        <v>3389.4692</v>
      </c>
      <c r="AF30">
        <v>3369.0556299999998</v>
      </c>
      <c r="AG30">
        <v>3343.4882299999999</v>
      </c>
      <c r="AH30">
        <v>3308.7128929999999</v>
      </c>
      <c r="AI30">
        <v>3265.206995</v>
      </c>
      <c r="AJ30">
        <v>3214.805163</v>
      </c>
      <c r="AK30">
        <v>3159.4575340000001</v>
      </c>
      <c r="AL30">
        <v>3100.8251959999998</v>
      </c>
      <c r="AM30">
        <v>3040.0866120000001</v>
      </c>
      <c r="AN30">
        <v>2978.08619</v>
      </c>
    </row>
    <row r="31" spans="1:40" x14ac:dyDescent="0.25">
      <c r="A31" s="27" t="s">
        <v>434</v>
      </c>
      <c r="B31" t="s">
        <v>268</v>
      </c>
      <c r="C31">
        <v>13033.75303</v>
      </c>
      <c r="D31">
        <v>13191.45442</v>
      </c>
      <c r="E31">
        <v>13327.28326</v>
      </c>
      <c r="F31">
        <v>13415.91237</v>
      </c>
      <c r="G31">
        <v>13431.94702</v>
      </c>
      <c r="H31">
        <v>14098.16209</v>
      </c>
      <c r="I31">
        <v>14814.377640000001</v>
      </c>
      <c r="J31">
        <v>15373.27253</v>
      </c>
      <c r="K31">
        <v>15725.870580000001</v>
      </c>
      <c r="L31">
        <v>15877.46236</v>
      </c>
      <c r="M31">
        <v>15841.406650000001</v>
      </c>
      <c r="N31">
        <v>15618.108910000001</v>
      </c>
      <c r="O31">
        <v>15188.34007</v>
      </c>
      <c r="P31">
        <v>14539.33531</v>
      </c>
      <c r="Q31">
        <v>13790.58087</v>
      </c>
      <c r="R31">
        <v>13006.53541</v>
      </c>
      <c r="S31">
        <v>12220.48072</v>
      </c>
      <c r="T31">
        <v>11449.716469999999</v>
      </c>
      <c r="U31">
        <v>10878.73465</v>
      </c>
      <c r="V31">
        <v>10408.507170000001</v>
      </c>
      <c r="W31">
        <v>9978.8501469999901</v>
      </c>
      <c r="X31">
        <v>9572.3172529999902</v>
      </c>
      <c r="Y31">
        <v>9176.2188270000006</v>
      </c>
      <c r="Z31">
        <v>8784.1745350000001</v>
      </c>
      <c r="AA31">
        <v>8393.4310100000002</v>
      </c>
      <c r="AB31">
        <v>8003.1479499999996</v>
      </c>
      <c r="AC31">
        <v>7613.4748479999998</v>
      </c>
      <c r="AD31">
        <v>7225.0889029999998</v>
      </c>
      <c r="AE31">
        <v>5895.7376109999996</v>
      </c>
      <c r="AF31">
        <v>4425.0355</v>
      </c>
      <c r="AG31">
        <v>3172.5870329999998</v>
      </c>
      <c r="AH31">
        <v>2219.5575269999999</v>
      </c>
      <c r="AI31">
        <v>1533.351901</v>
      </c>
      <c r="AJ31">
        <v>1053.1546760000001</v>
      </c>
      <c r="AK31">
        <v>722.20960170000001</v>
      </c>
      <c r="AL31">
        <v>495.69260839999998</v>
      </c>
      <c r="AM31">
        <v>340.99610380000001</v>
      </c>
      <c r="AN31">
        <v>235.66008360000001</v>
      </c>
    </row>
    <row r="32" spans="1:40" x14ac:dyDescent="0.25">
      <c r="A32" s="27" t="s">
        <v>435</v>
      </c>
      <c r="B32" t="s">
        <v>269</v>
      </c>
      <c r="C32">
        <v>42001.407169999999</v>
      </c>
      <c r="D32">
        <v>43548.801379999997</v>
      </c>
      <c r="E32">
        <v>45659.377419999997</v>
      </c>
      <c r="F32">
        <v>48024.696179999999</v>
      </c>
      <c r="G32">
        <v>50411.420899999997</v>
      </c>
      <c r="H32">
        <v>54661.497130000003</v>
      </c>
      <c r="I32">
        <v>58858.269070000002</v>
      </c>
      <c r="J32">
        <v>62308.198490000002</v>
      </c>
      <c r="K32">
        <v>64857.342669999998</v>
      </c>
      <c r="L32">
        <v>66539.060070000007</v>
      </c>
      <c r="M32">
        <v>67404.691709999999</v>
      </c>
      <c r="N32">
        <v>67440.948839999997</v>
      </c>
      <c r="O32">
        <v>66540.572549999997</v>
      </c>
      <c r="P32">
        <v>66701.118749999994</v>
      </c>
      <c r="Q32">
        <v>67347.498600000006</v>
      </c>
      <c r="R32">
        <v>68187.009239999999</v>
      </c>
      <c r="S32">
        <v>69062.502179999996</v>
      </c>
      <c r="T32">
        <v>69889.651259999999</v>
      </c>
      <c r="U32">
        <v>69806.930219999995</v>
      </c>
      <c r="V32">
        <v>69215.956590000002</v>
      </c>
      <c r="W32">
        <v>68256.107440000007</v>
      </c>
      <c r="X32">
        <v>67085.881500000003</v>
      </c>
      <c r="Y32">
        <v>65760.938559999995</v>
      </c>
      <c r="Z32">
        <v>64308.533150000003</v>
      </c>
      <c r="AA32">
        <v>62743.990319999997</v>
      </c>
      <c r="AB32">
        <v>61077.072740000003</v>
      </c>
      <c r="AC32">
        <v>59315.041380000002</v>
      </c>
      <c r="AD32">
        <v>57464.384259999999</v>
      </c>
      <c r="AE32">
        <v>57433.172930000001</v>
      </c>
      <c r="AF32">
        <v>58039.361620000003</v>
      </c>
      <c r="AG32">
        <v>58801.62975</v>
      </c>
      <c r="AH32">
        <v>59531.294600000001</v>
      </c>
      <c r="AI32">
        <v>60166.653359999997</v>
      </c>
      <c r="AJ32">
        <v>60698.756999999998</v>
      </c>
      <c r="AK32">
        <v>61138.300190000002</v>
      </c>
      <c r="AL32">
        <v>61501.53587</v>
      </c>
      <c r="AM32">
        <v>61802.201200000003</v>
      </c>
      <c r="AN32">
        <v>62051.572260000001</v>
      </c>
    </row>
    <row r="33" spans="1:40" x14ac:dyDescent="0.25">
      <c r="A33" s="27" t="s">
        <v>432</v>
      </c>
      <c r="B33" t="s">
        <v>270</v>
      </c>
      <c r="C33">
        <v>404.96020850000002</v>
      </c>
      <c r="D33">
        <v>446.11424069999998</v>
      </c>
      <c r="E33">
        <v>513.62922779999997</v>
      </c>
      <c r="F33">
        <v>603.73342409999998</v>
      </c>
      <c r="G33">
        <v>714.50093790000005</v>
      </c>
      <c r="H33">
        <v>639.75470529999996</v>
      </c>
      <c r="I33">
        <v>483.03769299999999</v>
      </c>
      <c r="J33">
        <v>329.43450230000002</v>
      </c>
      <c r="K33">
        <v>211.65671230000001</v>
      </c>
      <c r="L33">
        <v>131.2542086</v>
      </c>
      <c r="M33">
        <v>79.710297490000002</v>
      </c>
      <c r="N33">
        <v>47.63424122</v>
      </c>
      <c r="O33">
        <v>28.09569024</v>
      </c>
      <c r="P33">
        <v>20.773709889999999</v>
      </c>
      <c r="Q33">
        <v>17.28039515</v>
      </c>
      <c r="R33">
        <v>15.27120832</v>
      </c>
      <c r="S33">
        <v>13.90921481</v>
      </c>
      <c r="T33">
        <v>12.850115600000001</v>
      </c>
      <c r="U33">
        <v>13.133218100000001</v>
      </c>
      <c r="V33">
        <v>14.13224177</v>
      </c>
      <c r="W33">
        <v>15.580055059999999</v>
      </c>
      <c r="X33">
        <v>17.36629391</v>
      </c>
      <c r="Y33">
        <v>19.428791279999999</v>
      </c>
      <c r="Z33">
        <v>21.73276023</v>
      </c>
      <c r="AA33">
        <v>24.258093259999999</v>
      </c>
      <c r="AB33">
        <v>26.9923568</v>
      </c>
      <c r="AC33">
        <v>29.92669695</v>
      </c>
      <c r="AD33">
        <v>33.053382679999999</v>
      </c>
      <c r="AE33">
        <v>36.264582369999999</v>
      </c>
      <c r="AF33">
        <v>39.422700540000001</v>
      </c>
      <c r="AG33">
        <v>42.498543660000003</v>
      </c>
      <c r="AH33">
        <v>45.510341390000001</v>
      </c>
      <c r="AI33">
        <v>48.49265845</v>
      </c>
      <c r="AJ33">
        <v>51.481598460000001</v>
      </c>
      <c r="AK33">
        <v>54.509398519999998</v>
      </c>
      <c r="AL33">
        <v>57.60338591</v>
      </c>
      <c r="AM33">
        <v>60.784265339999997</v>
      </c>
      <c r="AN33">
        <v>64.068612669999894</v>
      </c>
    </row>
    <row r="34" spans="1:40" x14ac:dyDescent="0.25">
      <c r="A34" s="27" t="s">
        <v>433</v>
      </c>
      <c r="B34" t="s">
        <v>271</v>
      </c>
      <c r="C34">
        <v>6170.1730530000004</v>
      </c>
      <c r="D34">
        <v>6136.0224150000004</v>
      </c>
      <c r="E34">
        <v>6044.575417</v>
      </c>
      <c r="F34">
        <v>5915.8706920000004</v>
      </c>
      <c r="G34">
        <v>5754.3631059999998</v>
      </c>
      <c r="H34">
        <v>3988.6658579999998</v>
      </c>
      <c r="I34">
        <v>2262.7567309999999</v>
      </c>
      <c r="J34">
        <v>1143.6202780000001</v>
      </c>
      <c r="K34">
        <v>542.14458090000005</v>
      </c>
      <c r="L34">
        <v>248.84746699999999</v>
      </c>
      <c r="M34">
        <v>113.014456</v>
      </c>
      <c r="N34">
        <v>51.987222950000003</v>
      </c>
      <c r="O34">
        <v>24.905829919999999</v>
      </c>
      <c r="P34">
        <v>17.206193219999999</v>
      </c>
      <c r="Q34">
        <v>14.39027495</v>
      </c>
      <c r="R34">
        <v>13.279757460000001</v>
      </c>
      <c r="S34">
        <v>12.87541955</v>
      </c>
      <c r="T34">
        <v>12.781687789999999</v>
      </c>
      <c r="U34">
        <v>12.89261359</v>
      </c>
      <c r="V34">
        <v>13.089416249999999</v>
      </c>
      <c r="W34">
        <v>13.300000499999999</v>
      </c>
      <c r="X34">
        <v>13.49781855</v>
      </c>
      <c r="Y34">
        <v>13.665281739999999</v>
      </c>
      <c r="Z34">
        <v>13.79317093</v>
      </c>
      <c r="AA34">
        <v>13.87728326</v>
      </c>
      <c r="AB34">
        <v>13.916290849999999</v>
      </c>
      <c r="AC34">
        <v>13.91052767</v>
      </c>
      <c r="AD34">
        <v>13.861341790000001</v>
      </c>
      <c r="AE34">
        <v>13.94755992</v>
      </c>
      <c r="AF34">
        <v>14.047533830000001</v>
      </c>
      <c r="AG34">
        <v>14.11705869</v>
      </c>
      <c r="AH34">
        <v>14.14509859</v>
      </c>
      <c r="AI34">
        <v>14.133840859999999</v>
      </c>
      <c r="AJ34">
        <v>14.08971622</v>
      </c>
      <c r="AK34">
        <v>14.01991217</v>
      </c>
      <c r="AL34">
        <v>13.93055515</v>
      </c>
      <c r="AM34">
        <v>13.826434880000001</v>
      </c>
      <c r="AN34">
        <v>13.71135559</v>
      </c>
    </row>
    <row r="35" spans="1:40" x14ac:dyDescent="0.25">
      <c r="A35" s="5" t="s">
        <v>219</v>
      </c>
      <c r="B35" t="s">
        <v>272</v>
      </c>
      <c r="C35">
        <v>7249503</v>
      </c>
      <c r="D35">
        <v>7332395.3710000003</v>
      </c>
      <c r="E35">
        <v>7418928.7000000002</v>
      </c>
      <c r="F35">
        <v>7507929.085</v>
      </c>
      <c r="G35">
        <v>7596572.0980000002</v>
      </c>
      <c r="H35">
        <v>7683306.4220000003</v>
      </c>
      <c r="I35">
        <v>7768513.1789999995</v>
      </c>
      <c r="J35">
        <v>7852196.0080000004</v>
      </c>
      <c r="K35">
        <v>7933085.7249999996</v>
      </c>
      <c r="L35">
        <v>8010397.7850000001</v>
      </c>
      <c r="M35">
        <v>8083505.227</v>
      </c>
      <c r="N35">
        <v>8152157.3859999999</v>
      </c>
      <c r="O35">
        <v>8216549.5360000003</v>
      </c>
      <c r="P35">
        <v>8278237.3760000002</v>
      </c>
      <c r="Q35">
        <v>8339070.7549999999</v>
      </c>
      <c r="R35">
        <v>8400085.8790000007</v>
      </c>
      <c r="S35">
        <v>8462012.6050000004</v>
      </c>
      <c r="T35">
        <v>8525293.6490000002</v>
      </c>
      <c r="U35">
        <v>8591610.3489999995</v>
      </c>
      <c r="V35">
        <v>8659927.1109999996</v>
      </c>
      <c r="W35">
        <v>8729486.0710000005</v>
      </c>
      <c r="X35">
        <v>8799817.7520000003</v>
      </c>
      <c r="Y35">
        <v>8870612.4279999901</v>
      </c>
      <c r="Z35">
        <v>8941645.4450000003</v>
      </c>
      <c r="AA35">
        <v>9012733.58699999</v>
      </c>
      <c r="AB35">
        <v>9083709.0250000004</v>
      </c>
      <c r="AC35">
        <v>9154406.3560000006</v>
      </c>
      <c r="AD35">
        <v>9224661.9260000009</v>
      </c>
      <c r="AE35">
        <v>9294802.4810000006</v>
      </c>
      <c r="AF35">
        <v>9365226.0710000005</v>
      </c>
      <c r="AG35">
        <v>9435836.0030000005</v>
      </c>
      <c r="AH35">
        <v>9506415.0649999995</v>
      </c>
      <c r="AI35">
        <v>9576726.3110000007</v>
      </c>
      <c r="AJ35">
        <v>9646602.33699999</v>
      </c>
      <c r="AK35">
        <v>9716090.8579999898</v>
      </c>
      <c r="AL35">
        <v>9785253.2750000004</v>
      </c>
      <c r="AM35">
        <v>9854298.8530000001</v>
      </c>
      <c r="AN35">
        <v>9923621.6079999898</v>
      </c>
    </row>
    <row r="36" spans="1:40" x14ac:dyDescent="0.25">
      <c r="A36" s="5" t="s">
        <v>219</v>
      </c>
      <c r="B36" t="s">
        <v>273</v>
      </c>
      <c r="C36">
        <v>100707</v>
      </c>
      <c r="D36">
        <v>101814.5874</v>
      </c>
      <c r="E36">
        <v>102904.2157</v>
      </c>
      <c r="F36">
        <v>103962.88189999999</v>
      </c>
      <c r="G36">
        <v>105000.19650000001</v>
      </c>
      <c r="H36">
        <v>106041.4238</v>
      </c>
      <c r="I36">
        <v>107104.07520000001</v>
      </c>
      <c r="J36">
        <v>108192.17879999999</v>
      </c>
      <c r="K36">
        <v>109272.29</v>
      </c>
      <c r="L36">
        <v>110334.65330000001</v>
      </c>
      <c r="M36">
        <v>111377.8937</v>
      </c>
      <c r="N36">
        <v>112399.451</v>
      </c>
      <c r="O36">
        <v>113396.9359</v>
      </c>
      <c r="P36">
        <v>114373.2616</v>
      </c>
      <c r="Q36">
        <v>115341.3566</v>
      </c>
      <c r="R36">
        <v>116298.7865</v>
      </c>
      <c r="S36">
        <v>117243.42509999999</v>
      </c>
      <c r="T36">
        <v>118175.4093</v>
      </c>
      <c r="U36">
        <v>119093.2369</v>
      </c>
      <c r="V36">
        <v>119990.04580000001</v>
      </c>
      <c r="W36">
        <v>120863.64840000001</v>
      </c>
      <c r="X36">
        <v>121716.0379</v>
      </c>
      <c r="Y36">
        <v>122550.1223</v>
      </c>
      <c r="Z36">
        <v>123368.1437</v>
      </c>
      <c r="AA36">
        <v>124171.3367</v>
      </c>
      <c r="AB36">
        <v>124960.0298</v>
      </c>
      <c r="AC36">
        <v>125733.9042</v>
      </c>
      <c r="AD36">
        <v>126492.2855</v>
      </c>
      <c r="AE36">
        <v>127236.0833</v>
      </c>
      <c r="AF36">
        <v>127969.9332</v>
      </c>
      <c r="AG36">
        <v>128689.02</v>
      </c>
      <c r="AH36">
        <v>129390.303</v>
      </c>
      <c r="AI36">
        <v>130073.974</v>
      </c>
      <c r="AJ36">
        <v>130742.7116</v>
      </c>
      <c r="AK36">
        <v>131403.72870000001</v>
      </c>
      <c r="AL36">
        <v>132061.7542</v>
      </c>
      <c r="AM36">
        <v>132722.8437</v>
      </c>
      <c r="AN36">
        <v>133394.42009999999</v>
      </c>
    </row>
    <row r="37" spans="1:40" x14ac:dyDescent="0.25">
      <c r="A37" s="5" t="s">
        <v>218</v>
      </c>
      <c r="B37" t="s">
        <v>274</v>
      </c>
      <c r="C37">
        <v>1859303</v>
      </c>
      <c r="D37">
        <v>1883336.909</v>
      </c>
      <c r="E37">
        <v>1909773.5759999999</v>
      </c>
      <c r="F37">
        <v>1937525.83</v>
      </c>
      <c r="G37">
        <v>1964977.6040000001</v>
      </c>
      <c r="H37">
        <v>1991202.15</v>
      </c>
      <c r="I37">
        <v>2016346.2379999999</v>
      </c>
      <c r="J37">
        <v>2040667.112</v>
      </c>
      <c r="K37">
        <v>2064263.5919999999</v>
      </c>
      <c r="L37">
        <v>2087012.3470000001</v>
      </c>
      <c r="M37">
        <v>2108686.3360000001</v>
      </c>
      <c r="N37">
        <v>2129176.58</v>
      </c>
      <c r="O37">
        <v>2148541.6860000002</v>
      </c>
      <c r="P37">
        <v>2167397.102</v>
      </c>
      <c r="Q37">
        <v>2186207.46</v>
      </c>
      <c r="R37">
        <v>2205293.5260000001</v>
      </c>
      <c r="S37">
        <v>2224865.2599999998</v>
      </c>
      <c r="T37">
        <v>2245032.3859999999</v>
      </c>
      <c r="U37">
        <v>2266477.08</v>
      </c>
      <c r="V37">
        <v>2288766.0980000002</v>
      </c>
      <c r="W37">
        <v>2311594.2650000001</v>
      </c>
      <c r="X37">
        <v>2334752.9079999998</v>
      </c>
      <c r="Y37">
        <v>2358108.3280000002</v>
      </c>
      <c r="Z37">
        <v>2381579.8650000002</v>
      </c>
      <c r="AA37">
        <v>2405118.665</v>
      </c>
      <c r="AB37">
        <v>2428691.2220000001</v>
      </c>
      <c r="AC37">
        <v>2452268.594</v>
      </c>
      <c r="AD37">
        <v>2475822.0359999998</v>
      </c>
      <c r="AE37">
        <v>2499546.3849999998</v>
      </c>
      <c r="AF37">
        <v>2523548.2420000001</v>
      </c>
      <c r="AG37">
        <v>2547833.4169999999</v>
      </c>
      <c r="AH37">
        <v>2572338.3459999999</v>
      </c>
      <c r="AI37">
        <v>2596964.088</v>
      </c>
      <c r="AJ37">
        <v>2621620.9750000001</v>
      </c>
      <c r="AK37">
        <v>2646268.7030000002</v>
      </c>
      <c r="AL37">
        <v>2670905.068</v>
      </c>
      <c r="AM37">
        <v>2695576.7850000001</v>
      </c>
      <c r="AN37">
        <v>2720387.5619999999</v>
      </c>
    </row>
    <row r="38" spans="1:40" x14ac:dyDescent="0.25">
      <c r="A38" s="5" t="s">
        <v>218</v>
      </c>
      <c r="B38" t="s">
        <v>275</v>
      </c>
      <c r="C38">
        <v>286222</v>
      </c>
      <c r="D38">
        <v>289981.06530000002</v>
      </c>
      <c r="E38">
        <v>293997.9767</v>
      </c>
      <c r="F38">
        <v>298073.39370000002</v>
      </c>
      <c r="G38">
        <v>302088.51390000002</v>
      </c>
      <c r="H38">
        <v>306013.96049999999</v>
      </c>
      <c r="I38">
        <v>309884.5098</v>
      </c>
      <c r="J38">
        <v>313729.05229999998</v>
      </c>
      <c r="K38">
        <v>317483.77899999998</v>
      </c>
      <c r="L38">
        <v>321128.63299999997</v>
      </c>
      <c r="M38">
        <v>324650.74489999999</v>
      </c>
      <c r="N38">
        <v>328038.38260000001</v>
      </c>
      <c r="O38">
        <v>331287.70289999997</v>
      </c>
      <c r="P38">
        <v>334441.2452</v>
      </c>
      <c r="Q38">
        <v>337552.4363</v>
      </c>
      <c r="R38">
        <v>340633.88299999997</v>
      </c>
      <c r="S38">
        <v>343695.36119999998</v>
      </c>
      <c r="T38">
        <v>346746.30849999998</v>
      </c>
      <c r="U38">
        <v>349823.63860000001</v>
      </c>
      <c r="V38">
        <v>352896.06300000002</v>
      </c>
      <c r="W38">
        <v>355945.2721</v>
      </c>
      <c r="X38">
        <v>358965.62070000003</v>
      </c>
      <c r="Y38">
        <v>361956.68400000001</v>
      </c>
      <c r="Z38">
        <v>364919.13949999999</v>
      </c>
      <c r="AA38">
        <v>367853.08889999997</v>
      </c>
      <c r="AB38">
        <v>370757.4081</v>
      </c>
      <c r="AC38">
        <v>373629.68930000003</v>
      </c>
      <c r="AD38">
        <v>376466.60619999998</v>
      </c>
      <c r="AE38">
        <v>379279.95980000001</v>
      </c>
      <c r="AF38">
        <v>382086.4644</v>
      </c>
      <c r="AG38">
        <v>384876.39120000001</v>
      </c>
      <c r="AH38">
        <v>387641.02470000001</v>
      </c>
      <c r="AI38">
        <v>390376.08630000002</v>
      </c>
      <c r="AJ38">
        <v>393082.11099999998</v>
      </c>
      <c r="AK38">
        <v>395770.70569999999</v>
      </c>
      <c r="AL38">
        <v>398449.29070000001</v>
      </c>
      <c r="AM38">
        <v>401130.52299999999</v>
      </c>
      <c r="AN38">
        <v>403832.4694</v>
      </c>
    </row>
    <row r="39" spans="1:40" x14ac:dyDescent="0.25">
      <c r="A39" s="5" t="s">
        <v>218</v>
      </c>
      <c r="B39" t="s">
        <v>276</v>
      </c>
      <c r="C39">
        <v>288023.5</v>
      </c>
      <c r="D39">
        <v>292745.56209999998</v>
      </c>
      <c r="E39">
        <v>298057.24190000002</v>
      </c>
      <c r="F39">
        <v>303501.85619999998</v>
      </c>
      <c r="G39">
        <v>308850.03619999997</v>
      </c>
      <c r="H39">
        <v>313994.93719999999</v>
      </c>
      <c r="I39">
        <v>318937.34620000003</v>
      </c>
      <c r="J39">
        <v>323702.77549999999</v>
      </c>
      <c r="K39">
        <v>328232.43119999999</v>
      </c>
      <c r="L39">
        <v>332546.10859999998</v>
      </c>
      <c r="M39">
        <v>336662.11869999999</v>
      </c>
      <c r="N39">
        <v>340590.99819999997</v>
      </c>
      <c r="O39">
        <v>344344.32770000002</v>
      </c>
      <c r="P39">
        <v>347981.90919999999</v>
      </c>
      <c r="Q39">
        <v>351568.92129999999</v>
      </c>
      <c r="R39">
        <v>355130.7487</v>
      </c>
      <c r="S39">
        <v>358690.57459999999</v>
      </c>
      <c r="T39">
        <v>362270.05119999999</v>
      </c>
      <c r="U39">
        <v>365922.53269999998</v>
      </c>
      <c r="V39">
        <v>369615.62329999998</v>
      </c>
      <c r="W39">
        <v>373328.42499999999</v>
      </c>
      <c r="X39">
        <v>377052.00079999998</v>
      </c>
      <c r="Y39">
        <v>380782.99560000002</v>
      </c>
      <c r="Z39">
        <v>384519.94290000002</v>
      </c>
      <c r="AA39">
        <v>388261.52169999998</v>
      </c>
      <c r="AB39">
        <v>392005.65220000001</v>
      </c>
      <c r="AC39">
        <v>395749.18479999999</v>
      </c>
      <c r="AD39">
        <v>399488.09090000001</v>
      </c>
      <c r="AE39">
        <v>403235.20500000002</v>
      </c>
      <c r="AF39">
        <v>407011.25780000002</v>
      </c>
      <c r="AG39">
        <v>410810.83500000002</v>
      </c>
      <c r="AH39">
        <v>414627.44530000002</v>
      </c>
      <c r="AI39">
        <v>418455.59409999999</v>
      </c>
      <c r="AJ39">
        <v>422292.47940000001</v>
      </c>
      <c r="AK39">
        <v>426145.46759999997</v>
      </c>
      <c r="AL39">
        <v>430017.36910000001</v>
      </c>
      <c r="AM39">
        <v>433916.94309999997</v>
      </c>
      <c r="AN39">
        <v>437858.80599999998</v>
      </c>
    </row>
    <row r="40" spans="1:40" x14ac:dyDescent="0.25">
      <c r="A40" s="5" t="s">
        <v>218</v>
      </c>
      <c r="B40" t="s">
        <v>277</v>
      </c>
      <c r="C40">
        <v>71746.000020000007</v>
      </c>
      <c r="D40">
        <v>72887.616330000004</v>
      </c>
      <c r="E40">
        <v>74128.468389999995</v>
      </c>
      <c r="F40">
        <v>75357.609859999997</v>
      </c>
      <c r="G40">
        <v>76570.124779999998</v>
      </c>
      <c r="H40">
        <v>77784.485440000004</v>
      </c>
      <c r="I40">
        <v>79015.877890000003</v>
      </c>
      <c r="J40">
        <v>80275.886079999997</v>
      </c>
      <c r="K40">
        <v>81530.598240000007</v>
      </c>
      <c r="L40">
        <v>82766.454889999906</v>
      </c>
      <c r="M40">
        <v>83980.944260000004</v>
      </c>
      <c r="N40">
        <v>85172.189610000001</v>
      </c>
      <c r="O40">
        <v>86343.296220000004</v>
      </c>
      <c r="P40">
        <v>87450.108749999999</v>
      </c>
      <c r="Q40">
        <v>88501.645439999906</v>
      </c>
      <c r="R40">
        <v>89505.764039999995</v>
      </c>
      <c r="S40">
        <v>90470.8321</v>
      </c>
      <c r="T40">
        <v>91406.975309999994</v>
      </c>
      <c r="U40">
        <v>92322.181169999996</v>
      </c>
      <c r="V40">
        <v>93217.843439999997</v>
      </c>
      <c r="W40">
        <v>94098.087629999995</v>
      </c>
      <c r="X40">
        <v>94968.755999999994</v>
      </c>
      <c r="Y40">
        <v>95835.534100000004</v>
      </c>
      <c r="Z40">
        <v>96702.669819999996</v>
      </c>
      <c r="AA40">
        <v>97572.935230000003</v>
      </c>
      <c r="AB40">
        <v>98447.876319999996</v>
      </c>
      <c r="AC40">
        <v>99328.171589999998</v>
      </c>
      <c r="AD40">
        <v>100214.0319</v>
      </c>
      <c r="AE40">
        <v>101077.87549999999</v>
      </c>
      <c r="AF40">
        <v>101920.03079999999</v>
      </c>
      <c r="AG40">
        <v>102741.0864</v>
      </c>
      <c r="AH40">
        <v>103541.7494</v>
      </c>
      <c r="AI40">
        <v>104324.3814</v>
      </c>
      <c r="AJ40">
        <v>105092.8943</v>
      </c>
      <c r="AK40">
        <v>105854.5909</v>
      </c>
      <c r="AL40">
        <v>106615.7231</v>
      </c>
      <c r="AM40">
        <v>107382.833</v>
      </c>
      <c r="AN40">
        <v>108163.10830000001</v>
      </c>
    </row>
    <row r="41" spans="1:40" x14ac:dyDescent="0.25">
      <c r="A41" s="5" t="s">
        <v>218</v>
      </c>
      <c r="B41" t="s">
        <v>278</v>
      </c>
      <c r="C41">
        <v>28100</v>
      </c>
      <c r="D41">
        <v>28533.908800000001</v>
      </c>
      <c r="E41">
        <v>28990.258880000001</v>
      </c>
      <c r="F41">
        <v>29427.093580000001</v>
      </c>
      <c r="G41">
        <v>29849.675780000001</v>
      </c>
      <c r="H41">
        <v>30273.994650000001</v>
      </c>
      <c r="I41">
        <v>30706.73199</v>
      </c>
      <c r="J41">
        <v>31148.56422</v>
      </c>
      <c r="K41">
        <v>31579.601139999999</v>
      </c>
      <c r="L41">
        <v>31997.373169999999</v>
      </c>
      <c r="M41">
        <v>32403.979039999998</v>
      </c>
      <c r="N41">
        <v>32799.585310000002</v>
      </c>
      <c r="O41">
        <v>33182.888169999998</v>
      </c>
      <c r="P41">
        <v>33548.965709999997</v>
      </c>
      <c r="Q41">
        <v>33900.79279</v>
      </c>
      <c r="R41">
        <v>34236.264049999998</v>
      </c>
      <c r="S41">
        <v>34555.685550000002</v>
      </c>
      <c r="T41">
        <v>34861.43146</v>
      </c>
      <c r="U41">
        <v>35149.895199999999</v>
      </c>
      <c r="V41">
        <v>35423.164320000003</v>
      </c>
      <c r="W41">
        <v>35684.039649999999</v>
      </c>
      <c r="X41">
        <v>35935.950989999998</v>
      </c>
      <c r="Y41">
        <v>36181.626550000001</v>
      </c>
      <c r="Z41">
        <v>36422.682330000003</v>
      </c>
      <c r="AA41">
        <v>36659.809589999997</v>
      </c>
      <c r="AB41">
        <v>36893.06854</v>
      </c>
      <c r="AC41">
        <v>37122.163220000002</v>
      </c>
      <c r="AD41">
        <v>37346.650970000002</v>
      </c>
      <c r="AE41">
        <v>37564.12343</v>
      </c>
      <c r="AF41">
        <v>37774.653839999999</v>
      </c>
      <c r="AG41">
        <v>37975.066319999998</v>
      </c>
      <c r="AH41">
        <v>38164.618470000001</v>
      </c>
      <c r="AI41">
        <v>38344.671750000001</v>
      </c>
      <c r="AJ41">
        <v>38517.602800000001</v>
      </c>
      <c r="AK41">
        <v>38687.427889999999</v>
      </c>
      <c r="AL41">
        <v>38856.120759999998</v>
      </c>
      <c r="AM41">
        <v>39025.79002</v>
      </c>
      <c r="AN41">
        <v>39198.689729999998</v>
      </c>
    </row>
    <row r="42" spans="1:40" x14ac:dyDescent="0.25">
      <c r="A42" s="5" t="s">
        <v>218</v>
      </c>
      <c r="B42" t="s">
        <v>279</v>
      </c>
      <c r="C42">
        <v>2093869</v>
      </c>
      <c r="D42">
        <v>2118021.2910000002</v>
      </c>
      <c r="E42">
        <v>2141389.0809999998</v>
      </c>
      <c r="F42">
        <v>2163379.4169999999</v>
      </c>
      <c r="G42">
        <v>2185081.7609999999</v>
      </c>
      <c r="H42">
        <v>2207769.5720000002</v>
      </c>
      <c r="I42">
        <v>2231937.2579999999</v>
      </c>
      <c r="J42">
        <v>2257484.6269999999</v>
      </c>
      <c r="K42">
        <v>2283092.0789999999</v>
      </c>
      <c r="L42">
        <v>2308780.0120000001</v>
      </c>
      <c r="M42">
        <v>2334746.1030000001</v>
      </c>
      <c r="N42">
        <v>2360902.1310000001</v>
      </c>
      <c r="O42">
        <v>2387018.0720000002</v>
      </c>
      <c r="P42">
        <v>2412804.713</v>
      </c>
      <c r="Q42">
        <v>2438384.2910000002</v>
      </c>
      <c r="R42">
        <v>2463326.9920000001</v>
      </c>
      <c r="S42">
        <v>2487432.4040000001</v>
      </c>
      <c r="T42">
        <v>2510678.2650000001</v>
      </c>
      <c r="U42">
        <v>2532603.9360000002</v>
      </c>
      <c r="V42">
        <v>2553294.031</v>
      </c>
      <c r="W42">
        <v>2572917.7370000002</v>
      </c>
      <c r="X42">
        <v>2591723.7779999999</v>
      </c>
      <c r="Y42">
        <v>2609916.13</v>
      </c>
      <c r="Z42">
        <v>2627621.7659999998</v>
      </c>
      <c r="AA42">
        <v>2644902.77</v>
      </c>
      <c r="AB42">
        <v>2661777.8620000002</v>
      </c>
      <c r="AC42">
        <v>2678242.6869999999</v>
      </c>
      <c r="AD42">
        <v>2694285.0389999999</v>
      </c>
      <c r="AE42">
        <v>2709854.7570000002</v>
      </c>
      <c r="AF42">
        <v>2725043.23</v>
      </c>
      <c r="AG42">
        <v>2739571.7259999998</v>
      </c>
      <c r="AH42">
        <v>2753369.298</v>
      </c>
      <c r="AI42">
        <v>2766532.0890000002</v>
      </c>
      <c r="AJ42">
        <v>2779238.5860000001</v>
      </c>
      <c r="AK42">
        <v>2791818.9160000002</v>
      </c>
      <c r="AL42">
        <v>2804433.0550000002</v>
      </c>
      <c r="AM42">
        <v>2817273.3629999999</v>
      </c>
      <c r="AN42">
        <v>2830571.9589999998</v>
      </c>
    </row>
    <row r="43" spans="1:40" x14ac:dyDescent="0.25">
      <c r="A43" s="19" t="s">
        <v>222</v>
      </c>
      <c r="B43" t="s">
        <v>280</v>
      </c>
      <c r="C43">
        <v>52938</v>
      </c>
      <c r="D43">
        <v>53265.083449999998</v>
      </c>
      <c r="E43">
        <v>53394.721579999998</v>
      </c>
      <c r="F43">
        <v>53403.957719999999</v>
      </c>
      <c r="G43">
        <v>53424.509680000003</v>
      </c>
      <c r="H43">
        <v>53535.767699999997</v>
      </c>
      <c r="I43">
        <v>53728.873870000003</v>
      </c>
      <c r="J43">
        <v>53998.68434</v>
      </c>
      <c r="K43">
        <v>54284.7183</v>
      </c>
      <c r="L43">
        <v>54560.243580000002</v>
      </c>
      <c r="M43">
        <v>54824.029690000003</v>
      </c>
      <c r="N43">
        <v>55074.507149999998</v>
      </c>
      <c r="O43">
        <v>55313.316129999999</v>
      </c>
      <c r="P43">
        <v>55530.785519999998</v>
      </c>
      <c r="Q43">
        <v>55722.372730000003</v>
      </c>
      <c r="R43">
        <v>55877.91633</v>
      </c>
      <c r="S43">
        <v>55994.925790000001</v>
      </c>
      <c r="T43">
        <v>56075.468849999997</v>
      </c>
      <c r="U43">
        <v>56083.413159999996</v>
      </c>
      <c r="V43">
        <v>56036.197240000001</v>
      </c>
      <c r="W43">
        <v>55951.65597</v>
      </c>
      <c r="X43">
        <v>55843.449110000001</v>
      </c>
      <c r="Y43">
        <v>55720.900300000001</v>
      </c>
      <c r="Z43">
        <v>55589.385349999997</v>
      </c>
      <c r="AA43">
        <v>55451.711889999999</v>
      </c>
      <c r="AB43">
        <v>55309.089489999998</v>
      </c>
      <c r="AC43">
        <v>55161.891860000003</v>
      </c>
      <c r="AD43">
        <v>55010.126929999999</v>
      </c>
      <c r="AE43">
        <v>54833.461439999999</v>
      </c>
      <c r="AF43">
        <v>54639.842680000002</v>
      </c>
      <c r="AG43">
        <v>54428.417909999996</v>
      </c>
      <c r="AH43">
        <v>54201.017350000002</v>
      </c>
      <c r="AI43">
        <v>53962.079709999998</v>
      </c>
      <c r="AJ43">
        <v>53717.25533</v>
      </c>
      <c r="AK43">
        <v>53474.191310000002</v>
      </c>
      <c r="AL43">
        <v>53236.280420000003</v>
      </c>
      <c r="AM43">
        <v>53008.534339999998</v>
      </c>
      <c r="AN43">
        <v>52788.739260000002</v>
      </c>
    </row>
    <row r="44" spans="1:40" x14ac:dyDescent="0.25">
      <c r="A44" s="5" t="s">
        <v>218</v>
      </c>
      <c r="B44" t="s">
        <v>281</v>
      </c>
      <c r="C44">
        <v>5558098.0010000002</v>
      </c>
      <c r="D44">
        <v>5621630.6320000002</v>
      </c>
      <c r="E44">
        <v>5683585.2829999998</v>
      </c>
      <c r="F44">
        <v>5742383.8880000003</v>
      </c>
      <c r="G44">
        <v>5799478.6739999996</v>
      </c>
      <c r="H44">
        <v>5857338.5250000004</v>
      </c>
      <c r="I44">
        <v>5916833.7230000002</v>
      </c>
      <c r="J44">
        <v>5978443.3459999999</v>
      </c>
      <c r="K44">
        <v>6040910.7910000002</v>
      </c>
      <c r="L44">
        <v>6103886.9910000004</v>
      </c>
      <c r="M44">
        <v>6167664.1260000002</v>
      </c>
      <c r="N44">
        <v>6232441.9450000003</v>
      </c>
      <c r="O44">
        <v>6298750.1299999999</v>
      </c>
      <c r="P44">
        <v>6363185.2529999996</v>
      </c>
      <c r="Q44">
        <v>6426837.1849999996</v>
      </c>
      <c r="R44">
        <v>6489868.6200000001</v>
      </c>
      <c r="S44">
        <v>6552267.5860000001</v>
      </c>
      <c r="T44">
        <v>6614102.2170000002</v>
      </c>
      <c r="U44">
        <v>6675734.4649999999</v>
      </c>
      <c r="V44">
        <v>6736759.9510000004</v>
      </c>
      <c r="W44">
        <v>6797117.7290000003</v>
      </c>
      <c r="X44">
        <v>6856926.8449999997</v>
      </c>
      <c r="Y44">
        <v>6916366.3480000002</v>
      </c>
      <c r="Z44">
        <v>6975582.79</v>
      </c>
      <c r="AA44">
        <v>7034673.7180000003</v>
      </c>
      <c r="AB44">
        <v>7093689.0070000002</v>
      </c>
      <c r="AC44">
        <v>7152643.4869999997</v>
      </c>
      <c r="AD44">
        <v>7211535.0899999999</v>
      </c>
      <c r="AE44">
        <v>7267932.5690000001</v>
      </c>
      <c r="AF44">
        <v>7322294.4230000004</v>
      </c>
      <c r="AG44">
        <v>7374891.4299999997</v>
      </c>
      <c r="AH44">
        <v>7425866.875</v>
      </c>
      <c r="AI44">
        <v>7475416.9000000004</v>
      </c>
      <c r="AJ44">
        <v>7523820.04</v>
      </c>
      <c r="AK44">
        <v>7571603.8059999999</v>
      </c>
      <c r="AL44">
        <v>7619242.6569999997</v>
      </c>
      <c r="AM44">
        <v>7667253.5949999997</v>
      </c>
      <c r="AN44">
        <v>7716235.6789999995</v>
      </c>
    </row>
    <row r="45" spans="1:40" x14ac:dyDescent="0.25">
      <c r="A45" s="5" t="s">
        <v>218</v>
      </c>
      <c r="B45" t="s">
        <v>282</v>
      </c>
      <c r="C45">
        <v>4011081</v>
      </c>
      <c r="D45">
        <v>4063696.821</v>
      </c>
      <c r="E45">
        <v>4117678.6469999999</v>
      </c>
      <c r="F45">
        <v>4169995.3250000002</v>
      </c>
      <c r="G45">
        <v>4220848.2350000003</v>
      </c>
      <c r="H45">
        <v>4271566.1330000004</v>
      </c>
      <c r="I45">
        <v>4322924.932</v>
      </c>
      <c r="J45">
        <v>4375139.9800000004</v>
      </c>
      <c r="K45">
        <v>4426536.3329999996</v>
      </c>
      <c r="L45">
        <v>4476830.0820000004</v>
      </c>
      <c r="M45">
        <v>4526072.8030000003</v>
      </c>
      <c r="N45">
        <v>4574154.6100000003</v>
      </c>
      <c r="O45">
        <v>4620935.199</v>
      </c>
      <c r="P45">
        <v>4666237.8650000002</v>
      </c>
      <c r="Q45">
        <v>4710554.4349999996</v>
      </c>
      <c r="R45">
        <v>4753686.034</v>
      </c>
      <c r="S45">
        <v>4795602.1289999997</v>
      </c>
      <c r="T45">
        <v>4836433.1449999996</v>
      </c>
      <c r="U45">
        <v>4875969.04</v>
      </c>
      <c r="V45">
        <v>4914128.943</v>
      </c>
      <c r="W45">
        <v>4951023.67</v>
      </c>
      <c r="X45">
        <v>4986903.6789999995</v>
      </c>
      <c r="Y45">
        <v>5022000.2249999996</v>
      </c>
      <c r="Z45">
        <v>5056467.2630000003</v>
      </c>
      <c r="AA45">
        <v>5090384.3269999996</v>
      </c>
      <c r="AB45">
        <v>5123773.9579999996</v>
      </c>
      <c r="AC45">
        <v>5156621.9289999995</v>
      </c>
      <c r="AD45">
        <v>5188895.3839999996</v>
      </c>
      <c r="AE45">
        <v>5220433.3640000001</v>
      </c>
      <c r="AF45">
        <v>5251372.4119999995</v>
      </c>
      <c r="AG45">
        <v>5281424.1100000003</v>
      </c>
      <c r="AH45">
        <v>5310481.8499999996</v>
      </c>
      <c r="AI45">
        <v>5338620.9359999998</v>
      </c>
      <c r="AJ45">
        <v>5366027.2699999996</v>
      </c>
      <c r="AK45">
        <v>5393088.9919999996</v>
      </c>
      <c r="AL45">
        <v>5420021.7050000001</v>
      </c>
      <c r="AM45">
        <v>5447094.8370000003</v>
      </c>
      <c r="AN45">
        <v>5474612.1960000005</v>
      </c>
    </row>
    <row r="46" spans="1:40" x14ac:dyDescent="0.25">
      <c r="A46" s="5" t="s">
        <v>220</v>
      </c>
      <c r="B46" t="s">
        <v>283</v>
      </c>
      <c r="C46">
        <v>50441</v>
      </c>
      <c r="D46">
        <v>51199.846400000002</v>
      </c>
      <c r="E46">
        <v>52062.900560000002</v>
      </c>
      <c r="F46">
        <v>52986.841269999997</v>
      </c>
      <c r="G46">
        <v>53956.330679999999</v>
      </c>
      <c r="H46">
        <v>54939.85903</v>
      </c>
      <c r="I46">
        <v>55907.224750000001</v>
      </c>
      <c r="J46">
        <v>56572.059200000003</v>
      </c>
      <c r="K46">
        <v>57019.866770000001</v>
      </c>
      <c r="L46">
        <v>57426.11952</v>
      </c>
      <c r="M46">
        <v>57910.69008</v>
      </c>
      <c r="N46">
        <v>58423.15077</v>
      </c>
      <c r="O46">
        <v>58952.490819999999</v>
      </c>
      <c r="P46">
        <v>59527.735030000003</v>
      </c>
      <c r="Q46">
        <v>60117.946900000003</v>
      </c>
      <c r="R46">
        <v>60725.383800000003</v>
      </c>
      <c r="S46">
        <v>61351.782729999999</v>
      </c>
      <c r="T46">
        <v>61999.419739999998</v>
      </c>
      <c r="U46">
        <v>62721.237569999998</v>
      </c>
      <c r="V46">
        <v>63468.390950000001</v>
      </c>
      <c r="W46">
        <v>64231.824249999998</v>
      </c>
      <c r="X46">
        <v>65005.35267</v>
      </c>
      <c r="Y46">
        <v>65785.643060000002</v>
      </c>
      <c r="Z46">
        <v>66570.418780000007</v>
      </c>
      <c r="AA46">
        <v>67357.908769999995</v>
      </c>
      <c r="AB46">
        <v>68146.659910000002</v>
      </c>
      <c r="AC46">
        <v>68935.187460000001</v>
      </c>
      <c r="AD46">
        <v>69721.977759999994</v>
      </c>
      <c r="AE46">
        <v>70495.754889999997</v>
      </c>
      <c r="AF46">
        <v>71238.203569999998</v>
      </c>
      <c r="AG46">
        <v>71961.101569999999</v>
      </c>
      <c r="AH46">
        <v>72680.765549999996</v>
      </c>
      <c r="AI46">
        <v>73404.316850000003</v>
      </c>
      <c r="AJ46">
        <v>74125.194560000004</v>
      </c>
      <c r="AK46">
        <v>74840.616099999999</v>
      </c>
      <c r="AL46">
        <v>75549.234070000006</v>
      </c>
      <c r="AM46">
        <v>76241.724969999996</v>
      </c>
      <c r="AN46">
        <v>76925.822209999998</v>
      </c>
    </row>
    <row r="47" spans="1:40" x14ac:dyDescent="0.25">
      <c r="A47" s="5" t="s">
        <v>220</v>
      </c>
      <c r="B47" t="s">
        <v>284</v>
      </c>
      <c r="C47">
        <v>17000</v>
      </c>
      <c r="D47">
        <v>17365.795470000001</v>
      </c>
      <c r="E47">
        <v>17788.608080000002</v>
      </c>
      <c r="F47">
        <v>18224.628850000001</v>
      </c>
      <c r="G47">
        <v>18797.807710000001</v>
      </c>
      <c r="H47">
        <v>19548.198219999998</v>
      </c>
      <c r="I47">
        <v>20462.550080000001</v>
      </c>
      <c r="J47">
        <v>21456.788909999999</v>
      </c>
      <c r="K47">
        <v>22435.302100000001</v>
      </c>
      <c r="L47">
        <v>23394.574789999999</v>
      </c>
      <c r="M47">
        <v>24363.211329999998</v>
      </c>
      <c r="N47">
        <v>25344.099010000002</v>
      </c>
      <c r="O47">
        <v>26351.113430000001</v>
      </c>
      <c r="P47">
        <v>27303.052390000001</v>
      </c>
      <c r="Q47">
        <v>28167.741020000001</v>
      </c>
      <c r="R47">
        <v>28945.84936</v>
      </c>
      <c r="S47">
        <v>29648.71024</v>
      </c>
      <c r="T47">
        <v>30290.569960000001</v>
      </c>
      <c r="U47">
        <v>30903.774819999999</v>
      </c>
      <c r="V47">
        <v>31486.502799999998</v>
      </c>
      <c r="W47">
        <v>32042.7562</v>
      </c>
      <c r="X47">
        <v>32574.405760000001</v>
      </c>
      <c r="Y47">
        <v>33082.241439999998</v>
      </c>
      <c r="Z47">
        <v>33566.155910000001</v>
      </c>
      <c r="AA47">
        <v>34025.513509999997</v>
      </c>
      <c r="AB47">
        <v>34459.456469999997</v>
      </c>
      <c r="AC47">
        <v>34867.06551</v>
      </c>
      <c r="AD47">
        <v>35247.548170000002</v>
      </c>
      <c r="AE47">
        <v>35557.475659999996</v>
      </c>
      <c r="AF47">
        <v>35790.048020000002</v>
      </c>
      <c r="AG47">
        <v>35956.026230000003</v>
      </c>
      <c r="AH47">
        <v>36070.844810000002</v>
      </c>
      <c r="AI47">
        <v>36147.490749999997</v>
      </c>
      <c r="AJ47">
        <v>36194.09405</v>
      </c>
      <c r="AK47">
        <v>36219.223669999999</v>
      </c>
      <c r="AL47">
        <v>36229.85916</v>
      </c>
      <c r="AM47">
        <v>36229.273249999998</v>
      </c>
      <c r="AN47">
        <v>36223.492980000003</v>
      </c>
    </row>
    <row r="48" spans="1:40" x14ac:dyDescent="0.25">
      <c r="A48" s="5" t="s">
        <v>220</v>
      </c>
      <c r="B48" t="s">
        <v>285</v>
      </c>
      <c r="C48">
        <v>37402</v>
      </c>
      <c r="D48">
        <v>36965.397729999997</v>
      </c>
      <c r="E48">
        <v>36152.635170000001</v>
      </c>
      <c r="F48">
        <v>35173.41272</v>
      </c>
      <c r="G48">
        <v>34240.553169999999</v>
      </c>
      <c r="H48">
        <v>33397.177349999998</v>
      </c>
      <c r="I48">
        <v>32628.115740000001</v>
      </c>
      <c r="J48">
        <v>31889.428929999998</v>
      </c>
      <c r="K48">
        <v>31335.347450000001</v>
      </c>
      <c r="L48">
        <v>30992.254550000001</v>
      </c>
      <c r="M48">
        <v>30840.77504</v>
      </c>
      <c r="N48">
        <v>30839.390729999999</v>
      </c>
      <c r="O48">
        <v>30952.724389999999</v>
      </c>
      <c r="P48">
        <v>31116.94198</v>
      </c>
      <c r="Q48">
        <v>31293.890029999999</v>
      </c>
      <c r="R48">
        <v>31463.383460000001</v>
      </c>
      <c r="S48">
        <v>31616.463100000001</v>
      </c>
      <c r="T48">
        <v>31750.356179999999</v>
      </c>
      <c r="U48">
        <v>31860.870559999999</v>
      </c>
      <c r="V48">
        <v>31941.165830000002</v>
      </c>
      <c r="W48">
        <v>31992.380840000002</v>
      </c>
      <c r="X48">
        <v>32018.09777</v>
      </c>
      <c r="Y48">
        <v>32022.58222</v>
      </c>
      <c r="Z48">
        <v>32009.809499999999</v>
      </c>
      <c r="AA48">
        <v>31983.130239999999</v>
      </c>
      <c r="AB48">
        <v>31945.196459999999</v>
      </c>
      <c r="AC48">
        <v>31898.003189999999</v>
      </c>
      <c r="AD48">
        <v>31843.008699999998</v>
      </c>
      <c r="AE48">
        <v>31757.077209999999</v>
      </c>
      <c r="AF48">
        <v>31633.740419999998</v>
      </c>
      <c r="AG48">
        <v>31474.568449999999</v>
      </c>
      <c r="AH48">
        <v>31285.41013</v>
      </c>
      <c r="AI48">
        <v>31073.061079999999</v>
      </c>
      <c r="AJ48">
        <v>30843.55372</v>
      </c>
      <c r="AK48">
        <v>30602.356889999999</v>
      </c>
      <c r="AL48">
        <v>30353.45046</v>
      </c>
      <c r="AM48">
        <v>30100.77245</v>
      </c>
      <c r="AN48">
        <v>29848.480329999999</v>
      </c>
    </row>
    <row r="49" spans="1:40" x14ac:dyDescent="0.25">
      <c r="A49" s="5" t="s">
        <v>220</v>
      </c>
      <c r="B49" t="s">
        <v>286</v>
      </c>
      <c r="C49">
        <v>1072343</v>
      </c>
      <c r="D49">
        <v>1086878.943</v>
      </c>
      <c r="E49">
        <v>1101857.923</v>
      </c>
      <c r="F49">
        <v>1116281.361</v>
      </c>
      <c r="G49">
        <v>1130092.983</v>
      </c>
      <c r="H49">
        <v>1143673.621</v>
      </c>
      <c r="I49">
        <v>1157186.9480000001</v>
      </c>
      <c r="J49">
        <v>1166745.713</v>
      </c>
      <c r="K49">
        <v>1174007.31</v>
      </c>
      <c r="L49">
        <v>1181286.0249999999</v>
      </c>
      <c r="M49">
        <v>1190041.6780000001</v>
      </c>
      <c r="N49">
        <v>1199180.5149999999</v>
      </c>
      <c r="O49">
        <v>1208315.9310000001</v>
      </c>
      <c r="P49">
        <v>1218529.9099999999</v>
      </c>
      <c r="Q49">
        <v>1229238.679</v>
      </c>
      <c r="R49">
        <v>1240002.6680000001</v>
      </c>
      <c r="S49">
        <v>1250536.155</v>
      </c>
      <c r="T49">
        <v>1260747.3400000001</v>
      </c>
      <c r="U49">
        <v>1271004.851</v>
      </c>
      <c r="V49">
        <v>1280796.9129999999</v>
      </c>
      <c r="W49">
        <v>1290207.173</v>
      </c>
      <c r="X49">
        <v>1299363.284</v>
      </c>
      <c r="Y49">
        <v>1308398.1089999999</v>
      </c>
      <c r="Z49">
        <v>1317413.3559999999</v>
      </c>
      <c r="AA49">
        <v>1326478.5919999999</v>
      </c>
      <c r="AB49">
        <v>1335637.9890000001</v>
      </c>
      <c r="AC49">
        <v>1344915.21</v>
      </c>
      <c r="AD49">
        <v>1354320.925</v>
      </c>
      <c r="AE49">
        <v>1363680.6839999999</v>
      </c>
      <c r="AF49">
        <v>1372608.8459999999</v>
      </c>
      <c r="AG49">
        <v>1380969.254</v>
      </c>
      <c r="AH49">
        <v>1388828.75</v>
      </c>
      <c r="AI49">
        <v>1396279.8689999999</v>
      </c>
      <c r="AJ49">
        <v>1403322.023</v>
      </c>
      <c r="AK49">
        <v>1410050.105</v>
      </c>
      <c r="AL49">
        <v>1416546.4990000001</v>
      </c>
      <c r="AM49">
        <v>1422805.6329999999</v>
      </c>
      <c r="AN49">
        <v>1428991.507</v>
      </c>
    </row>
    <row r="50" spans="1:40" x14ac:dyDescent="0.25">
      <c r="A50" s="5" t="s">
        <v>220</v>
      </c>
      <c r="B50" t="s">
        <v>287</v>
      </c>
      <c r="C50">
        <v>1078867</v>
      </c>
      <c r="D50">
        <v>1094927.9480000001</v>
      </c>
      <c r="E50">
        <v>1113743.5419999999</v>
      </c>
      <c r="F50">
        <v>1134414.0209999999</v>
      </c>
      <c r="G50">
        <v>1156068.237</v>
      </c>
      <c r="H50">
        <v>1178107.3859999999</v>
      </c>
      <c r="I50">
        <v>1200759.4909999999</v>
      </c>
      <c r="J50">
        <v>1220056.06</v>
      </c>
      <c r="K50">
        <v>1237890.412</v>
      </c>
      <c r="L50">
        <v>1257063.132</v>
      </c>
      <c r="M50">
        <v>1279371.2439999999</v>
      </c>
      <c r="N50">
        <v>1303715.1170000001</v>
      </c>
      <c r="O50">
        <v>1329742.696</v>
      </c>
      <c r="P50">
        <v>1357017.95</v>
      </c>
      <c r="Q50">
        <v>1384280.5330000001</v>
      </c>
      <c r="R50">
        <v>1411256.3529999999</v>
      </c>
      <c r="S50">
        <v>1437803.5120000001</v>
      </c>
      <c r="T50">
        <v>1463882.959</v>
      </c>
      <c r="U50">
        <v>1490853.4950000001</v>
      </c>
      <c r="V50">
        <v>1517629.263</v>
      </c>
      <c r="W50">
        <v>1544000.8740000001</v>
      </c>
      <c r="X50">
        <v>1569841.1669999999</v>
      </c>
      <c r="Y50">
        <v>1595106.3540000001</v>
      </c>
      <c r="Z50">
        <v>1619793.47</v>
      </c>
      <c r="AA50">
        <v>1643921.3160000001</v>
      </c>
      <c r="AB50">
        <v>1667520.1910000001</v>
      </c>
      <c r="AC50">
        <v>1690619.649</v>
      </c>
      <c r="AD50">
        <v>1713245.875</v>
      </c>
      <c r="AE50">
        <v>1735329.1129999999</v>
      </c>
      <c r="AF50">
        <v>1756559.8810000001</v>
      </c>
      <c r="AG50">
        <v>1777272.128</v>
      </c>
      <c r="AH50">
        <v>1797838.034</v>
      </c>
      <c r="AI50">
        <v>1818388.5970000001</v>
      </c>
      <c r="AJ50">
        <v>1838744.169</v>
      </c>
      <c r="AK50">
        <v>1858806.0360000001</v>
      </c>
      <c r="AL50">
        <v>1878535.3840000001</v>
      </c>
      <c r="AM50">
        <v>1897725.942</v>
      </c>
      <c r="AN50">
        <v>1916687.0630000001</v>
      </c>
    </row>
    <row r="51" spans="1:40" x14ac:dyDescent="0.25">
      <c r="A51" s="5" t="s">
        <v>220</v>
      </c>
      <c r="B51" t="s">
        <v>288</v>
      </c>
      <c r="C51">
        <v>24045</v>
      </c>
      <c r="D51">
        <v>24200.926179999999</v>
      </c>
      <c r="E51">
        <v>24286.102849999999</v>
      </c>
      <c r="F51">
        <v>24338.299900000002</v>
      </c>
      <c r="G51">
        <v>24396.948970000001</v>
      </c>
      <c r="H51">
        <v>24493.705040000001</v>
      </c>
      <c r="I51">
        <v>24607.333640000001</v>
      </c>
      <c r="J51">
        <v>24718.475579999998</v>
      </c>
      <c r="K51">
        <v>24810.653160000002</v>
      </c>
      <c r="L51">
        <v>24882.98688</v>
      </c>
      <c r="M51">
        <v>24941.920859999998</v>
      </c>
      <c r="N51">
        <v>24987.189709999999</v>
      </c>
      <c r="O51">
        <v>25021.883679999999</v>
      </c>
      <c r="P51">
        <v>25060.301759999998</v>
      </c>
      <c r="Q51">
        <v>25106.6607</v>
      </c>
      <c r="R51">
        <v>25156.507699999998</v>
      </c>
      <c r="S51">
        <v>25206.484680000001</v>
      </c>
      <c r="T51">
        <v>25254.808130000001</v>
      </c>
      <c r="U51">
        <v>25285.567910000002</v>
      </c>
      <c r="V51">
        <v>25301.49424</v>
      </c>
      <c r="W51">
        <v>25307.762910000001</v>
      </c>
      <c r="X51">
        <v>25307.669450000001</v>
      </c>
      <c r="Y51">
        <v>25303.47192</v>
      </c>
      <c r="Z51">
        <v>25296.580760000001</v>
      </c>
      <c r="AA51">
        <v>25287.959559999999</v>
      </c>
      <c r="AB51">
        <v>25278.269899999999</v>
      </c>
      <c r="AC51">
        <v>25267.973470000001</v>
      </c>
      <c r="AD51">
        <v>25257.431629999999</v>
      </c>
      <c r="AE51">
        <v>25242.246480000002</v>
      </c>
      <c r="AF51">
        <v>25227.04622</v>
      </c>
      <c r="AG51">
        <v>25210.462630000002</v>
      </c>
      <c r="AH51">
        <v>25191.62788</v>
      </c>
      <c r="AI51">
        <v>25170.652699999999</v>
      </c>
      <c r="AJ51">
        <v>25147.986730000001</v>
      </c>
      <c r="AK51">
        <v>25124.601729999998</v>
      </c>
      <c r="AL51">
        <v>25101.01268</v>
      </c>
      <c r="AM51">
        <v>25078.50563</v>
      </c>
      <c r="AN51">
        <v>25056.07243</v>
      </c>
    </row>
    <row r="52" spans="1:40" x14ac:dyDescent="0.25">
      <c r="A52" s="5" t="s">
        <v>221</v>
      </c>
      <c r="B52" t="s">
        <v>289</v>
      </c>
      <c r="C52">
        <v>30842308</v>
      </c>
      <c r="D52">
        <v>31185532.190000001</v>
      </c>
      <c r="E52">
        <v>31534604.25</v>
      </c>
      <c r="F52">
        <v>31886152.420000002</v>
      </c>
      <c r="G52">
        <v>32235036.66</v>
      </c>
      <c r="H52">
        <v>32582042.739999998</v>
      </c>
      <c r="I52">
        <v>32931168.190000001</v>
      </c>
      <c r="J52">
        <v>33284881.32</v>
      </c>
      <c r="K52">
        <v>33635750.299999997</v>
      </c>
      <c r="L52">
        <v>33981093.850000001</v>
      </c>
      <c r="M52">
        <v>34319199.549999997</v>
      </c>
      <c r="N52">
        <v>34648467.869999997</v>
      </c>
      <c r="O52">
        <v>34968573.840000004</v>
      </c>
      <c r="P52">
        <v>35283753.170000002</v>
      </c>
      <c r="Q52">
        <v>35599165.420000002</v>
      </c>
      <c r="R52">
        <v>35914990.850000001</v>
      </c>
      <c r="S52">
        <v>36231350.469999999</v>
      </c>
      <c r="T52">
        <v>36548418.020000003</v>
      </c>
      <c r="U52">
        <v>36869576.560000002</v>
      </c>
      <c r="V52">
        <v>37190905.859999999</v>
      </c>
      <c r="W52">
        <v>37510275.049999997</v>
      </c>
      <c r="X52">
        <v>37826927.600000001</v>
      </c>
      <c r="Y52">
        <v>38140724.149999999</v>
      </c>
      <c r="Z52">
        <v>38451700.399999999</v>
      </c>
      <c r="AA52">
        <v>38759883</v>
      </c>
      <c r="AB52">
        <v>39065206.170000002</v>
      </c>
      <c r="AC52">
        <v>39367499.439999998</v>
      </c>
      <c r="AD52">
        <v>39666527.740000002</v>
      </c>
      <c r="AE52">
        <v>39963631.82</v>
      </c>
      <c r="AF52">
        <v>40260746.229999997</v>
      </c>
      <c r="AG52">
        <v>40556363.229999997</v>
      </c>
      <c r="AH52">
        <v>40849209.640000001</v>
      </c>
      <c r="AI52">
        <v>41138640.460000001</v>
      </c>
      <c r="AJ52">
        <v>41424686.380000003</v>
      </c>
      <c r="AK52">
        <v>41708753.170000002</v>
      </c>
      <c r="AL52">
        <v>41991944.689999998</v>
      </c>
      <c r="AM52">
        <v>42276075.689999998</v>
      </c>
      <c r="AN52">
        <v>42563521.600000001</v>
      </c>
    </row>
    <row r="53" spans="1:40" x14ac:dyDescent="0.25">
      <c r="A53" s="5" t="s">
        <v>221</v>
      </c>
      <c r="B53" t="s">
        <v>290</v>
      </c>
      <c r="C53">
        <v>2580167.0010000002</v>
      </c>
      <c r="D53">
        <v>2607349.0019999999</v>
      </c>
      <c r="E53">
        <v>2630699.1529999999</v>
      </c>
      <c r="F53">
        <v>2649888.2990000001</v>
      </c>
      <c r="G53">
        <v>2668138.432</v>
      </c>
      <c r="H53">
        <v>2688712.452</v>
      </c>
      <c r="I53">
        <v>2712910.0690000001</v>
      </c>
      <c r="J53">
        <v>2740858.7969999998</v>
      </c>
      <c r="K53">
        <v>2770167.9789999998</v>
      </c>
      <c r="L53">
        <v>2800915.7450000001</v>
      </c>
      <c r="M53">
        <v>2833533.1460000002</v>
      </c>
      <c r="N53">
        <v>2867996.1719999998</v>
      </c>
      <c r="O53">
        <v>2903881.236</v>
      </c>
      <c r="P53">
        <v>2940206.8220000002</v>
      </c>
      <c r="Q53">
        <v>2976915.8879999998</v>
      </c>
      <c r="R53">
        <v>3012937.4879999999</v>
      </c>
      <c r="S53">
        <v>3047710.9810000001</v>
      </c>
      <c r="T53">
        <v>3081086.9670000002</v>
      </c>
      <c r="U53">
        <v>3111793.4789999998</v>
      </c>
      <c r="V53">
        <v>3140215.1189999999</v>
      </c>
      <c r="W53">
        <v>3166821.7990000001</v>
      </c>
      <c r="X53">
        <v>3192204.4270000001</v>
      </c>
      <c r="Y53">
        <v>3216829.943</v>
      </c>
      <c r="Z53">
        <v>3240985.8569999998</v>
      </c>
      <c r="AA53">
        <v>3264814.2650000001</v>
      </c>
      <c r="AB53">
        <v>3288365.4559999998</v>
      </c>
      <c r="AC53">
        <v>3311647.6260000002</v>
      </c>
      <c r="AD53">
        <v>3334662.3139999998</v>
      </c>
      <c r="AE53">
        <v>3357258.5589999999</v>
      </c>
      <c r="AF53">
        <v>3379568.45</v>
      </c>
      <c r="AG53">
        <v>3400961.7719999999</v>
      </c>
      <c r="AH53">
        <v>3421243.5690000001</v>
      </c>
      <c r="AI53">
        <v>3440607.5989999999</v>
      </c>
      <c r="AJ53">
        <v>3459466.344</v>
      </c>
      <c r="AK53">
        <v>3478540.4909999999</v>
      </c>
      <c r="AL53">
        <v>3498214.1860000002</v>
      </c>
      <c r="AM53">
        <v>3518946.3760000002</v>
      </c>
      <c r="AN53">
        <v>3541232.5260000001</v>
      </c>
    </row>
    <row r="54" spans="1:40" x14ac:dyDescent="0.25">
      <c r="A54" s="19" t="s">
        <v>222</v>
      </c>
      <c r="B54" t="s">
        <v>291</v>
      </c>
      <c r="C54">
        <v>37645</v>
      </c>
      <c r="D54">
        <v>37494.648260000002</v>
      </c>
      <c r="E54">
        <v>37058.69472</v>
      </c>
      <c r="F54">
        <v>36487.653169999998</v>
      </c>
      <c r="G54">
        <v>35947.295030000001</v>
      </c>
      <c r="H54">
        <v>35508.77087</v>
      </c>
      <c r="I54">
        <v>35137.84332</v>
      </c>
      <c r="J54">
        <v>34838.722139999998</v>
      </c>
      <c r="K54">
        <v>34582.838580000003</v>
      </c>
      <c r="L54">
        <v>34328.821219999998</v>
      </c>
      <c r="M54">
        <v>34072.64847</v>
      </c>
      <c r="N54">
        <v>33814.11937</v>
      </c>
      <c r="O54">
        <v>33566.611960000002</v>
      </c>
      <c r="P54">
        <v>33321.862179999996</v>
      </c>
      <c r="Q54">
        <v>33061.982429999996</v>
      </c>
      <c r="R54">
        <v>32786.396679999998</v>
      </c>
      <c r="S54">
        <v>32496.827499999999</v>
      </c>
      <c r="T54">
        <v>32194.633620000001</v>
      </c>
      <c r="U54">
        <v>31832.003860000001</v>
      </c>
      <c r="V54">
        <v>31433.804319999999</v>
      </c>
      <c r="W54">
        <v>31018.743719999999</v>
      </c>
      <c r="X54">
        <v>30596.751929999999</v>
      </c>
      <c r="Y54">
        <v>30173.830150000002</v>
      </c>
      <c r="Z54">
        <v>29753.109520000002</v>
      </c>
      <c r="AA54">
        <v>29336.414949999998</v>
      </c>
      <c r="AB54">
        <v>28924.805919999999</v>
      </c>
      <c r="AC54">
        <v>28518.968069999999</v>
      </c>
      <c r="AD54">
        <v>28119.349300000002</v>
      </c>
      <c r="AE54">
        <v>27692.214609999999</v>
      </c>
      <c r="AF54">
        <v>27249.839889999999</v>
      </c>
      <c r="AG54">
        <v>26800.233980000001</v>
      </c>
      <c r="AH54">
        <v>26348.47004</v>
      </c>
      <c r="AI54">
        <v>25898.122360000001</v>
      </c>
      <c r="AJ54">
        <v>25452.11203</v>
      </c>
      <c r="AK54">
        <v>25012.635310000001</v>
      </c>
      <c r="AL54">
        <v>24580.7781</v>
      </c>
      <c r="AM54">
        <v>24160.413489999999</v>
      </c>
      <c r="AN54">
        <v>23740.326219999999</v>
      </c>
    </row>
    <row r="55" spans="1:40" x14ac:dyDescent="0.25">
      <c r="A55" s="19" t="s">
        <v>222</v>
      </c>
      <c r="B55" t="s">
        <v>292</v>
      </c>
      <c r="C55">
        <v>27443.5</v>
      </c>
      <c r="D55">
        <v>27579.83916</v>
      </c>
      <c r="E55">
        <v>27577.369460000002</v>
      </c>
      <c r="F55">
        <v>27521.17196</v>
      </c>
      <c r="G55">
        <v>27507.246950000001</v>
      </c>
      <c r="H55">
        <v>27677.881389999999</v>
      </c>
      <c r="I55">
        <v>27882.277129999999</v>
      </c>
      <c r="J55">
        <v>28054.160489999998</v>
      </c>
      <c r="K55">
        <v>28093.621760000002</v>
      </c>
      <c r="L55">
        <v>28023.579519999999</v>
      </c>
      <c r="M55">
        <v>27879.374169999999</v>
      </c>
      <c r="N55">
        <v>27681.673320000002</v>
      </c>
      <c r="O55">
        <v>27439.0838</v>
      </c>
      <c r="P55">
        <v>27242.41202</v>
      </c>
      <c r="Q55">
        <v>27133.187880000001</v>
      </c>
      <c r="R55">
        <v>27069.065460000002</v>
      </c>
      <c r="S55">
        <v>27023.247340000002</v>
      </c>
      <c r="T55">
        <v>26981.404170000002</v>
      </c>
      <c r="U55">
        <v>26862.61349</v>
      </c>
      <c r="V55">
        <v>26696.207569999999</v>
      </c>
      <c r="W55">
        <v>26502.989099999999</v>
      </c>
      <c r="X55">
        <v>26293.70996</v>
      </c>
      <c r="Y55">
        <v>26074.25518</v>
      </c>
      <c r="Z55">
        <v>25847.360919999999</v>
      </c>
      <c r="AA55">
        <v>25614.628710000001</v>
      </c>
      <c r="AB55">
        <v>25377.096099999999</v>
      </c>
      <c r="AC55">
        <v>25135.501189999999</v>
      </c>
      <c r="AD55">
        <v>24890.55845</v>
      </c>
      <c r="AE55">
        <v>24658.950390000002</v>
      </c>
      <c r="AF55">
        <v>24472.280419999999</v>
      </c>
      <c r="AG55">
        <v>24307.609280000001</v>
      </c>
      <c r="AH55">
        <v>24149.42297</v>
      </c>
      <c r="AI55">
        <v>23990.748950000001</v>
      </c>
      <c r="AJ55">
        <v>23829.42367</v>
      </c>
      <c r="AK55">
        <v>23666.112410000002</v>
      </c>
      <c r="AL55">
        <v>23501.696790000002</v>
      </c>
      <c r="AM55">
        <v>23338.012070000001</v>
      </c>
      <c r="AN55">
        <v>23173.540209999999</v>
      </c>
    </row>
    <row r="56" spans="1:40" x14ac:dyDescent="0.25">
      <c r="A56" s="27" t="s">
        <v>425</v>
      </c>
      <c r="B56" t="s">
        <v>293</v>
      </c>
      <c r="C56">
        <v>22745.332849999999</v>
      </c>
      <c r="D56">
        <v>23088.016199999998</v>
      </c>
      <c r="E56">
        <v>23550.611369999999</v>
      </c>
      <c r="F56">
        <v>24085.781419999999</v>
      </c>
      <c r="G56">
        <v>24618.174640000001</v>
      </c>
      <c r="H56">
        <v>25852.55027</v>
      </c>
      <c r="I56">
        <v>26854.470959999999</v>
      </c>
      <c r="J56">
        <v>27354.56637</v>
      </c>
      <c r="K56">
        <v>27351.251939999998</v>
      </c>
      <c r="L56">
        <v>26932.27924</v>
      </c>
      <c r="M56">
        <v>26182.029600000002</v>
      </c>
      <c r="N56">
        <v>25150.050770000002</v>
      </c>
      <c r="O56">
        <v>23842.798719999999</v>
      </c>
      <c r="P56">
        <v>23054.520499999999</v>
      </c>
      <c r="Q56">
        <v>22513.91301</v>
      </c>
      <c r="R56">
        <v>22087.093290000001</v>
      </c>
      <c r="S56">
        <v>21707.267589999999</v>
      </c>
      <c r="T56">
        <v>21340.781360000001</v>
      </c>
      <c r="U56">
        <v>20920.197800000002</v>
      </c>
      <c r="V56">
        <v>20459.965120000001</v>
      </c>
      <c r="W56">
        <v>19970.88193</v>
      </c>
      <c r="X56">
        <v>19458.34863</v>
      </c>
      <c r="Y56">
        <v>18925.259679999999</v>
      </c>
      <c r="Z56">
        <v>18372.639139999999</v>
      </c>
      <c r="AA56">
        <v>17801.526460000001</v>
      </c>
      <c r="AB56">
        <v>17212.986280000001</v>
      </c>
      <c r="AC56">
        <v>16608.207350000001</v>
      </c>
      <c r="AD56">
        <v>15988.686659999999</v>
      </c>
      <c r="AE56">
        <v>15648.65374</v>
      </c>
      <c r="AF56">
        <v>15369.813109999999</v>
      </c>
      <c r="AG56">
        <v>15077.26029</v>
      </c>
      <c r="AH56">
        <v>14752.56026</v>
      </c>
      <c r="AI56">
        <v>14398.59002</v>
      </c>
      <c r="AJ56">
        <v>14024.08927</v>
      </c>
      <c r="AK56">
        <v>13637.889730000001</v>
      </c>
      <c r="AL56">
        <v>13247.559730000001</v>
      </c>
      <c r="AM56">
        <v>12858.2672</v>
      </c>
      <c r="AN56">
        <v>12472.81695</v>
      </c>
    </row>
    <row r="57" spans="1:40" x14ac:dyDescent="0.25">
      <c r="A57" s="27" t="s">
        <v>426</v>
      </c>
      <c r="B57" t="s">
        <v>294</v>
      </c>
      <c r="C57">
        <v>2038.237662</v>
      </c>
      <c r="D57">
        <v>2298.1693650000002</v>
      </c>
      <c r="E57">
        <v>2748.9398820000001</v>
      </c>
      <c r="F57">
        <v>3387.2765049999998</v>
      </c>
      <c r="G57">
        <v>4224.5578519999999</v>
      </c>
      <c r="H57">
        <v>5273.9020540000001</v>
      </c>
      <c r="I57">
        <v>6423.0730839999997</v>
      </c>
      <c r="J57">
        <v>7614.3574859999999</v>
      </c>
      <c r="K57">
        <v>8825.12804399999</v>
      </c>
      <c r="L57">
        <v>10050.51764</v>
      </c>
      <c r="M57">
        <v>11285.52764</v>
      </c>
      <c r="N57">
        <v>12511.320890000001</v>
      </c>
      <c r="O57">
        <v>13681.12047</v>
      </c>
      <c r="P57">
        <v>14737.33589</v>
      </c>
      <c r="Q57">
        <v>15743.84965</v>
      </c>
      <c r="R57">
        <v>16738.130290000001</v>
      </c>
      <c r="S57">
        <v>17742.173599999998</v>
      </c>
      <c r="T57">
        <v>18768.4512</v>
      </c>
      <c r="U57">
        <v>19537.91158</v>
      </c>
      <c r="V57">
        <v>20155.448530000001</v>
      </c>
      <c r="W57">
        <v>20683.126199999999</v>
      </c>
      <c r="X57">
        <v>21153.557799999999</v>
      </c>
      <c r="Y57">
        <v>21582.587039999999</v>
      </c>
      <c r="Z57">
        <v>21975.835940000001</v>
      </c>
      <c r="AA57">
        <v>22334.212940000001</v>
      </c>
      <c r="AB57">
        <v>22655.949570000001</v>
      </c>
      <c r="AC57">
        <v>22937.84794</v>
      </c>
      <c r="AD57">
        <v>23176.185809999999</v>
      </c>
      <c r="AE57">
        <v>23357.321080000002</v>
      </c>
      <c r="AF57">
        <v>23391.72121</v>
      </c>
      <c r="AG57">
        <v>23281.597529999999</v>
      </c>
      <c r="AH57">
        <v>23057.737079999999</v>
      </c>
      <c r="AI57">
        <v>22754.650600000001</v>
      </c>
      <c r="AJ57">
        <v>22400.89659</v>
      </c>
      <c r="AK57">
        <v>22017.435310000001</v>
      </c>
      <c r="AL57">
        <v>21619.388500000001</v>
      </c>
      <c r="AM57">
        <v>21216.195919999998</v>
      </c>
      <c r="AN57">
        <v>20812.61303</v>
      </c>
    </row>
    <row r="58" spans="1:40" x14ac:dyDescent="0.25">
      <c r="A58" s="27" t="s">
        <v>427</v>
      </c>
      <c r="B58" t="s">
        <v>295</v>
      </c>
      <c r="C58">
        <v>3008.1718519999999</v>
      </c>
      <c r="D58">
        <v>2992.321473</v>
      </c>
      <c r="E58">
        <v>2955.5382009999998</v>
      </c>
      <c r="F58">
        <v>2906.9240150000001</v>
      </c>
      <c r="G58">
        <v>2846.8341909999999</v>
      </c>
      <c r="H58">
        <v>3066.034001</v>
      </c>
      <c r="I58">
        <v>3388.0870669999999</v>
      </c>
      <c r="J58">
        <v>3744.1566549999998</v>
      </c>
      <c r="K58">
        <v>4104.2937819999997</v>
      </c>
      <c r="L58">
        <v>4455.0960340000001</v>
      </c>
      <c r="M58">
        <v>4787.5797119999997</v>
      </c>
      <c r="N58">
        <v>5090.3136340000001</v>
      </c>
      <c r="O58">
        <v>5344.0685720000001</v>
      </c>
      <c r="P58">
        <v>5372.3197909999999</v>
      </c>
      <c r="Q58">
        <v>5277.2581870000004</v>
      </c>
      <c r="R58">
        <v>5119.5497109999997</v>
      </c>
      <c r="S58">
        <v>4932.5737550000003</v>
      </c>
      <c r="T58">
        <v>4733.8450679999996</v>
      </c>
      <c r="U58">
        <v>4577.4467290000002</v>
      </c>
      <c r="V58">
        <v>4440.9649399999998</v>
      </c>
      <c r="W58">
        <v>4313.6324269999996</v>
      </c>
      <c r="X58">
        <v>4189.771538</v>
      </c>
      <c r="Y58">
        <v>4066.3843609999999</v>
      </c>
      <c r="Z58">
        <v>3941.7471369999998</v>
      </c>
      <c r="AA58">
        <v>3815.0192520000001</v>
      </c>
      <c r="AB58">
        <v>3685.8298249999998</v>
      </c>
      <c r="AC58">
        <v>3554.0814500000001</v>
      </c>
      <c r="AD58">
        <v>3419.8750930000001</v>
      </c>
      <c r="AE58">
        <v>3343.7079039999999</v>
      </c>
      <c r="AF58">
        <v>3279.9805879999999</v>
      </c>
      <c r="AG58">
        <v>3213.2388470000001</v>
      </c>
      <c r="AH58">
        <v>3139.8336119999999</v>
      </c>
      <c r="AI58">
        <v>3060.5161819999998</v>
      </c>
      <c r="AJ58">
        <v>2977.2023380000001</v>
      </c>
      <c r="AK58">
        <v>2891.7788770000002</v>
      </c>
      <c r="AL58">
        <v>2805.840451</v>
      </c>
      <c r="AM58">
        <v>2720.4613319999999</v>
      </c>
      <c r="AN58">
        <v>2636.2117750000002</v>
      </c>
    </row>
    <row r="59" spans="1:40" x14ac:dyDescent="0.25">
      <c r="A59" s="27" t="s">
        <v>117</v>
      </c>
      <c r="B59" t="s">
        <v>296</v>
      </c>
      <c r="C59">
        <v>74.41428406</v>
      </c>
      <c r="D59">
        <v>107.82396199999999</v>
      </c>
      <c r="E59">
        <v>188.4292351</v>
      </c>
      <c r="F59">
        <v>361.57421310000001</v>
      </c>
      <c r="G59">
        <v>724.23730369999998</v>
      </c>
      <c r="H59">
        <v>1410.832034</v>
      </c>
      <c r="I59">
        <v>2641.8761420000001</v>
      </c>
      <c r="J59">
        <v>4777.7718080000004</v>
      </c>
      <c r="K59">
        <v>8411.3197980000004</v>
      </c>
      <c r="L59">
        <v>14512.7197</v>
      </c>
      <c r="M59">
        <v>24644.257300000001</v>
      </c>
      <c r="N59">
        <v>41258.607309999999</v>
      </c>
      <c r="O59">
        <v>68048.515669999906</v>
      </c>
      <c r="P59">
        <v>87111.642640000005</v>
      </c>
      <c r="Q59">
        <v>97650.872990000003</v>
      </c>
      <c r="R59">
        <v>102169.3876</v>
      </c>
      <c r="S59">
        <v>103190.0619</v>
      </c>
      <c r="T59">
        <v>102402.38370000001</v>
      </c>
      <c r="U59">
        <v>105687.60129999999</v>
      </c>
      <c r="V59">
        <v>111380.35520000001</v>
      </c>
      <c r="W59">
        <v>118693.7061</v>
      </c>
      <c r="X59">
        <v>127222.70849999999</v>
      </c>
      <c r="Y59">
        <v>136751.71479999999</v>
      </c>
      <c r="Z59">
        <v>147157.19219999999</v>
      </c>
      <c r="AA59">
        <v>158368.13690000001</v>
      </c>
      <c r="AB59">
        <v>170338.54689999999</v>
      </c>
      <c r="AC59">
        <v>183032.21220000001</v>
      </c>
      <c r="AD59">
        <v>196415.2181</v>
      </c>
      <c r="AE59">
        <v>204306.98809999999</v>
      </c>
      <c r="AF59">
        <v>208096.95389999999</v>
      </c>
      <c r="AG59">
        <v>209106.26250000001</v>
      </c>
      <c r="AH59">
        <v>208355.1453</v>
      </c>
      <c r="AI59">
        <v>206559.49479999999</v>
      </c>
      <c r="AJ59">
        <v>204187.141</v>
      </c>
      <c r="AK59">
        <v>201530.2597</v>
      </c>
      <c r="AL59">
        <v>198771.75750000001</v>
      </c>
      <c r="AM59">
        <v>196014.19709999999</v>
      </c>
      <c r="AN59">
        <v>193303.32139999999</v>
      </c>
    </row>
    <row r="60" spans="1:40" x14ac:dyDescent="0.25">
      <c r="A60" s="27" t="s">
        <v>428</v>
      </c>
      <c r="B60" t="s">
        <v>297</v>
      </c>
      <c r="C60">
        <v>439.5071974</v>
      </c>
      <c r="D60">
        <v>508.42691350000001</v>
      </c>
      <c r="E60">
        <v>631.67825200000004</v>
      </c>
      <c r="F60">
        <v>813.09225279999998</v>
      </c>
      <c r="G60">
        <v>1061.9382330000001</v>
      </c>
      <c r="H60">
        <v>1300.456295</v>
      </c>
      <c r="I60">
        <v>1502.454845</v>
      </c>
      <c r="J60">
        <v>1661.4050239999999</v>
      </c>
      <c r="K60">
        <v>1781.589512</v>
      </c>
      <c r="L60">
        <v>1870.3313129999999</v>
      </c>
      <c r="M60">
        <v>1933.1913360000001</v>
      </c>
      <c r="N60">
        <v>1972.1525779999999</v>
      </c>
      <c r="O60">
        <v>1984.8627269999999</v>
      </c>
      <c r="P60">
        <v>1948.7022810000001</v>
      </c>
      <c r="Q60">
        <v>1888.252616</v>
      </c>
      <c r="R60">
        <v>1816.8096250000001</v>
      </c>
      <c r="S60">
        <v>1741.2981299999999</v>
      </c>
      <c r="T60">
        <v>1665.1811070000001</v>
      </c>
      <c r="U60">
        <v>1605.023872</v>
      </c>
      <c r="V60">
        <v>1552.618046</v>
      </c>
      <c r="W60">
        <v>1504.009368</v>
      </c>
      <c r="X60">
        <v>1457.1061219999999</v>
      </c>
      <c r="Y60">
        <v>1410.7943680000001</v>
      </c>
      <c r="Z60">
        <v>1364.4271269999999</v>
      </c>
      <c r="AA60">
        <v>1317.6776400000001</v>
      </c>
      <c r="AB60">
        <v>1270.3900349999999</v>
      </c>
      <c r="AC60">
        <v>1222.508282</v>
      </c>
      <c r="AD60">
        <v>1174.0484449999999</v>
      </c>
      <c r="AE60">
        <v>789.05221819999997</v>
      </c>
      <c r="AF60">
        <v>438.55006780000002</v>
      </c>
      <c r="AG60">
        <v>220.4141994</v>
      </c>
      <c r="AH60">
        <v>105.30955659999999</v>
      </c>
      <c r="AI60">
        <v>49.203120599999998</v>
      </c>
      <c r="AJ60">
        <v>22.803996690000002</v>
      </c>
      <c r="AK60">
        <v>10.58062028</v>
      </c>
      <c r="AL60">
        <v>4.9877590510000003</v>
      </c>
      <c r="AM60">
        <v>2.6814325220000002</v>
      </c>
      <c r="AN60">
        <v>1.521835582</v>
      </c>
    </row>
    <row r="61" spans="1:40" x14ac:dyDescent="0.25">
      <c r="A61" s="27" t="s">
        <v>429</v>
      </c>
      <c r="B61" t="s">
        <v>298</v>
      </c>
      <c r="C61">
        <v>4581.1430389999996</v>
      </c>
      <c r="D61">
        <v>4781.4290650000003</v>
      </c>
      <c r="E61">
        <v>5079.2401639999998</v>
      </c>
      <c r="F61">
        <v>5439.5312990000002</v>
      </c>
      <c r="G61">
        <v>5833.8796849999999</v>
      </c>
      <c r="H61">
        <v>6294.2030000000004</v>
      </c>
      <c r="I61">
        <v>6651.4995829999998</v>
      </c>
      <c r="J61">
        <v>6863.4716399999998</v>
      </c>
      <c r="K61">
        <v>6941.2465659999998</v>
      </c>
      <c r="L61">
        <v>6911.1516680000004</v>
      </c>
      <c r="M61">
        <v>6795.0037570000004</v>
      </c>
      <c r="N61">
        <v>6603.8936110000004</v>
      </c>
      <c r="O61">
        <v>6336.7507759999999</v>
      </c>
      <c r="P61">
        <v>6067.9231950000003</v>
      </c>
      <c r="Q61">
        <v>5802.7808370000002</v>
      </c>
      <c r="R61">
        <v>5543.3622459999997</v>
      </c>
      <c r="S61">
        <v>5290.6057209999999</v>
      </c>
      <c r="T61">
        <v>5044.8646909999998</v>
      </c>
      <c r="U61">
        <v>4635.3967080000002</v>
      </c>
      <c r="V61">
        <v>4174.9612029999998</v>
      </c>
      <c r="W61">
        <v>3719.771131</v>
      </c>
      <c r="X61">
        <v>3294.1025209999998</v>
      </c>
      <c r="Y61">
        <v>2906.4674190000001</v>
      </c>
      <c r="Z61">
        <v>2558.0100819999998</v>
      </c>
      <c r="AA61">
        <v>2246.8696599999998</v>
      </c>
      <c r="AB61">
        <v>1970.05603</v>
      </c>
      <c r="AC61">
        <v>1724.310336</v>
      </c>
      <c r="AD61">
        <v>1506.483878</v>
      </c>
      <c r="AE61">
        <v>1265.9034879999999</v>
      </c>
      <c r="AF61">
        <v>1037.38735</v>
      </c>
      <c r="AG61">
        <v>836.93592550000005</v>
      </c>
      <c r="AH61">
        <v>668.86607800000002</v>
      </c>
      <c r="AI61">
        <v>531.63383380000005</v>
      </c>
      <c r="AJ61">
        <v>421.31973959999999</v>
      </c>
      <c r="AK61">
        <v>333.44962509999999</v>
      </c>
      <c r="AL61">
        <v>263.83199919999998</v>
      </c>
      <c r="AM61">
        <v>208.8365336</v>
      </c>
      <c r="AN61">
        <v>165.44695569999999</v>
      </c>
    </row>
    <row r="62" spans="1:40" x14ac:dyDescent="0.25">
      <c r="A62" s="27" t="s">
        <v>430</v>
      </c>
      <c r="B62" t="s">
        <v>299</v>
      </c>
      <c r="C62">
        <v>0.34929036279999998</v>
      </c>
      <c r="D62">
        <v>0.8589602878</v>
      </c>
      <c r="E62">
        <v>3.3645394149999999</v>
      </c>
      <c r="F62">
        <v>17.602519699999998</v>
      </c>
      <c r="G62">
        <v>105.9971058</v>
      </c>
      <c r="H62">
        <v>291.604061</v>
      </c>
      <c r="I62">
        <v>518.08072219999997</v>
      </c>
      <c r="J62">
        <v>722.273867</v>
      </c>
      <c r="K62">
        <v>880.84209380000004</v>
      </c>
      <c r="L62">
        <v>997.79552860000001</v>
      </c>
      <c r="M62">
        <v>1084.292739</v>
      </c>
      <c r="N62">
        <v>1148.988834</v>
      </c>
      <c r="O62">
        <v>1195.327129</v>
      </c>
      <c r="P62">
        <v>1177.2826580000001</v>
      </c>
      <c r="Q62">
        <v>1128.033048</v>
      </c>
      <c r="R62">
        <v>1066.4968080000001</v>
      </c>
      <c r="S62">
        <v>1002.251358</v>
      </c>
      <c r="T62">
        <v>939.68957680000005</v>
      </c>
      <c r="U62">
        <v>855.28565289999995</v>
      </c>
      <c r="V62">
        <v>766.81128790000002</v>
      </c>
      <c r="W62">
        <v>682.42743580000001</v>
      </c>
      <c r="X62">
        <v>605.20212590000006</v>
      </c>
      <c r="Y62">
        <v>535.84277729999997</v>
      </c>
      <c r="Z62">
        <v>474.03744899999998</v>
      </c>
      <c r="AA62">
        <v>419.12663559999999</v>
      </c>
      <c r="AB62">
        <v>370.37033100000002</v>
      </c>
      <c r="AC62">
        <v>327.06008270000001</v>
      </c>
      <c r="AD62">
        <v>288.56070110000002</v>
      </c>
      <c r="AE62">
        <v>265.34943199999998</v>
      </c>
      <c r="AF62">
        <v>248.17124939999999</v>
      </c>
      <c r="AG62">
        <v>233.51791259999999</v>
      </c>
      <c r="AH62">
        <v>220.0572066</v>
      </c>
      <c r="AI62">
        <v>207.32577979999999</v>
      </c>
      <c r="AJ62">
        <v>195.18970010000001</v>
      </c>
      <c r="AK62">
        <v>183.6275229</v>
      </c>
      <c r="AL62">
        <v>172.65128050000001</v>
      </c>
      <c r="AM62">
        <v>162.26448730000001</v>
      </c>
      <c r="AN62">
        <v>152.45233350000001</v>
      </c>
    </row>
    <row r="63" spans="1:40" x14ac:dyDescent="0.25">
      <c r="A63" s="27" t="s">
        <v>431</v>
      </c>
      <c r="B63" t="s">
        <v>300</v>
      </c>
      <c r="C63">
        <v>3813.5502799999999</v>
      </c>
      <c r="D63">
        <v>3763.919136</v>
      </c>
      <c r="E63">
        <v>3678.0768979999998</v>
      </c>
      <c r="F63">
        <v>3576.2729939999999</v>
      </c>
      <c r="G63">
        <v>3462.4047869999999</v>
      </c>
      <c r="H63">
        <v>3522.2773710000001</v>
      </c>
      <c r="I63">
        <v>3587.287601</v>
      </c>
      <c r="J63">
        <v>3605.9329870000001</v>
      </c>
      <c r="K63">
        <v>3570.3430969999999</v>
      </c>
      <c r="L63">
        <v>3487.8332169999999</v>
      </c>
      <c r="M63">
        <v>3367.1436779999999</v>
      </c>
      <c r="N63">
        <v>3213.6143310000002</v>
      </c>
      <c r="O63">
        <v>3027.7404230000002</v>
      </c>
      <c r="P63">
        <v>2884.0182319999999</v>
      </c>
      <c r="Q63">
        <v>2761.6836029999999</v>
      </c>
      <c r="R63">
        <v>2650.388449</v>
      </c>
      <c r="S63">
        <v>2545.077483</v>
      </c>
      <c r="T63">
        <v>2443.2931979999998</v>
      </c>
      <c r="U63">
        <v>2367.300334</v>
      </c>
      <c r="V63">
        <v>2302.8388340000001</v>
      </c>
      <c r="W63">
        <v>2243.101701</v>
      </c>
      <c r="X63">
        <v>2184.5981830000001</v>
      </c>
      <c r="Y63">
        <v>2125.558892</v>
      </c>
      <c r="Z63">
        <v>2065.0361899999998</v>
      </c>
      <c r="AA63">
        <v>2002.617135</v>
      </c>
      <c r="AB63">
        <v>1938.166649</v>
      </c>
      <c r="AC63">
        <v>1871.704786</v>
      </c>
      <c r="AD63">
        <v>1803.357966</v>
      </c>
      <c r="AE63">
        <v>1766.2241409999999</v>
      </c>
      <c r="AF63">
        <v>1735.782371</v>
      </c>
      <c r="AG63">
        <v>1703.62168</v>
      </c>
      <c r="AH63">
        <v>1667.683863</v>
      </c>
      <c r="AI63">
        <v>1628.3111100000001</v>
      </c>
      <c r="AJ63">
        <v>1586.5061439999999</v>
      </c>
      <c r="AK63">
        <v>1543.281348</v>
      </c>
      <c r="AL63">
        <v>1499.5054279999999</v>
      </c>
      <c r="AM63">
        <v>1455.7746830000001</v>
      </c>
      <c r="AN63">
        <v>1412.4169710000001</v>
      </c>
    </row>
    <row r="64" spans="1:40" x14ac:dyDescent="0.25">
      <c r="A64" s="27" t="s">
        <v>434</v>
      </c>
      <c r="B64" t="s">
        <v>301</v>
      </c>
      <c r="C64">
        <v>13033.75303</v>
      </c>
      <c r="D64">
        <v>12892.94881</v>
      </c>
      <c r="E64">
        <v>12607.392949999999</v>
      </c>
      <c r="F64">
        <v>12236.514639999999</v>
      </c>
      <c r="G64">
        <v>11799.30414</v>
      </c>
      <c r="H64">
        <v>11932.421410000001</v>
      </c>
      <c r="I64">
        <v>12093.62501</v>
      </c>
      <c r="J64">
        <v>12121.30452</v>
      </c>
      <c r="K64">
        <v>11992.30214</v>
      </c>
      <c r="L64">
        <v>11727.802970000001</v>
      </c>
      <c r="M64">
        <v>11351.24761</v>
      </c>
      <c r="N64">
        <v>10874.314350000001</v>
      </c>
      <c r="O64">
        <v>10292.803320000001</v>
      </c>
      <c r="P64">
        <v>9605.8954990000002</v>
      </c>
      <c r="Q64">
        <v>8897.0710120000003</v>
      </c>
      <c r="R64">
        <v>8205.531336</v>
      </c>
      <c r="S64">
        <v>7548.6250280000004</v>
      </c>
      <c r="T64">
        <v>6932.8402500000002</v>
      </c>
      <c r="U64">
        <v>6476.1348479999997</v>
      </c>
      <c r="V64">
        <v>6099.3204580000001</v>
      </c>
      <c r="W64">
        <v>5765.3972990000002</v>
      </c>
      <c r="X64">
        <v>5456.0483050000003</v>
      </c>
      <c r="Y64">
        <v>5162.1435670000001</v>
      </c>
      <c r="Z64">
        <v>4878.9704080000001</v>
      </c>
      <c r="AA64">
        <v>4604.3029749999996</v>
      </c>
      <c r="AB64">
        <v>4337.1578559999998</v>
      </c>
      <c r="AC64">
        <v>4077.188271</v>
      </c>
      <c r="AD64">
        <v>3824.4055199999998</v>
      </c>
      <c r="AE64">
        <v>3086.2117290000001</v>
      </c>
      <c r="AF64">
        <v>2291.8785889999999</v>
      </c>
      <c r="AG64">
        <v>1626.8438309999999</v>
      </c>
      <c r="AH64">
        <v>1127.4792600000001</v>
      </c>
      <c r="AI64">
        <v>772.24626220000005</v>
      </c>
      <c r="AJ64">
        <v>526.64225810000005</v>
      </c>
      <c r="AK64">
        <v>359.12906279999999</v>
      </c>
      <c r="AL64">
        <v>245.6264443</v>
      </c>
      <c r="AM64">
        <v>169.01117919999999</v>
      </c>
      <c r="AN64">
        <v>117.2892677</v>
      </c>
    </row>
    <row r="65" spans="1:40" x14ac:dyDescent="0.25">
      <c r="A65" s="27" t="s">
        <v>435</v>
      </c>
      <c r="B65" t="s">
        <v>302</v>
      </c>
      <c r="C65">
        <v>42001.407169999999</v>
      </c>
      <c r="D65">
        <v>42563.1875</v>
      </c>
      <c r="E65">
        <v>43193.189100000003</v>
      </c>
      <c r="F65">
        <v>43804.95478</v>
      </c>
      <c r="G65">
        <v>44290.713689999997</v>
      </c>
      <c r="H65">
        <v>46276.695489999998</v>
      </c>
      <c r="I65">
        <v>48066.052779999998</v>
      </c>
      <c r="J65">
        <v>49149.869879999998</v>
      </c>
      <c r="K65">
        <v>49484.314530000003</v>
      </c>
      <c r="L65">
        <v>49175.623590000003</v>
      </c>
      <c r="M65">
        <v>48326.632380000003</v>
      </c>
      <c r="N65">
        <v>46983.520629999999</v>
      </c>
      <c r="O65">
        <v>45118.460980000003</v>
      </c>
      <c r="P65">
        <v>44091.847459999997</v>
      </c>
      <c r="Q65">
        <v>43470.949130000001</v>
      </c>
      <c r="R65">
        <v>43036.460310000002</v>
      </c>
      <c r="S65">
        <v>42676.115669999999</v>
      </c>
      <c r="T65">
        <v>42331.422420000003</v>
      </c>
      <c r="U65">
        <v>41566.585679999997</v>
      </c>
      <c r="V65">
        <v>40568.08599</v>
      </c>
      <c r="W65">
        <v>39441.522449999997</v>
      </c>
      <c r="X65">
        <v>38241.41865</v>
      </c>
      <c r="Y65">
        <v>36995.93533</v>
      </c>
      <c r="Z65">
        <v>35718.452400000002</v>
      </c>
      <c r="AA65">
        <v>34416.696859999996</v>
      </c>
      <c r="AB65">
        <v>33095.547689999999</v>
      </c>
      <c r="AC65">
        <v>31758.648399999998</v>
      </c>
      <c r="AD65">
        <v>30409.47148</v>
      </c>
      <c r="AE65">
        <v>30046.97077</v>
      </c>
      <c r="AF65">
        <v>30026.760900000001</v>
      </c>
      <c r="AG65">
        <v>30090.712240000001</v>
      </c>
      <c r="AH65">
        <v>30139.586569999999</v>
      </c>
      <c r="AI65">
        <v>30142.871770000002</v>
      </c>
      <c r="AJ65">
        <v>30097.578089999999</v>
      </c>
      <c r="AK65">
        <v>30010.360260000001</v>
      </c>
      <c r="AL65">
        <v>29891.021499999999</v>
      </c>
      <c r="AM65">
        <v>29747.675080000001</v>
      </c>
      <c r="AN65">
        <v>29585.17368</v>
      </c>
    </row>
    <row r="66" spans="1:40" x14ac:dyDescent="0.25">
      <c r="A66" s="27" t="s">
        <v>432</v>
      </c>
      <c r="B66" t="s">
        <v>303</v>
      </c>
      <c r="C66">
        <v>404.96020850000002</v>
      </c>
      <c r="D66">
        <v>436.00980909999998</v>
      </c>
      <c r="E66">
        <v>485.88998470000001</v>
      </c>
      <c r="F66">
        <v>550.72518419999994</v>
      </c>
      <c r="G66">
        <v>627.84411420000004</v>
      </c>
      <c r="H66">
        <v>541.74583459999997</v>
      </c>
      <c r="I66">
        <v>394.60230200000001</v>
      </c>
      <c r="J66">
        <v>260.00885110000002</v>
      </c>
      <c r="K66">
        <v>161.63165499999999</v>
      </c>
      <c r="L66">
        <v>97.150677669999894</v>
      </c>
      <c r="M66">
        <v>57.24030441</v>
      </c>
      <c r="N66">
        <v>33.300673879999998</v>
      </c>
      <c r="O66">
        <v>19.19127903</v>
      </c>
      <c r="P66">
        <v>13.86630867</v>
      </c>
      <c r="Q66">
        <v>11.28115796</v>
      </c>
      <c r="R66">
        <v>9.7609106099999998</v>
      </c>
      <c r="S66">
        <v>8.7146090449999996</v>
      </c>
      <c r="T66">
        <v>7.9013394809999999</v>
      </c>
      <c r="U66">
        <v>7.9386487990000001</v>
      </c>
      <c r="V66">
        <v>8.4029853209999903</v>
      </c>
      <c r="W66">
        <v>9.1245363190000006</v>
      </c>
      <c r="X66">
        <v>10.022577480000001</v>
      </c>
      <c r="Y66">
        <v>11.054418699999999</v>
      </c>
      <c r="Z66">
        <v>12.195321890000001</v>
      </c>
      <c r="AA66">
        <v>13.430223249999999</v>
      </c>
      <c r="AB66">
        <v>14.749088199999999</v>
      </c>
      <c r="AC66">
        <v>16.14436001</v>
      </c>
      <c r="AD66">
        <v>17.6095942</v>
      </c>
      <c r="AE66">
        <v>19.087135759999999</v>
      </c>
      <c r="AF66">
        <v>20.5062976</v>
      </c>
      <c r="AG66">
        <v>21.854235119999998</v>
      </c>
      <c r="AH66">
        <v>23.14210426</v>
      </c>
      <c r="AI66">
        <v>24.38925257</v>
      </c>
      <c r="AJ66">
        <v>25.615014970000001</v>
      </c>
      <c r="AK66">
        <v>26.835944600000001</v>
      </c>
      <c r="AL66">
        <v>28.06619487</v>
      </c>
      <c r="AM66">
        <v>29.316219060000002</v>
      </c>
      <c r="AN66">
        <v>30.59240252</v>
      </c>
    </row>
    <row r="67" spans="1:40" x14ac:dyDescent="0.25">
      <c r="A67" s="27" t="s">
        <v>433</v>
      </c>
      <c r="B67" t="s">
        <v>304</v>
      </c>
      <c r="C67">
        <v>6170.1730530000004</v>
      </c>
      <c r="D67">
        <v>5997.0923350000003</v>
      </c>
      <c r="E67">
        <v>5718.2156729999997</v>
      </c>
      <c r="F67">
        <v>5396.4749750000001</v>
      </c>
      <c r="G67">
        <v>5056.2925409999998</v>
      </c>
      <c r="H67">
        <v>3377.564871</v>
      </c>
      <c r="I67">
        <v>1848.7631550000001</v>
      </c>
      <c r="J67">
        <v>903.14585299999999</v>
      </c>
      <c r="K67">
        <v>414.69285230000003</v>
      </c>
      <c r="L67">
        <v>185.03210519999999</v>
      </c>
      <c r="M67">
        <v>82.334014289999999</v>
      </c>
      <c r="N67">
        <v>37.555013099999996</v>
      </c>
      <c r="O67">
        <v>18.196117749999999</v>
      </c>
      <c r="P67">
        <v>12.561282139999999</v>
      </c>
      <c r="Q67">
        <v>10.438466780000001</v>
      </c>
      <c r="R67">
        <v>9.5486078370000005</v>
      </c>
      <c r="S67">
        <v>9.1708136069999995</v>
      </c>
      <c r="T67">
        <v>9.0205004280000001</v>
      </c>
      <c r="U67">
        <v>9.0233287450000006</v>
      </c>
      <c r="V67">
        <v>9.0886449989999996</v>
      </c>
      <c r="W67">
        <v>9.1716766950000004</v>
      </c>
      <c r="X67">
        <v>9.2496276010000003</v>
      </c>
      <c r="Y67">
        <v>9.3111502959999903</v>
      </c>
      <c r="Z67">
        <v>9.3507794200000003</v>
      </c>
      <c r="AA67">
        <v>9.3664605689999902</v>
      </c>
      <c r="AB67">
        <v>9.3579628780000004</v>
      </c>
      <c r="AC67">
        <v>9.3260518280000007</v>
      </c>
      <c r="AD67">
        <v>9.2720839420000001</v>
      </c>
      <c r="AE67">
        <v>9.289025251</v>
      </c>
      <c r="AF67">
        <v>9.3127955339999904</v>
      </c>
      <c r="AG67">
        <v>9.3203747729999904</v>
      </c>
      <c r="AH67">
        <v>9.3063795379999998</v>
      </c>
      <c r="AI67">
        <v>9.2725078209999996</v>
      </c>
      <c r="AJ67">
        <v>9.222585316</v>
      </c>
      <c r="AK67">
        <v>9.1608103409999995</v>
      </c>
      <c r="AL67">
        <v>9.0907079680000002</v>
      </c>
      <c r="AM67">
        <v>9.0150549800000004</v>
      </c>
      <c r="AN67">
        <v>8.9358663580000002</v>
      </c>
    </row>
    <row r="68" spans="1:40" x14ac:dyDescent="0.25">
      <c r="A68" s="5" t="s">
        <v>219</v>
      </c>
      <c r="B68" t="s">
        <v>305</v>
      </c>
      <c r="C68">
        <v>48859.425990000003</v>
      </c>
      <c r="D68">
        <v>50263.782729999999</v>
      </c>
      <c r="E68">
        <v>51701.67323</v>
      </c>
      <c r="F68">
        <v>53175.864609999997</v>
      </c>
      <c r="G68">
        <v>54663.597690000002</v>
      </c>
      <c r="H68">
        <v>56156.157039999998</v>
      </c>
      <c r="I68">
        <v>57653.672380000004</v>
      </c>
      <c r="J68">
        <v>59160.340680000001</v>
      </c>
      <c r="K68">
        <v>60674.416109999998</v>
      </c>
      <c r="L68">
        <v>62200.614699999998</v>
      </c>
      <c r="M68">
        <v>63743.01124</v>
      </c>
      <c r="N68">
        <v>65305.257030000001</v>
      </c>
      <c r="O68">
        <v>66890.717650000006</v>
      </c>
      <c r="P68">
        <v>68520.514370000004</v>
      </c>
      <c r="Q68">
        <v>70207.267370000001</v>
      </c>
      <c r="R68">
        <v>71951.703080000007</v>
      </c>
      <c r="S68">
        <v>73754.469599999997</v>
      </c>
      <c r="T68">
        <v>75616.511639999997</v>
      </c>
      <c r="U68">
        <v>77587.497329999998</v>
      </c>
      <c r="V68">
        <v>79642.451839999994</v>
      </c>
      <c r="W68">
        <v>81770.870790000001</v>
      </c>
      <c r="X68">
        <v>83968.414239999998</v>
      </c>
      <c r="Y68">
        <v>86232.787419999906</v>
      </c>
      <c r="Z68">
        <v>88562.563670000003</v>
      </c>
      <c r="AA68">
        <v>90956.718059999999</v>
      </c>
      <c r="AB68">
        <v>93414.422019999998</v>
      </c>
      <c r="AC68">
        <v>95934.96819</v>
      </c>
      <c r="AD68">
        <v>98517.787679999994</v>
      </c>
      <c r="AE68">
        <v>101175.996</v>
      </c>
      <c r="AF68">
        <v>103917.2061</v>
      </c>
      <c r="AG68">
        <v>106740.251</v>
      </c>
      <c r="AH68">
        <v>109644.489</v>
      </c>
      <c r="AI68">
        <v>112629.8064</v>
      </c>
      <c r="AJ68">
        <v>115697.1593</v>
      </c>
      <c r="AK68">
        <v>118850.643</v>
      </c>
      <c r="AL68">
        <v>122094.8461</v>
      </c>
      <c r="AM68">
        <v>125436.8063</v>
      </c>
      <c r="AN68">
        <v>128885.8266</v>
      </c>
    </row>
    <row r="69" spans="1:40" x14ac:dyDescent="0.25">
      <c r="A69" s="5" t="s">
        <v>219</v>
      </c>
      <c r="B69" t="s">
        <v>306</v>
      </c>
      <c r="C69">
        <v>13.242000000000001</v>
      </c>
      <c r="D69">
        <v>13.625225009999999</v>
      </c>
      <c r="E69">
        <v>14.01075103</v>
      </c>
      <c r="F69">
        <v>14.397677610000001</v>
      </c>
      <c r="G69">
        <v>14.787447820000001</v>
      </c>
      <c r="H69">
        <v>15.18362305</v>
      </c>
      <c r="I69">
        <v>15.587118670000001</v>
      </c>
      <c r="J69">
        <v>15.99836971</v>
      </c>
      <c r="K69">
        <v>16.413354569999999</v>
      </c>
      <c r="L69">
        <v>16.833913750000001</v>
      </c>
      <c r="M69">
        <v>17.26285961</v>
      </c>
      <c r="N69">
        <v>17.701521840000002</v>
      </c>
      <c r="O69">
        <v>18.149943839999999</v>
      </c>
      <c r="P69">
        <v>18.610276039999999</v>
      </c>
      <c r="Q69">
        <v>19.085425749999999</v>
      </c>
      <c r="R69">
        <v>19.573868910000002</v>
      </c>
      <c r="S69">
        <v>20.074510929999999</v>
      </c>
      <c r="T69">
        <v>20.587095519999998</v>
      </c>
      <c r="U69">
        <v>21.114061759999998</v>
      </c>
      <c r="V69">
        <v>21.653130149999999</v>
      </c>
      <c r="W69">
        <v>22.203562399999999</v>
      </c>
      <c r="X69">
        <v>22.765714129999999</v>
      </c>
      <c r="Y69">
        <v>23.339905659999999</v>
      </c>
      <c r="Z69">
        <v>23.926262319999999</v>
      </c>
      <c r="AA69">
        <v>24.524769819999999</v>
      </c>
      <c r="AB69">
        <v>25.13533661</v>
      </c>
      <c r="AC69">
        <v>25.757845440000001</v>
      </c>
      <c r="AD69">
        <v>26.392195950000001</v>
      </c>
      <c r="AE69">
        <v>27.040063279999998</v>
      </c>
      <c r="AF69">
        <v>27.703220959999999</v>
      </c>
      <c r="AG69">
        <v>28.380377029999998</v>
      </c>
      <c r="AH69">
        <v>29.071098729999999</v>
      </c>
      <c r="AI69">
        <v>29.776014920000001</v>
      </c>
      <c r="AJ69">
        <v>30.496395369999998</v>
      </c>
      <c r="AK69">
        <v>31.23479523</v>
      </c>
      <c r="AL69">
        <v>31.992966190000001</v>
      </c>
      <c r="AM69">
        <v>32.77328077</v>
      </c>
      <c r="AN69">
        <v>33.578745439999999</v>
      </c>
    </row>
    <row r="70" spans="1:40" x14ac:dyDescent="0.25">
      <c r="A70" s="5" t="s">
        <v>218</v>
      </c>
      <c r="B70" t="s">
        <v>307</v>
      </c>
      <c r="C70">
        <v>79196.570370000001</v>
      </c>
      <c r="D70">
        <v>81465.160440000007</v>
      </c>
      <c r="E70">
        <v>83818.654500000004</v>
      </c>
      <c r="F70">
        <v>86261.23835</v>
      </c>
      <c r="G70">
        <v>88730.478409999996</v>
      </c>
      <c r="H70">
        <v>91192.481190000006</v>
      </c>
      <c r="I70">
        <v>93645.71299</v>
      </c>
      <c r="J70">
        <v>96100.660640000002</v>
      </c>
      <c r="K70">
        <v>98570.490189999997</v>
      </c>
      <c r="L70">
        <v>101063.7289</v>
      </c>
      <c r="M70">
        <v>103585.9886</v>
      </c>
      <c r="N70">
        <v>106145.93580000001</v>
      </c>
      <c r="O70">
        <v>108754.64049999999</v>
      </c>
      <c r="P70">
        <v>111454.87239999999</v>
      </c>
      <c r="Q70">
        <v>114264.90180000001</v>
      </c>
      <c r="R70">
        <v>117190.3027</v>
      </c>
      <c r="S70">
        <v>120234.2668</v>
      </c>
      <c r="T70">
        <v>123399.87669999999</v>
      </c>
      <c r="U70">
        <v>126800.3749</v>
      </c>
      <c r="V70">
        <v>130372.2212</v>
      </c>
      <c r="W70">
        <v>134090.5595</v>
      </c>
      <c r="X70">
        <v>137943.51459999999</v>
      </c>
      <c r="Y70">
        <v>141925.13529999999</v>
      </c>
      <c r="Z70">
        <v>146032.9865</v>
      </c>
      <c r="AA70">
        <v>150266.6874</v>
      </c>
      <c r="AB70">
        <v>154627.04610000001</v>
      </c>
      <c r="AC70">
        <v>159115.62700000001</v>
      </c>
      <c r="AD70">
        <v>163734.65779999999</v>
      </c>
      <c r="AE70">
        <v>168511.7347</v>
      </c>
      <c r="AF70">
        <v>173457.50829999999</v>
      </c>
      <c r="AG70">
        <v>178571.7727</v>
      </c>
      <c r="AH70">
        <v>183852.63570000001</v>
      </c>
      <c r="AI70">
        <v>189297.2089</v>
      </c>
      <c r="AJ70">
        <v>194904.185</v>
      </c>
      <c r="AK70">
        <v>200676.5042</v>
      </c>
      <c r="AL70">
        <v>206622.16990000001</v>
      </c>
      <c r="AM70">
        <v>212753.4039</v>
      </c>
      <c r="AN70">
        <v>219086.568</v>
      </c>
    </row>
    <row r="71" spans="1:40" x14ac:dyDescent="0.25">
      <c r="A71" s="5" t="s">
        <v>218</v>
      </c>
      <c r="B71" t="s">
        <v>308</v>
      </c>
      <c r="C71">
        <v>25142.842860000001</v>
      </c>
      <c r="D71">
        <v>25867.277600000001</v>
      </c>
      <c r="E71">
        <v>26608.516009999999</v>
      </c>
      <c r="F71">
        <v>27366.398679999998</v>
      </c>
      <c r="G71">
        <v>28137.855350000002</v>
      </c>
      <c r="H71">
        <v>28923.082399999999</v>
      </c>
      <c r="I71">
        <v>29721.769939999998</v>
      </c>
      <c r="J71">
        <v>30534.576130000001</v>
      </c>
      <c r="K71">
        <v>31357.111150000001</v>
      </c>
      <c r="L71">
        <v>32193.134330000001</v>
      </c>
      <c r="M71">
        <v>33047.019110000001</v>
      </c>
      <c r="N71">
        <v>33921.429150000004</v>
      </c>
      <c r="O71">
        <v>34817.868920000001</v>
      </c>
      <c r="P71">
        <v>35740.33829</v>
      </c>
      <c r="Q71">
        <v>36694.799659999997</v>
      </c>
      <c r="R71">
        <v>37679.866029999997</v>
      </c>
      <c r="S71">
        <v>38695.033790000001</v>
      </c>
      <c r="T71">
        <v>39741.310060000003</v>
      </c>
      <c r="U71">
        <v>40833.293019999997</v>
      </c>
      <c r="V71">
        <v>41962.114399999999</v>
      </c>
      <c r="W71">
        <v>43124.150710000002</v>
      </c>
      <c r="X71">
        <v>44318.82159</v>
      </c>
      <c r="Y71">
        <v>45546.105680000001</v>
      </c>
      <c r="Z71">
        <v>46806.153100000003</v>
      </c>
      <c r="AA71">
        <v>48099.216829999998</v>
      </c>
      <c r="AB71">
        <v>49425.654049999997</v>
      </c>
      <c r="AC71">
        <v>50785.968220000002</v>
      </c>
      <c r="AD71">
        <v>52180.875650000002</v>
      </c>
      <c r="AE71">
        <v>53614.032180000002</v>
      </c>
      <c r="AF71">
        <v>55089.089160000003</v>
      </c>
      <c r="AG71">
        <v>56603.346389999999</v>
      </c>
      <c r="AH71">
        <v>58155.592250000002</v>
      </c>
      <c r="AI71">
        <v>59746.28125</v>
      </c>
      <c r="AJ71">
        <v>61377.02721</v>
      </c>
      <c r="AK71">
        <v>63051.639289999999</v>
      </c>
      <c r="AL71">
        <v>64773.305919999999</v>
      </c>
      <c r="AM71">
        <v>66546.648480000003</v>
      </c>
      <c r="AN71">
        <v>68377.573310000007</v>
      </c>
    </row>
    <row r="72" spans="1:40" x14ac:dyDescent="0.25">
      <c r="A72" s="5" t="s">
        <v>218</v>
      </c>
      <c r="B72" t="s">
        <v>309</v>
      </c>
      <c r="C72">
        <v>38141.076789999999</v>
      </c>
      <c r="D72">
        <v>39232.491269999999</v>
      </c>
      <c r="E72">
        <v>40352.20837</v>
      </c>
      <c r="F72">
        <v>41503.835469999998</v>
      </c>
      <c r="G72">
        <v>42687.150150000001</v>
      </c>
      <c r="H72">
        <v>43889.755230000002</v>
      </c>
      <c r="I72">
        <v>45103.100700000003</v>
      </c>
      <c r="J72">
        <v>46326.553390000001</v>
      </c>
      <c r="K72">
        <v>47559.814250000003</v>
      </c>
      <c r="L72">
        <v>48813.965060000002</v>
      </c>
      <c r="M72">
        <v>50098.96759</v>
      </c>
      <c r="N72">
        <v>51421.274539999999</v>
      </c>
      <c r="O72">
        <v>52785.423900000002</v>
      </c>
      <c r="P72">
        <v>54192.801740000003</v>
      </c>
      <c r="Q72">
        <v>55649.982539999997</v>
      </c>
      <c r="R72">
        <v>57155.600030000001</v>
      </c>
      <c r="S72">
        <v>58710.862630000003</v>
      </c>
      <c r="T72">
        <v>60320.040419999998</v>
      </c>
      <c r="U72">
        <v>62010.028010000002</v>
      </c>
      <c r="V72">
        <v>63765.886100000003</v>
      </c>
      <c r="W72">
        <v>65582.299610000002</v>
      </c>
      <c r="X72">
        <v>67458.319759999998</v>
      </c>
      <c r="Y72">
        <v>69394.485149999906</v>
      </c>
      <c r="Z72">
        <v>71392.047479999994</v>
      </c>
      <c r="AA72">
        <v>73452.849480000004</v>
      </c>
      <c r="AB72">
        <v>75579.312739999994</v>
      </c>
      <c r="AC72">
        <v>77774.502710000001</v>
      </c>
      <c r="AD72">
        <v>80042.272549999994</v>
      </c>
      <c r="AE72">
        <v>82358.191019999998</v>
      </c>
      <c r="AF72">
        <v>84732.119600000005</v>
      </c>
      <c r="AG72">
        <v>87163.349650000004</v>
      </c>
      <c r="AH72">
        <v>89651.722999999998</v>
      </c>
      <c r="AI72">
        <v>92198.353860000003</v>
      </c>
      <c r="AJ72">
        <v>94805.431200000006</v>
      </c>
      <c r="AK72">
        <v>97478.176269999996</v>
      </c>
      <c r="AL72">
        <v>100220.83440000001</v>
      </c>
      <c r="AM72">
        <v>103039.89</v>
      </c>
      <c r="AN72">
        <v>105943.6761</v>
      </c>
    </row>
    <row r="73" spans="1:40" x14ac:dyDescent="0.25">
      <c r="A73" s="5" t="s">
        <v>218</v>
      </c>
      <c r="B73" t="s">
        <v>310</v>
      </c>
      <c r="C73">
        <v>7549.8993810000002</v>
      </c>
      <c r="D73">
        <v>7781.5570710000002</v>
      </c>
      <c r="E73">
        <v>8022.585231</v>
      </c>
      <c r="F73">
        <v>8272.4186559999998</v>
      </c>
      <c r="G73">
        <v>8540.4315029999998</v>
      </c>
      <c r="H73">
        <v>8829.7555929999999</v>
      </c>
      <c r="I73">
        <v>9138.0503599999902</v>
      </c>
      <c r="J73">
        <v>9462.5928019999901</v>
      </c>
      <c r="K73">
        <v>9799.4052979999997</v>
      </c>
      <c r="L73">
        <v>10148.8557</v>
      </c>
      <c r="M73">
        <v>10513.80027</v>
      </c>
      <c r="N73">
        <v>10897.58964</v>
      </c>
      <c r="O73">
        <v>11303.93835</v>
      </c>
      <c r="P73">
        <v>11712.97769</v>
      </c>
      <c r="Q73">
        <v>12129.33171</v>
      </c>
      <c r="R73">
        <v>12555.29581</v>
      </c>
      <c r="S73">
        <v>12992.17441</v>
      </c>
      <c r="T73">
        <v>13441.972159999999</v>
      </c>
      <c r="U73">
        <v>13900.42258</v>
      </c>
      <c r="V73">
        <v>14368.714760000001</v>
      </c>
      <c r="W73">
        <v>14847.57006</v>
      </c>
      <c r="X73">
        <v>15339.54329</v>
      </c>
      <c r="Y73">
        <v>15846.37277</v>
      </c>
      <c r="Z73">
        <v>16369.438109999999</v>
      </c>
      <c r="AA73">
        <v>16910.027450000001</v>
      </c>
      <c r="AB73">
        <v>17469.499220000002</v>
      </c>
      <c r="AC73">
        <v>18049.40913</v>
      </c>
      <c r="AD73">
        <v>18651.606189999999</v>
      </c>
      <c r="AE73">
        <v>19264.183000000001</v>
      </c>
      <c r="AF73">
        <v>19889.231950000001</v>
      </c>
      <c r="AG73">
        <v>20527.25661</v>
      </c>
      <c r="AH73">
        <v>21178.01686</v>
      </c>
      <c r="AI73">
        <v>21842.129349999999</v>
      </c>
      <c r="AJ73">
        <v>22521.183679999998</v>
      </c>
      <c r="AK73">
        <v>23217.782469999998</v>
      </c>
      <c r="AL73">
        <v>23934.544000000002</v>
      </c>
      <c r="AM73">
        <v>24674.569039999998</v>
      </c>
      <c r="AN73">
        <v>25441.56381</v>
      </c>
    </row>
    <row r="74" spans="1:40" x14ac:dyDescent="0.25">
      <c r="A74" s="5" t="s">
        <v>218</v>
      </c>
      <c r="B74" t="s">
        <v>311</v>
      </c>
      <c r="C74">
        <v>10681.6993</v>
      </c>
      <c r="D74">
        <v>10997.947620000001</v>
      </c>
      <c r="E74">
        <v>11311.377930000001</v>
      </c>
      <c r="F74">
        <v>11622.008320000001</v>
      </c>
      <c r="G74">
        <v>11945.0784</v>
      </c>
      <c r="H74">
        <v>12289.039430000001</v>
      </c>
      <c r="I74">
        <v>12653.92511</v>
      </c>
      <c r="J74">
        <v>13038.108539999999</v>
      </c>
      <c r="K74">
        <v>13434.432000000001</v>
      </c>
      <c r="L74">
        <v>13845.44132</v>
      </c>
      <c r="M74">
        <v>14275.01527</v>
      </c>
      <c r="N74">
        <v>14725.018169999999</v>
      </c>
      <c r="O74">
        <v>15195.75441</v>
      </c>
      <c r="P74">
        <v>15674.053</v>
      </c>
      <c r="Q74">
        <v>16162.385120000001</v>
      </c>
      <c r="R74">
        <v>16659.005519999999</v>
      </c>
      <c r="S74">
        <v>17163.789850000001</v>
      </c>
      <c r="T74">
        <v>17678.438620000001</v>
      </c>
      <c r="U74">
        <v>18198.03224</v>
      </c>
      <c r="V74">
        <v>18724.40094</v>
      </c>
      <c r="W74">
        <v>19258.95535</v>
      </c>
      <c r="X74">
        <v>19804.252560000001</v>
      </c>
      <c r="Y74">
        <v>20361.943380000001</v>
      </c>
      <c r="Z74">
        <v>20933.053520000001</v>
      </c>
      <c r="AA74">
        <v>21518.312300000001</v>
      </c>
      <c r="AB74">
        <v>22118.39429</v>
      </c>
      <c r="AC74">
        <v>22734.09808</v>
      </c>
      <c r="AD74">
        <v>23366.467049999999</v>
      </c>
      <c r="AE74">
        <v>24008.152989999999</v>
      </c>
      <c r="AF74">
        <v>24659.67165</v>
      </c>
      <c r="AG74">
        <v>25317.75245</v>
      </c>
      <c r="AH74">
        <v>25981.671679999999</v>
      </c>
      <c r="AI74">
        <v>26652.870449999999</v>
      </c>
      <c r="AJ74">
        <v>27333.804909999999</v>
      </c>
      <c r="AK74">
        <v>28028.42931</v>
      </c>
      <c r="AL74">
        <v>28738.872670000001</v>
      </c>
      <c r="AM74">
        <v>29467.922449999998</v>
      </c>
      <c r="AN74">
        <v>30218.853040000002</v>
      </c>
    </row>
    <row r="75" spans="1:40" x14ac:dyDescent="0.25">
      <c r="A75" s="5" t="s">
        <v>218</v>
      </c>
      <c r="B75" t="s">
        <v>312</v>
      </c>
      <c r="C75">
        <v>409061.22110000002</v>
      </c>
      <c r="D75">
        <v>420830.48050000001</v>
      </c>
      <c r="E75">
        <v>432511.79060000001</v>
      </c>
      <c r="F75">
        <v>444105.12589999998</v>
      </c>
      <c r="G75">
        <v>455960.94890000002</v>
      </c>
      <c r="H75">
        <v>468398.92200000002</v>
      </c>
      <c r="I75">
        <v>481469.7561</v>
      </c>
      <c r="J75">
        <v>495140.92550000001</v>
      </c>
      <c r="K75">
        <v>509091.1764</v>
      </c>
      <c r="L75">
        <v>523432.09610000002</v>
      </c>
      <c r="M75">
        <v>538290.01489999995</v>
      </c>
      <c r="N75">
        <v>553693.67509999999</v>
      </c>
      <c r="O75">
        <v>569606.17579999997</v>
      </c>
      <c r="P75">
        <v>585946.60889999999</v>
      </c>
      <c r="Q75">
        <v>602790.40520000004</v>
      </c>
      <c r="R75">
        <v>619990.07429999998</v>
      </c>
      <c r="S75">
        <v>637488.67610000004</v>
      </c>
      <c r="T75">
        <v>655285.701</v>
      </c>
      <c r="U75">
        <v>673247.53390000004</v>
      </c>
      <c r="V75">
        <v>691401.71539999999</v>
      </c>
      <c r="W75">
        <v>709782.02870000002</v>
      </c>
      <c r="X75">
        <v>728448.41579999996</v>
      </c>
      <c r="Y75">
        <v>747440.25289999996</v>
      </c>
      <c r="Z75">
        <v>766774.72660000005</v>
      </c>
      <c r="AA75">
        <v>786454.97869999998</v>
      </c>
      <c r="AB75">
        <v>806477.47340000002</v>
      </c>
      <c r="AC75">
        <v>826837.56599999999</v>
      </c>
      <c r="AD75">
        <v>847532.99849999999</v>
      </c>
      <c r="AE75">
        <v>868576.38600000006</v>
      </c>
      <c r="AF75">
        <v>890016.86560000002</v>
      </c>
      <c r="AG75">
        <v>911713.3824</v>
      </c>
      <c r="AH75">
        <v>933637.80759999994</v>
      </c>
      <c r="AI75">
        <v>955837.73979999998</v>
      </c>
      <c r="AJ75">
        <v>978394.88119999995</v>
      </c>
      <c r="AK75">
        <v>1001458.236</v>
      </c>
      <c r="AL75">
        <v>1025094.5159999999</v>
      </c>
      <c r="AM75">
        <v>1049408.6370000001</v>
      </c>
      <c r="AN75">
        <v>1074528.551</v>
      </c>
    </row>
    <row r="76" spans="1:40" x14ac:dyDescent="0.25">
      <c r="A76" s="19" t="s">
        <v>222</v>
      </c>
      <c r="B76" t="s">
        <v>313</v>
      </c>
      <c r="C76">
        <v>307332.288</v>
      </c>
      <c r="D76">
        <v>316018.14840000001</v>
      </c>
      <c r="E76">
        <v>324364.15370000002</v>
      </c>
      <c r="F76">
        <v>332531.17849999998</v>
      </c>
      <c r="G76">
        <v>341273.82280000002</v>
      </c>
      <c r="H76">
        <v>350896.995</v>
      </c>
      <c r="I76">
        <v>361177.16090000002</v>
      </c>
      <c r="J76">
        <v>371925.12969999999</v>
      </c>
      <c r="K76">
        <v>382803.56880000001</v>
      </c>
      <c r="L76">
        <v>393884.96850000002</v>
      </c>
      <c r="M76">
        <v>405354.75140000001</v>
      </c>
      <c r="N76">
        <v>417161.77179999999</v>
      </c>
      <c r="O76">
        <v>429196.08840000001</v>
      </c>
      <c r="P76">
        <v>441297.89049999998</v>
      </c>
      <c r="Q76">
        <v>453498.38419999997</v>
      </c>
      <c r="R76">
        <v>465715.64689999999</v>
      </c>
      <c r="S76">
        <v>477930.88140000001</v>
      </c>
      <c r="T76">
        <v>490155.40830000001</v>
      </c>
      <c r="U76">
        <v>501073.50260000001</v>
      </c>
      <c r="V76">
        <v>511393.08899999998</v>
      </c>
      <c r="W76">
        <v>521414.12280000001</v>
      </c>
      <c r="X76">
        <v>531301.19030000002</v>
      </c>
      <c r="Y76">
        <v>541121.66760000004</v>
      </c>
      <c r="Z76">
        <v>550899.93629999994</v>
      </c>
      <c r="AA76">
        <v>560644.07590000005</v>
      </c>
      <c r="AB76">
        <v>570356.30200000003</v>
      </c>
      <c r="AC76">
        <v>580037.6311</v>
      </c>
      <c r="AD76">
        <v>589690.10970000003</v>
      </c>
      <c r="AE76">
        <v>598897.57010000001</v>
      </c>
      <c r="AF76">
        <v>607929.58259999997</v>
      </c>
      <c r="AG76">
        <v>616822.16229999997</v>
      </c>
      <c r="AH76">
        <v>625556.53799999994</v>
      </c>
      <c r="AI76">
        <v>634200.6666</v>
      </c>
      <c r="AJ76">
        <v>642832.67980000004</v>
      </c>
      <c r="AK76">
        <v>651559.05160000001</v>
      </c>
      <c r="AL76">
        <v>660408.77040000004</v>
      </c>
      <c r="AM76">
        <v>669428.77379999997</v>
      </c>
      <c r="AN76">
        <v>678676.66200000001</v>
      </c>
    </row>
    <row r="77" spans="1:40" x14ac:dyDescent="0.25">
      <c r="A77" s="5" t="s">
        <v>218</v>
      </c>
      <c r="B77" t="s">
        <v>314</v>
      </c>
      <c r="C77">
        <v>42242.221010000001</v>
      </c>
      <c r="D77">
        <v>43453.912649999998</v>
      </c>
      <c r="E77">
        <v>44679.879789999999</v>
      </c>
      <c r="F77">
        <v>45911.13869</v>
      </c>
      <c r="G77">
        <v>47163.318579999999</v>
      </c>
      <c r="H77">
        <v>48460.44152</v>
      </c>
      <c r="I77">
        <v>49798.909299999999</v>
      </c>
      <c r="J77">
        <v>51180.872909999998</v>
      </c>
      <c r="K77">
        <v>52592.775260000002</v>
      </c>
      <c r="L77">
        <v>54038.585079999997</v>
      </c>
      <c r="M77">
        <v>55532.282319999998</v>
      </c>
      <c r="N77">
        <v>57088.002780000003</v>
      </c>
      <c r="O77">
        <v>58721.28312</v>
      </c>
      <c r="P77">
        <v>60371.094700000001</v>
      </c>
      <c r="Q77">
        <v>62066.496209999998</v>
      </c>
      <c r="R77">
        <v>63810.991970000003</v>
      </c>
      <c r="S77">
        <v>65602.971990000005</v>
      </c>
      <c r="T77">
        <v>67442.241290000005</v>
      </c>
      <c r="U77">
        <v>69329.386360000004</v>
      </c>
      <c r="V77">
        <v>71264.691470000005</v>
      </c>
      <c r="W77">
        <v>73247.710890000002</v>
      </c>
      <c r="X77">
        <v>75284.943270000003</v>
      </c>
      <c r="Y77">
        <v>77379.842250000002</v>
      </c>
      <c r="Z77">
        <v>79534.823409999997</v>
      </c>
      <c r="AA77">
        <v>81751.854800000001</v>
      </c>
      <c r="AB77">
        <v>84032.744349999906</v>
      </c>
      <c r="AC77">
        <v>86379.353189999994</v>
      </c>
      <c r="AD77">
        <v>88793.789090000006</v>
      </c>
      <c r="AE77">
        <v>91208.068859999999</v>
      </c>
      <c r="AF77">
        <v>93645.40552</v>
      </c>
      <c r="AG77">
        <v>96116.489520000003</v>
      </c>
      <c r="AH77">
        <v>98623.04883</v>
      </c>
      <c r="AI77">
        <v>101167.44130000001</v>
      </c>
      <c r="AJ77">
        <v>103754.427</v>
      </c>
      <c r="AK77">
        <v>106393.48299999999</v>
      </c>
      <c r="AL77">
        <v>109093.3855</v>
      </c>
      <c r="AM77">
        <v>111864.9463</v>
      </c>
      <c r="AN77">
        <v>114721.8593</v>
      </c>
    </row>
    <row r="78" spans="1:40" x14ac:dyDescent="0.25">
      <c r="A78" s="5" t="s">
        <v>218</v>
      </c>
      <c r="B78" t="s">
        <v>315</v>
      </c>
      <c r="C78">
        <v>176930.23329999999</v>
      </c>
      <c r="D78">
        <v>182054.09479999999</v>
      </c>
      <c r="E78">
        <v>187232.36679999999</v>
      </c>
      <c r="F78">
        <v>192452.79689999999</v>
      </c>
      <c r="G78">
        <v>197806.2476</v>
      </c>
      <c r="H78">
        <v>203378.7433</v>
      </c>
      <c r="I78">
        <v>209171.48480000001</v>
      </c>
      <c r="J78">
        <v>215170.6011</v>
      </c>
      <c r="K78">
        <v>221290.51310000001</v>
      </c>
      <c r="L78">
        <v>227562.14749999999</v>
      </c>
      <c r="M78">
        <v>234032.0324</v>
      </c>
      <c r="N78">
        <v>240721.26639999999</v>
      </c>
      <c r="O78">
        <v>247633.36979999999</v>
      </c>
      <c r="P78">
        <v>254707.79130000001</v>
      </c>
      <c r="Q78">
        <v>261981.79180000001</v>
      </c>
      <c r="R78">
        <v>269429.28360000002</v>
      </c>
      <c r="S78">
        <v>277041.3553</v>
      </c>
      <c r="T78">
        <v>284827.95240000001</v>
      </c>
      <c r="U78">
        <v>292764.4374</v>
      </c>
      <c r="V78">
        <v>300841.59110000002</v>
      </c>
      <c r="W78">
        <v>309065.33929999999</v>
      </c>
      <c r="X78">
        <v>317458.51309999998</v>
      </c>
      <c r="Y78">
        <v>326035.9178</v>
      </c>
      <c r="Z78">
        <v>334806.40259999997</v>
      </c>
      <c r="AA78">
        <v>343775.87109999999</v>
      </c>
      <c r="AB78">
        <v>352949.4387</v>
      </c>
      <c r="AC78">
        <v>362333.04930000001</v>
      </c>
      <c r="AD78">
        <v>371934.62660000002</v>
      </c>
      <c r="AE78">
        <v>381734.99859999999</v>
      </c>
      <c r="AF78">
        <v>391751.55310000002</v>
      </c>
      <c r="AG78">
        <v>401950.80579999997</v>
      </c>
      <c r="AH78">
        <v>412322.848</v>
      </c>
      <c r="AI78">
        <v>422881.17930000002</v>
      </c>
      <c r="AJ78">
        <v>433652.0858</v>
      </c>
      <c r="AK78">
        <v>444682.81920000003</v>
      </c>
      <c r="AL78">
        <v>456003.10269999999</v>
      </c>
      <c r="AM78">
        <v>467653.87780000002</v>
      </c>
      <c r="AN78">
        <v>479685.0355</v>
      </c>
    </row>
    <row r="79" spans="1:40" x14ac:dyDescent="0.25">
      <c r="A79" s="5" t="s">
        <v>220</v>
      </c>
      <c r="B79" t="s">
        <v>316</v>
      </c>
      <c r="C79">
        <v>11991.614</v>
      </c>
      <c r="D79">
        <v>12345.17311</v>
      </c>
      <c r="E79">
        <v>12708.9432</v>
      </c>
      <c r="F79">
        <v>13088.1865</v>
      </c>
      <c r="G79">
        <v>13485.63754</v>
      </c>
      <c r="H79">
        <v>13892.78109</v>
      </c>
      <c r="I79">
        <v>14302.103080000001</v>
      </c>
      <c r="J79">
        <v>14709.75157</v>
      </c>
      <c r="K79">
        <v>15113.71161</v>
      </c>
      <c r="L79">
        <v>15515.554480000001</v>
      </c>
      <c r="M79">
        <v>15918.434149999999</v>
      </c>
      <c r="N79">
        <v>16323.5458</v>
      </c>
      <c r="O79">
        <v>16732.780149999999</v>
      </c>
      <c r="P79">
        <v>17151.759719999998</v>
      </c>
      <c r="Q79">
        <v>17585.247380000001</v>
      </c>
      <c r="R79">
        <v>18035.94024</v>
      </c>
      <c r="S79">
        <v>18505.768700000001</v>
      </c>
      <c r="T79">
        <v>18996.715950000002</v>
      </c>
      <c r="U79">
        <v>19521.961370000001</v>
      </c>
      <c r="V79">
        <v>20074.53744</v>
      </c>
      <c r="W79">
        <v>20651.23057</v>
      </c>
      <c r="X79">
        <v>21250.394639999999</v>
      </c>
      <c r="Y79">
        <v>21871.191869999999</v>
      </c>
      <c r="Z79">
        <v>22513.36507</v>
      </c>
      <c r="AA79">
        <v>23177.071779999998</v>
      </c>
      <c r="AB79">
        <v>23862.76684</v>
      </c>
      <c r="AC79">
        <v>24571.145469999999</v>
      </c>
      <c r="AD79">
        <v>25303.14271</v>
      </c>
      <c r="AE79">
        <v>26055.99093</v>
      </c>
      <c r="AF79">
        <v>26831.23099</v>
      </c>
      <c r="AG79">
        <v>27629.840080000002</v>
      </c>
      <c r="AH79">
        <v>28452.469590000001</v>
      </c>
      <c r="AI79">
        <v>29302.943309999999</v>
      </c>
      <c r="AJ79">
        <v>30182.882669999999</v>
      </c>
      <c r="AK79">
        <v>31093.09463</v>
      </c>
      <c r="AL79">
        <v>32034.030719999999</v>
      </c>
      <c r="AM79">
        <v>33006.501320000003</v>
      </c>
      <c r="AN79">
        <v>34012.002619999999</v>
      </c>
    </row>
    <row r="80" spans="1:40" x14ac:dyDescent="0.25">
      <c r="A80" s="5" t="s">
        <v>220</v>
      </c>
      <c r="B80" t="s">
        <v>317</v>
      </c>
      <c r="C80">
        <v>16126.348</v>
      </c>
      <c r="D80">
        <v>16776.085719999999</v>
      </c>
      <c r="E80">
        <v>17393.514630000001</v>
      </c>
      <c r="F80">
        <v>17927.86103</v>
      </c>
      <c r="G80">
        <v>18555.999950000001</v>
      </c>
      <c r="H80">
        <v>19306.566330000001</v>
      </c>
      <c r="I80">
        <v>20165.905050000001</v>
      </c>
      <c r="J80">
        <v>21120.84935</v>
      </c>
      <c r="K80">
        <v>22166.494719999999</v>
      </c>
      <c r="L80">
        <v>23313.242610000001</v>
      </c>
      <c r="M80">
        <v>24574.990300000001</v>
      </c>
      <c r="N80">
        <v>25962.359380000002</v>
      </c>
      <c r="O80">
        <v>27484.475470000001</v>
      </c>
      <c r="P80">
        <v>28994.657510000001</v>
      </c>
      <c r="Q80">
        <v>30469.88463</v>
      </c>
      <c r="R80">
        <v>31916.443520000001</v>
      </c>
      <c r="S80">
        <v>33349.185830000002</v>
      </c>
      <c r="T80">
        <v>34783.108869999996</v>
      </c>
      <c r="U80">
        <v>36254.397680000002</v>
      </c>
      <c r="V80">
        <v>37767.092320000003</v>
      </c>
      <c r="W80">
        <v>39318.879630000003</v>
      </c>
      <c r="X80">
        <v>40908.119279999999</v>
      </c>
      <c r="Y80">
        <v>42533.50447</v>
      </c>
      <c r="Z80">
        <v>44194.413990000001</v>
      </c>
      <c r="AA80">
        <v>45890.775379999999</v>
      </c>
      <c r="AB80">
        <v>47622.854440000003</v>
      </c>
      <c r="AC80">
        <v>49391.13523</v>
      </c>
      <c r="AD80">
        <v>51196.283280000003</v>
      </c>
      <c r="AE80">
        <v>52871.401960000003</v>
      </c>
      <c r="AF80">
        <v>54416.482929999998</v>
      </c>
      <c r="AG80">
        <v>55858.406609999998</v>
      </c>
      <c r="AH80">
        <v>57225.103349999998</v>
      </c>
      <c r="AI80">
        <v>58536.53198</v>
      </c>
      <c r="AJ80">
        <v>59805.50806</v>
      </c>
      <c r="AK80">
        <v>61044.103990000003</v>
      </c>
      <c r="AL80">
        <v>62261.767489999998</v>
      </c>
      <c r="AM80">
        <v>63465.375310000003</v>
      </c>
      <c r="AN80">
        <v>64660.66188</v>
      </c>
    </row>
    <row r="81" spans="1:40" x14ac:dyDescent="0.25">
      <c r="A81" s="5" t="s">
        <v>220</v>
      </c>
      <c r="B81" t="s">
        <v>318</v>
      </c>
      <c r="C81">
        <v>721.67200000000003</v>
      </c>
      <c r="D81">
        <v>719.81756910000001</v>
      </c>
      <c r="E81">
        <v>714.31601350000005</v>
      </c>
      <c r="F81">
        <v>709.48750559999996</v>
      </c>
      <c r="G81">
        <v>709.37557379999998</v>
      </c>
      <c r="H81">
        <v>713.97783400000003</v>
      </c>
      <c r="I81">
        <v>722.57162640000001</v>
      </c>
      <c r="J81">
        <v>734.67742539999995</v>
      </c>
      <c r="K81">
        <v>749.77447400000005</v>
      </c>
      <c r="L81">
        <v>767.66227600000002</v>
      </c>
      <c r="M81">
        <v>788.32638240000006</v>
      </c>
      <c r="N81">
        <v>811.71224419999999</v>
      </c>
      <c r="O81">
        <v>837.79465400000004</v>
      </c>
      <c r="P81">
        <v>864.94380330000001</v>
      </c>
      <c r="Q81">
        <v>892.59344009999995</v>
      </c>
      <c r="R81">
        <v>920.50372279999999</v>
      </c>
      <c r="S81">
        <v>948.68356449999999</v>
      </c>
      <c r="T81">
        <v>977.24613350000004</v>
      </c>
      <c r="U81">
        <v>1006.26948</v>
      </c>
      <c r="V81">
        <v>1035.5834829999999</v>
      </c>
      <c r="W81">
        <v>1065.213634</v>
      </c>
      <c r="X81">
        <v>1095.249562</v>
      </c>
      <c r="Y81">
        <v>1125.795668</v>
      </c>
      <c r="Z81">
        <v>1156.9498060000001</v>
      </c>
      <c r="AA81">
        <v>1188.796302</v>
      </c>
      <c r="AB81">
        <v>1221.405636</v>
      </c>
      <c r="AC81">
        <v>1254.83701</v>
      </c>
      <c r="AD81">
        <v>1289.1427679999999</v>
      </c>
      <c r="AE81">
        <v>1322.555179</v>
      </c>
      <c r="AF81">
        <v>1354.85339</v>
      </c>
      <c r="AG81">
        <v>1386.173012</v>
      </c>
      <c r="AH81">
        <v>1416.816726</v>
      </c>
      <c r="AI81">
        <v>1447.0969480000001</v>
      </c>
      <c r="AJ81">
        <v>1477.245615</v>
      </c>
      <c r="AK81">
        <v>1507.409265</v>
      </c>
      <c r="AL81">
        <v>1537.612709</v>
      </c>
      <c r="AM81">
        <v>1567.96252</v>
      </c>
      <c r="AN81">
        <v>1598.6058800000001</v>
      </c>
    </row>
    <row r="82" spans="1:40" x14ac:dyDescent="0.25">
      <c r="A82" s="5" t="s">
        <v>220</v>
      </c>
      <c r="B82" t="s">
        <v>319</v>
      </c>
      <c r="C82">
        <v>48595.165000000001</v>
      </c>
      <c r="D82">
        <v>50041.542179999997</v>
      </c>
      <c r="E82">
        <v>51468.221579999998</v>
      </c>
      <c r="F82">
        <v>52874.288520000002</v>
      </c>
      <c r="G82">
        <v>54295.492879999998</v>
      </c>
      <c r="H82">
        <v>55747.768550000001</v>
      </c>
      <c r="I82">
        <v>57231.083079999997</v>
      </c>
      <c r="J82">
        <v>58753.5553</v>
      </c>
      <c r="K82">
        <v>60295.921759999997</v>
      </c>
      <c r="L82">
        <v>61873.969219999999</v>
      </c>
      <c r="M82">
        <v>63525.815119999999</v>
      </c>
      <c r="N82">
        <v>65270.682159999997</v>
      </c>
      <c r="O82">
        <v>67121.293049999906</v>
      </c>
      <c r="P82">
        <v>69056.777310000005</v>
      </c>
      <c r="Q82">
        <v>71075.350030000001</v>
      </c>
      <c r="R82">
        <v>73150.324680000005</v>
      </c>
      <c r="S82">
        <v>75268.198470000003</v>
      </c>
      <c r="T82">
        <v>77428.804870000007</v>
      </c>
      <c r="U82">
        <v>79612.286269999997</v>
      </c>
      <c r="V82">
        <v>81824.476330000005</v>
      </c>
      <c r="W82">
        <v>84071.060599999997</v>
      </c>
      <c r="X82">
        <v>86360.634969999999</v>
      </c>
      <c r="Y82">
        <v>88699.728159999999</v>
      </c>
      <c r="Z82">
        <v>91093.617190000004</v>
      </c>
      <c r="AA82">
        <v>93547.203120000006</v>
      </c>
      <c r="AB82">
        <v>96065.608059999999</v>
      </c>
      <c r="AC82">
        <v>98654.653590000002</v>
      </c>
      <c r="AD82">
        <v>101321.2735</v>
      </c>
      <c r="AE82">
        <v>104048.4809</v>
      </c>
      <c r="AF82">
        <v>106836.9194</v>
      </c>
      <c r="AG82">
        <v>109660.9862</v>
      </c>
      <c r="AH82">
        <v>112508.3915</v>
      </c>
      <c r="AI82">
        <v>115380.0716</v>
      </c>
      <c r="AJ82">
        <v>118280.89019999999</v>
      </c>
      <c r="AK82">
        <v>121222.5211</v>
      </c>
      <c r="AL82">
        <v>124214.0799</v>
      </c>
      <c r="AM82">
        <v>127267.8293</v>
      </c>
      <c r="AN82">
        <v>130398.7062</v>
      </c>
    </row>
    <row r="83" spans="1:40" x14ac:dyDescent="0.25">
      <c r="A83" s="5" t="s">
        <v>220</v>
      </c>
      <c r="B83" t="s">
        <v>320</v>
      </c>
      <c r="C83">
        <v>81173.289000000004</v>
      </c>
      <c r="D83">
        <v>83529.702090000006</v>
      </c>
      <c r="E83">
        <v>86021.654980000007</v>
      </c>
      <c r="F83">
        <v>88660.970790000007</v>
      </c>
      <c r="G83">
        <v>91378.645359999995</v>
      </c>
      <c r="H83">
        <v>94084.817469999995</v>
      </c>
      <c r="I83">
        <v>96736.205090000003</v>
      </c>
      <c r="J83">
        <v>99327.16532</v>
      </c>
      <c r="K83">
        <v>101879.4681</v>
      </c>
      <c r="L83">
        <v>104420.1403</v>
      </c>
      <c r="M83">
        <v>106981.20170000001</v>
      </c>
      <c r="N83">
        <v>109589.9783</v>
      </c>
      <c r="O83">
        <v>112282.69469999999</v>
      </c>
      <c r="P83">
        <v>115101.0904</v>
      </c>
      <c r="Q83">
        <v>118070.4688</v>
      </c>
      <c r="R83">
        <v>121206.5203</v>
      </c>
      <c r="S83">
        <v>124515.7231</v>
      </c>
      <c r="T83">
        <v>128003.20970000001</v>
      </c>
      <c r="U83">
        <v>131798.98920000001</v>
      </c>
      <c r="V83">
        <v>135828.22380000001</v>
      </c>
      <c r="W83">
        <v>140056.86480000001</v>
      </c>
      <c r="X83">
        <v>144465.70199999999</v>
      </c>
      <c r="Y83">
        <v>149044.82</v>
      </c>
      <c r="Z83">
        <v>153791.0729</v>
      </c>
      <c r="AA83">
        <v>158706.03409999999</v>
      </c>
      <c r="AB83">
        <v>163794.54199999999</v>
      </c>
      <c r="AC83">
        <v>169063.84789999999</v>
      </c>
      <c r="AD83">
        <v>174523.3314</v>
      </c>
      <c r="AE83">
        <v>180126.78320000001</v>
      </c>
      <c r="AF83">
        <v>185884.0202</v>
      </c>
      <c r="AG83">
        <v>191811.28529999999</v>
      </c>
      <c r="AH83">
        <v>197938.47020000001</v>
      </c>
      <c r="AI83">
        <v>204276.7156</v>
      </c>
      <c r="AJ83">
        <v>210822.9333</v>
      </c>
      <c r="AK83">
        <v>217572.65429999999</v>
      </c>
      <c r="AL83">
        <v>224528.27299999999</v>
      </c>
      <c r="AM83">
        <v>231698.00349999999</v>
      </c>
      <c r="AN83">
        <v>239097.09849999999</v>
      </c>
    </row>
    <row r="84" spans="1:40" x14ac:dyDescent="0.25">
      <c r="A84" s="5" t="s">
        <v>220</v>
      </c>
      <c r="B84" t="s">
        <v>321</v>
      </c>
      <c r="C84">
        <v>11688.45991</v>
      </c>
      <c r="D84">
        <v>12027.401879999999</v>
      </c>
      <c r="E84">
        <v>12366.697410000001</v>
      </c>
      <c r="F84">
        <v>12713.16596</v>
      </c>
      <c r="G84">
        <v>13080.42022</v>
      </c>
      <c r="H84">
        <v>13481.93799</v>
      </c>
      <c r="I84">
        <v>13895.710489999999</v>
      </c>
      <c r="J84">
        <v>14310.25008</v>
      </c>
      <c r="K84">
        <v>14711.845020000001</v>
      </c>
      <c r="L84">
        <v>15103.970719999999</v>
      </c>
      <c r="M84">
        <v>15494.593720000001</v>
      </c>
      <c r="N84">
        <v>15882.94527</v>
      </c>
      <c r="O84">
        <v>16265.908160000001</v>
      </c>
      <c r="P84">
        <v>16657.821390000001</v>
      </c>
      <c r="Q84">
        <v>17064.64316</v>
      </c>
      <c r="R84">
        <v>17480.920320000001</v>
      </c>
      <c r="S84">
        <v>17903.606049999999</v>
      </c>
      <c r="T84">
        <v>18331.586449999999</v>
      </c>
      <c r="U84">
        <v>18720.120630000001</v>
      </c>
      <c r="V84">
        <v>19092.381839999998</v>
      </c>
      <c r="W84">
        <v>19457.694189999998</v>
      </c>
      <c r="X84">
        <v>19820.892810000001</v>
      </c>
      <c r="Y84">
        <v>20183.446550000001</v>
      </c>
      <c r="Z84">
        <v>20545.76871</v>
      </c>
      <c r="AA84">
        <v>20908.06767</v>
      </c>
      <c r="AB84">
        <v>21270.538039999999</v>
      </c>
      <c r="AC84">
        <v>21633.394560000001</v>
      </c>
      <c r="AD84">
        <v>21996.889810000001</v>
      </c>
      <c r="AE84">
        <v>22363.02577</v>
      </c>
      <c r="AF84">
        <v>22743.644690000001</v>
      </c>
      <c r="AG84">
        <v>23136.255229999999</v>
      </c>
      <c r="AH84">
        <v>23536.82447</v>
      </c>
      <c r="AI84">
        <v>23945.128069999999</v>
      </c>
      <c r="AJ84">
        <v>24361.875639999998</v>
      </c>
      <c r="AK84">
        <v>24788.537909999999</v>
      </c>
      <c r="AL84">
        <v>25225.902440000002</v>
      </c>
      <c r="AM84">
        <v>25675.067520000001</v>
      </c>
      <c r="AN84">
        <v>26137.567650000001</v>
      </c>
    </row>
    <row r="85" spans="1:40" x14ac:dyDescent="0.25">
      <c r="A85" s="5" t="s">
        <v>221</v>
      </c>
      <c r="B85" t="s">
        <v>322</v>
      </c>
      <c r="C85">
        <v>1680793.5220000001</v>
      </c>
      <c r="D85">
        <v>1729217.2080000001</v>
      </c>
      <c r="E85">
        <v>1778685.1980000001</v>
      </c>
      <c r="F85">
        <v>1829174.3859999999</v>
      </c>
      <c r="G85">
        <v>1880240.1410000001</v>
      </c>
      <c r="H85">
        <v>1931923.673</v>
      </c>
      <c r="I85">
        <v>1984138.96</v>
      </c>
      <c r="J85">
        <v>2036945.3359999999</v>
      </c>
      <c r="K85">
        <v>2089993.236</v>
      </c>
      <c r="L85">
        <v>2143573.0279999999</v>
      </c>
      <c r="M85">
        <v>2198002.318</v>
      </c>
      <c r="N85">
        <v>2253455.173</v>
      </c>
      <c r="O85">
        <v>2310033.7170000002</v>
      </c>
      <c r="P85">
        <v>2368456.2030000002</v>
      </c>
      <c r="Q85">
        <v>2429152.3220000002</v>
      </c>
      <c r="R85">
        <v>2491946</v>
      </c>
      <c r="S85">
        <v>2556742.2179999999</v>
      </c>
      <c r="T85">
        <v>2623519.2450000001</v>
      </c>
      <c r="U85">
        <v>2693264.3930000002</v>
      </c>
      <c r="V85">
        <v>2765374.6860000002</v>
      </c>
      <c r="W85">
        <v>2839602.7960000001</v>
      </c>
      <c r="X85">
        <v>2915886.8709999998</v>
      </c>
      <c r="Y85">
        <v>2994184.7009999999</v>
      </c>
      <c r="Z85">
        <v>3074472.1430000002</v>
      </c>
      <c r="AA85">
        <v>3156736.9539999999</v>
      </c>
      <c r="AB85">
        <v>3240974.0320000001</v>
      </c>
      <c r="AC85">
        <v>3327184.0260000001</v>
      </c>
      <c r="AD85">
        <v>3415374.8939999999</v>
      </c>
      <c r="AE85">
        <v>3506070.2310000001</v>
      </c>
      <c r="AF85">
        <v>3599591.6660000002</v>
      </c>
      <c r="AG85">
        <v>3695748.3020000001</v>
      </c>
      <c r="AH85">
        <v>3794453.6150000002</v>
      </c>
      <c r="AI85">
        <v>3895733.8390000002</v>
      </c>
      <c r="AJ85">
        <v>3999685.9730000002</v>
      </c>
      <c r="AK85">
        <v>4106560.8059999999</v>
      </c>
      <c r="AL85">
        <v>4216574.2390000001</v>
      </c>
      <c r="AM85">
        <v>4330049.5580000002</v>
      </c>
      <c r="AN85">
        <v>4447406.0089999996</v>
      </c>
    </row>
    <row r="86" spans="1:40" x14ac:dyDescent="0.25">
      <c r="A86" s="5" t="s">
        <v>221</v>
      </c>
      <c r="B86" t="s">
        <v>323</v>
      </c>
      <c r="C86">
        <v>358724.96600000001</v>
      </c>
      <c r="D86">
        <v>369007.36930000002</v>
      </c>
      <c r="E86">
        <v>378898.0172</v>
      </c>
      <c r="F86">
        <v>388381.1053</v>
      </c>
      <c r="G86">
        <v>398044.23729999998</v>
      </c>
      <c r="H86">
        <v>408391.34620000003</v>
      </c>
      <c r="I86">
        <v>419539.14299999998</v>
      </c>
      <c r="J86">
        <v>431456.27639999997</v>
      </c>
      <c r="K86">
        <v>443700.74469999998</v>
      </c>
      <c r="L86">
        <v>456416.46010000003</v>
      </c>
      <c r="M86">
        <v>469771.61589999998</v>
      </c>
      <c r="N86">
        <v>483806.1189</v>
      </c>
      <c r="O86">
        <v>498470.6066</v>
      </c>
      <c r="P86">
        <v>513616.60960000003</v>
      </c>
      <c r="Q86">
        <v>529306.05050000001</v>
      </c>
      <c r="R86">
        <v>545323.06449999998</v>
      </c>
      <c r="S86">
        <v>561582.8088</v>
      </c>
      <c r="T86">
        <v>578079.38009999995</v>
      </c>
      <c r="U86">
        <v>594474.23510000005</v>
      </c>
      <c r="V86">
        <v>610886.60829999996</v>
      </c>
      <c r="W86">
        <v>627404.2071</v>
      </c>
      <c r="X86">
        <v>644133.33550000004</v>
      </c>
      <c r="Y86">
        <v>661143.38130000001</v>
      </c>
      <c r="Z86">
        <v>678467.9301</v>
      </c>
      <c r="AA86">
        <v>696117.87760000001</v>
      </c>
      <c r="AB86">
        <v>714093.55209999997</v>
      </c>
      <c r="AC86">
        <v>732393.88780000003</v>
      </c>
      <c r="AD86">
        <v>751022.04720000003</v>
      </c>
      <c r="AE86">
        <v>769960.82279999997</v>
      </c>
      <c r="AF86">
        <v>789262.10250000004</v>
      </c>
      <c r="AG86">
        <v>808725.34409999999</v>
      </c>
      <c r="AH86">
        <v>828310.35530000005</v>
      </c>
      <c r="AI86">
        <v>848087.5344</v>
      </c>
      <c r="AJ86">
        <v>868178.18819999998</v>
      </c>
      <c r="AK86">
        <v>888797.34609999997</v>
      </c>
      <c r="AL86">
        <v>910041.97490000003</v>
      </c>
      <c r="AM86">
        <v>932060.84649999999</v>
      </c>
      <c r="AN86">
        <v>955034.78029999998</v>
      </c>
    </row>
    <row r="87" spans="1:40" x14ac:dyDescent="0.25">
      <c r="A87" s="19" t="s">
        <v>222</v>
      </c>
      <c r="B87" t="s">
        <v>324</v>
      </c>
      <c r="C87">
        <v>15853.983050000001</v>
      </c>
      <c r="D87">
        <v>16237.220890000001</v>
      </c>
      <c r="E87">
        <v>16550.159250000001</v>
      </c>
      <c r="F87">
        <v>16820.28831</v>
      </c>
      <c r="G87">
        <v>17199.695309999999</v>
      </c>
      <c r="H87">
        <v>17695.56683</v>
      </c>
      <c r="I87">
        <v>18286.179499999998</v>
      </c>
      <c r="J87">
        <v>18962.912789999998</v>
      </c>
      <c r="K87">
        <v>19723.207780000001</v>
      </c>
      <c r="L87">
        <v>20578.511569999999</v>
      </c>
      <c r="M87">
        <v>21557.576440000001</v>
      </c>
      <c r="N87">
        <v>22667.089899999999</v>
      </c>
      <c r="O87">
        <v>23917.286810000001</v>
      </c>
      <c r="P87">
        <v>25135.422699999999</v>
      </c>
      <c r="Q87">
        <v>26329.47567</v>
      </c>
      <c r="R87">
        <v>27513.894950000002</v>
      </c>
      <c r="S87">
        <v>28699.964090000001</v>
      </c>
      <c r="T87">
        <v>29895.46128</v>
      </c>
      <c r="U87">
        <v>30901.29233</v>
      </c>
      <c r="V87">
        <v>31844.876619999999</v>
      </c>
      <c r="W87">
        <v>32761.159039999999</v>
      </c>
      <c r="X87">
        <v>33668.602760000002</v>
      </c>
      <c r="Y87">
        <v>34573.98014</v>
      </c>
      <c r="Z87">
        <v>35480.02766</v>
      </c>
      <c r="AA87">
        <v>36388.217270000001</v>
      </c>
      <c r="AB87">
        <v>37299.518259999997</v>
      </c>
      <c r="AC87">
        <v>38214.623919999998</v>
      </c>
      <c r="AD87">
        <v>39134.039850000001</v>
      </c>
      <c r="AE87">
        <v>39772.638830000004</v>
      </c>
      <c r="AF87">
        <v>40207.465100000001</v>
      </c>
      <c r="AG87">
        <v>40485.319660000001</v>
      </c>
      <c r="AH87">
        <v>40623.714919999999</v>
      </c>
      <c r="AI87">
        <v>40646.530859999999</v>
      </c>
      <c r="AJ87">
        <v>40571.713969999997</v>
      </c>
      <c r="AK87">
        <v>40413.673069999997</v>
      </c>
      <c r="AL87">
        <v>40179.635710000002</v>
      </c>
      <c r="AM87">
        <v>39876.243779999997</v>
      </c>
      <c r="AN87">
        <v>39509.65122</v>
      </c>
    </row>
    <row r="88" spans="1:40" x14ac:dyDescent="0.25">
      <c r="A88" s="19" t="s">
        <v>222</v>
      </c>
      <c r="B88" t="s">
        <v>325</v>
      </c>
      <c r="C88">
        <v>51842.487480000003</v>
      </c>
      <c r="D88">
        <v>53433.926500000001</v>
      </c>
      <c r="E88">
        <v>54919.886250000003</v>
      </c>
      <c r="F88">
        <v>56424.528709999999</v>
      </c>
      <c r="G88">
        <v>58250.292840000002</v>
      </c>
      <c r="H88">
        <v>60773.914929999999</v>
      </c>
      <c r="I88">
        <v>63470.371789999997</v>
      </c>
      <c r="J88">
        <v>66153.03817</v>
      </c>
      <c r="K88">
        <v>68521.875950000001</v>
      </c>
      <c r="L88">
        <v>70691.170710000006</v>
      </c>
      <c r="M88">
        <v>72767.515270000004</v>
      </c>
      <c r="N88">
        <v>74750.413230000006</v>
      </c>
      <c r="O88">
        <v>76592.257750000004</v>
      </c>
      <c r="P88">
        <v>78644.121929999994</v>
      </c>
      <c r="Q88">
        <v>81039.260020000002</v>
      </c>
      <c r="R88">
        <v>83574.831749999998</v>
      </c>
      <c r="S88">
        <v>86162.705220000003</v>
      </c>
      <c r="T88">
        <v>88771.983030000003</v>
      </c>
      <c r="U88">
        <v>90871.222739999997</v>
      </c>
      <c r="V88">
        <v>92760.704089999999</v>
      </c>
      <c r="W88">
        <v>94523.708490000005</v>
      </c>
      <c r="X88">
        <v>96214.40367</v>
      </c>
      <c r="Y88">
        <v>97843.355840000004</v>
      </c>
      <c r="Z88">
        <v>99411.190329999998</v>
      </c>
      <c r="AA88">
        <v>100917.2476</v>
      </c>
      <c r="AB88">
        <v>102361.1073</v>
      </c>
      <c r="AC88">
        <v>103742.804</v>
      </c>
      <c r="AD88">
        <v>105062.9286</v>
      </c>
      <c r="AE88">
        <v>106376.1379</v>
      </c>
      <c r="AF88">
        <v>107880.0848</v>
      </c>
      <c r="AG88">
        <v>109391.27800000001</v>
      </c>
      <c r="AH88">
        <v>110822.7929</v>
      </c>
      <c r="AI88">
        <v>112161.1171</v>
      </c>
      <c r="AJ88">
        <v>113414.4648</v>
      </c>
      <c r="AK88">
        <v>114599.1634</v>
      </c>
      <c r="AL88">
        <v>115725.3512</v>
      </c>
      <c r="AM88">
        <v>116802.0419</v>
      </c>
      <c r="AN88">
        <v>117837.7882</v>
      </c>
    </row>
    <row r="89" spans="1:40" x14ac:dyDescent="0.25">
      <c r="A89" s="27" t="s">
        <v>425</v>
      </c>
      <c r="B89" t="s">
        <v>326</v>
      </c>
      <c r="C89">
        <v>10768.83088</v>
      </c>
      <c r="D89">
        <v>11357.987789999999</v>
      </c>
      <c r="E89">
        <v>12036.035190000001</v>
      </c>
      <c r="F89">
        <v>12730.67823</v>
      </c>
      <c r="G89">
        <v>13402.20601</v>
      </c>
      <c r="H89">
        <v>14714.00303</v>
      </c>
      <c r="I89">
        <v>15940.548119999999</v>
      </c>
      <c r="J89">
        <v>16938.25865</v>
      </c>
      <c r="K89">
        <v>17731.0975</v>
      </c>
      <c r="L89">
        <v>18352.312730000001</v>
      </c>
      <c r="M89">
        <v>18806.299749999998</v>
      </c>
      <c r="N89">
        <v>19060.694380000001</v>
      </c>
      <c r="O89">
        <v>19047.042150000001</v>
      </c>
      <c r="P89">
        <v>19593.697319999999</v>
      </c>
      <c r="Q89">
        <v>20327.794089999999</v>
      </c>
      <c r="R89">
        <v>21121.618699999999</v>
      </c>
      <c r="S89">
        <v>21931.657210000001</v>
      </c>
      <c r="T89">
        <v>22740.808349999999</v>
      </c>
      <c r="U89">
        <v>23403.898850000001</v>
      </c>
      <c r="V89">
        <v>24006.285619999999</v>
      </c>
      <c r="W89">
        <v>24535.91848</v>
      </c>
      <c r="X89">
        <v>25019.640230000001</v>
      </c>
      <c r="Y89">
        <v>25448.696670000001</v>
      </c>
      <c r="Z89">
        <v>25813.260340000001</v>
      </c>
      <c r="AA89">
        <v>26104.783490000002</v>
      </c>
      <c r="AB89">
        <v>26315.561310000001</v>
      </c>
      <c r="AC89">
        <v>26438.543320000001</v>
      </c>
      <c r="AD89">
        <v>26467.465960000001</v>
      </c>
      <c r="AE89">
        <v>27069.975699999999</v>
      </c>
      <c r="AF89">
        <v>27692.23677</v>
      </c>
      <c r="AG89">
        <v>28206.228019999999</v>
      </c>
      <c r="AH89">
        <v>28607.789509999999</v>
      </c>
      <c r="AI89">
        <v>28916.971000000001</v>
      </c>
      <c r="AJ89">
        <v>29152.780620000001</v>
      </c>
      <c r="AK89">
        <v>29329.10713</v>
      </c>
      <c r="AL89">
        <v>29455.725910000001</v>
      </c>
      <c r="AM89">
        <v>29538.147629999999</v>
      </c>
      <c r="AN89">
        <v>29580.153559999999</v>
      </c>
    </row>
    <row r="90" spans="1:40" x14ac:dyDescent="0.25">
      <c r="A90" s="27" t="s">
        <v>426</v>
      </c>
      <c r="B90" t="s">
        <v>327</v>
      </c>
      <c r="C90">
        <v>752.27429700000005</v>
      </c>
      <c r="D90">
        <v>976.2778634</v>
      </c>
      <c r="E90">
        <v>1263.592713</v>
      </c>
      <c r="F90">
        <v>1633.061833</v>
      </c>
      <c r="G90">
        <v>2105.726447</v>
      </c>
      <c r="H90">
        <v>2732.73549</v>
      </c>
      <c r="I90">
        <v>3423.6356500000002</v>
      </c>
      <c r="J90">
        <v>4211.7280920000003</v>
      </c>
      <c r="K90">
        <v>5128.8642490000002</v>
      </c>
      <c r="L90">
        <v>6199.4617209999997</v>
      </c>
      <c r="M90">
        <v>7437.0753160000004</v>
      </c>
      <c r="N90">
        <v>8834.5845659999995</v>
      </c>
      <c r="O90">
        <v>10349.0592</v>
      </c>
      <c r="P90">
        <v>11927.168750000001</v>
      </c>
      <c r="Q90">
        <v>13705.091189999999</v>
      </c>
      <c r="R90">
        <v>15701.3915</v>
      </c>
      <c r="S90">
        <v>17933.32058</v>
      </c>
      <c r="T90">
        <v>20419.216209999999</v>
      </c>
      <c r="U90">
        <v>22462.552479999998</v>
      </c>
      <c r="V90">
        <v>24637.318879999999</v>
      </c>
      <c r="W90">
        <v>26884.445940000001</v>
      </c>
      <c r="X90">
        <v>29251.6459</v>
      </c>
      <c r="Y90">
        <v>31711.281869999999</v>
      </c>
      <c r="Z90">
        <v>34249.308900000004</v>
      </c>
      <c r="AA90">
        <v>36851.161749999999</v>
      </c>
      <c r="AB90">
        <v>39500.092380000002</v>
      </c>
      <c r="AC90">
        <v>42176.88233</v>
      </c>
      <c r="AD90">
        <v>44860.025370000003</v>
      </c>
      <c r="AE90">
        <v>47487.959710000003</v>
      </c>
      <c r="AF90">
        <v>49701.689480000001</v>
      </c>
      <c r="AG90">
        <v>51628.92181</v>
      </c>
      <c r="AH90">
        <v>53348.37515</v>
      </c>
      <c r="AI90">
        <v>54909.192750000002</v>
      </c>
      <c r="AJ90">
        <v>56342.031110000004</v>
      </c>
      <c r="AK90">
        <v>57666.943650000001</v>
      </c>
      <c r="AL90">
        <v>58898.425519999997</v>
      </c>
      <c r="AM90">
        <v>60043.242559999999</v>
      </c>
      <c r="AN90">
        <v>61107.39933</v>
      </c>
    </row>
    <row r="91" spans="1:40" x14ac:dyDescent="0.25">
      <c r="A91" s="27" t="s">
        <v>427</v>
      </c>
      <c r="B91" t="s">
        <v>328</v>
      </c>
      <c r="C91">
        <v>638.72549089999995</v>
      </c>
      <c r="D91">
        <v>657.44167589999995</v>
      </c>
      <c r="E91">
        <v>673.67878719999999</v>
      </c>
      <c r="F91">
        <v>686.32882300000006</v>
      </c>
      <c r="G91">
        <v>694.44864299999995</v>
      </c>
      <c r="H91">
        <v>801.90404809999995</v>
      </c>
      <c r="I91">
        <v>944.23697919999995</v>
      </c>
      <c r="J91">
        <v>1105.30225</v>
      </c>
      <c r="K91">
        <v>1284.1292619999999</v>
      </c>
      <c r="L91">
        <v>1483.069164</v>
      </c>
      <c r="M91">
        <v>1703.4695079999999</v>
      </c>
      <c r="N91">
        <v>1942.9987490000001</v>
      </c>
      <c r="O91">
        <v>2192.9724639999999</v>
      </c>
      <c r="P91">
        <v>2349.5999360000001</v>
      </c>
      <c r="Q91">
        <v>2468.4578969999998</v>
      </c>
      <c r="R91">
        <v>2570.4451239999999</v>
      </c>
      <c r="S91">
        <v>2661.4678250000002</v>
      </c>
      <c r="T91">
        <v>2742.6826409999999</v>
      </c>
      <c r="U91">
        <v>2843.9672110000001</v>
      </c>
      <c r="V91">
        <v>2949.6294870000002</v>
      </c>
      <c r="W91">
        <v>3048.7834330000001</v>
      </c>
      <c r="X91">
        <v>3141.5105039999999</v>
      </c>
      <c r="Y91">
        <v>3225.4943389999999</v>
      </c>
      <c r="Z91">
        <v>3298.914158</v>
      </c>
      <c r="AA91">
        <v>3360.3440230000001</v>
      </c>
      <c r="AB91">
        <v>3408.582304</v>
      </c>
      <c r="AC91">
        <v>3442.5945569999999</v>
      </c>
      <c r="AD91">
        <v>3461.5213429999999</v>
      </c>
      <c r="AE91">
        <v>3549.7273279999999</v>
      </c>
      <c r="AF91">
        <v>3636.9068689999999</v>
      </c>
      <c r="AG91">
        <v>3706.8140840000001</v>
      </c>
      <c r="AH91">
        <v>3759.0709740000002</v>
      </c>
      <c r="AI91">
        <v>3796.4445209999999</v>
      </c>
      <c r="AJ91">
        <v>3821.5949970000001</v>
      </c>
      <c r="AK91">
        <v>3836.541326</v>
      </c>
      <c r="AL91">
        <v>3842.785707</v>
      </c>
      <c r="AM91">
        <v>3841.2859450000001</v>
      </c>
      <c r="AN91">
        <v>3832.7822190000002</v>
      </c>
    </row>
    <row r="92" spans="1:40" x14ac:dyDescent="0.25">
      <c r="A92" s="27" t="s">
        <v>117</v>
      </c>
      <c r="B92" t="s">
        <v>329</v>
      </c>
      <c r="C92">
        <v>4.3678165160000004</v>
      </c>
      <c r="D92">
        <v>9.114158217</v>
      </c>
      <c r="E92">
        <v>19.141916940000002</v>
      </c>
      <c r="F92">
        <v>40.483892009999998</v>
      </c>
      <c r="G92">
        <v>86.104134380000005</v>
      </c>
      <c r="H92">
        <v>170.92479349999999</v>
      </c>
      <c r="I92">
        <v>328.92154849999997</v>
      </c>
      <c r="J92">
        <v>622.14467239999999</v>
      </c>
      <c r="K92">
        <v>1163.9588920000001</v>
      </c>
      <c r="L92">
        <v>2157.9878250000002</v>
      </c>
      <c r="M92">
        <v>3963.20228</v>
      </c>
      <c r="N92">
        <v>7193.8317079999997</v>
      </c>
      <c r="O92">
        <v>12855.01439</v>
      </c>
      <c r="P92">
        <v>14363.74827</v>
      </c>
      <c r="Q92">
        <v>15857.28068</v>
      </c>
      <c r="R92">
        <v>17344.336810000001</v>
      </c>
      <c r="S92">
        <v>18824.13567</v>
      </c>
      <c r="T92">
        <v>20293.362519999999</v>
      </c>
      <c r="U92">
        <v>23725.451359999999</v>
      </c>
      <c r="V92">
        <v>27672.920050000001</v>
      </c>
      <c r="W92">
        <v>32129.832409999999</v>
      </c>
      <c r="X92">
        <v>37215.19745</v>
      </c>
      <c r="Y92">
        <v>42968.03512</v>
      </c>
      <c r="Z92">
        <v>49445.888250000004</v>
      </c>
      <c r="AA92">
        <v>56708.744500000001</v>
      </c>
      <c r="AB92">
        <v>64815.998820000001</v>
      </c>
      <c r="AC92">
        <v>73824.62745</v>
      </c>
      <c r="AD92">
        <v>83787.724459999998</v>
      </c>
      <c r="AE92">
        <v>89554.655710000006</v>
      </c>
      <c r="AF92">
        <v>94536.307620000007</v>
      </c>
      <c r="AG92">
        <v>98961.914380000002</v>
      </c>
      <c r="AH92">
        <v>102976.66310000001</v>
      </c>
      <c r="AI92">
        <v>106673.5493</v>
      </c>
      <c r="AJ92">
        <v>110112.202</v>
      </c>
      <c r="AK92">
        <v>113332.82</v>
      </c>
      <c r="AL92">
        <v>116365.5906</v>
      </c>
      <c r="AM92">
        <v>119225.8842</v>
      </c>
      <c r="AN92">
        <v>121927.7139</v>
      </c>
    </row>
    <row r="93" spans="1:40" x14ac:dyDescent="0.25">
      <c r="A93" s="27" t="s">
        <v>428</v>
      </c>
      <c r="B93" t="s">
        <v>330</v>
      </c>
      <c r="C93">
        <v>288.43088970000002</v>
      </c>
      <c r="D93">
        <v>363.27121399999999</v>
      </c>
      <c r="E93">
        <v>488.46065820000001</v>
      </c>
      <c r="F93">
        <v>671.78676029999997</v>
      </c>
      <c r="G93">
        <v>932.6032136</v>
      </c>
      <c r="H93">
        <v>1198.1303290000001</v>
      </c>
      <c r="I93">
        <v>1462.3090010000001</v>
      </c>
      <c r="J93">
        <v>1730.980035</v>
      </c>
      <c r="K93">
        <v>2011.2281860000001</v>
      </c>
      <c r="L93">
        <v>2306.7518409999998</v>
      </c>
      <c r="M93">
        <v>2616.145939</v>
      </c>
      <c r="N93">
        <v>2930.9663879999998</v>
      </c>
      <c r="O93">
        <v>3233.3332169999999</v>
      </c>
      <c r="P93">
        <v>3455.133358</v>
      </c>
      <c r="Q93">
        <v>3638.275318</v>
      </c>
      <c r="R93">
        <v>3797.228987</v>
      </c>
      <c r="S93">
        <v>3935.3673520000002</v>
      </c>
      <c r="T93">
        <v>4052.8482210000002</v>
      </c>
      <c r="U93">
        <v>4189.8450800000001</v>
      </c>
      <c r="V93">
        <v>4325.1297979999999</v>
      </c>
      <c r="W93">
        <v>4443.6183419999998</v>
      </c>
      <c r="X93">
        <v>4546.1344840000002</v>
      </c>
      <c r="Y93">
        <v>4629.9791830000004</v>
      </c>
      <c r="Z93">
        <v>4693.2820810000003</v>
      </c>
      <c r="AA93">
        <v>4734.861175</v>
      </c>
      <c r="AB93">
        <v>4753.959852</v>
      </c>
      <c r="AC93">
        <v>4750.1427800000001</v>
      </c>
      <c r="AD93">
        <v>4723.2816359999997</v>
      </c>
      <c r="AE93">
        <v>2911.284216</v>
      </c>
      <c r="AF93">
        <v>1492.055492</v>
      </c>
      <c r="AG93">
        <v>703.68633729999999</v>
      </c>
      <c r="AH93">
        <v>315.46967549999999</v>
      </c>
      <c r="AI93">
        <v>135.96934429999999</v>
      </c>
      <c r="AJ93">
        <v>56.63797606</v>
      </c>
      <c r="AK93">
        <v>22.905592349999999</v>
      </c>
      <c r="AL93">
        <v>9.0563078309999998</v>
      </c>
      <c r="AM93">
        <v>3.5442966560000002</v>
      </c>
      <c r="AN93">
        <v>1.40315134</v>
      </c>
    </row>
    <row r="94" spans="1:40" x14ac:dyDescent="0.25">
      <c r="A94" s="27" t="s">
        <v>429</v>
      </c>
      <c r="B94" t="s">
        <v>331</v>
      </c>
      <c r="C94">
        <v>514.10128280000004</v>
      </c>
      <c r="D94">
        <v>562.69848109999998</v>
      </c>
      <c r="E94">
        <v>626.11074819999999</v>
      </c>
      <c r="F94">
        <v>698.36141099999998</v>
      </c>
      <c r="G94">
        <v>777.25673570000004</v>
      </c>
      <c r="H94">
        <v>878.50007219999998</v>
      </c>
      <c r="I94">
        <v>972.47456269999998</v>
      </c>
      <c r="J94">
        <v>1054.3721290000001</v>
      </c>
      <c r="K94">
        <v>1126.4002889999999</v>
      </c>
      <c r="L94">
        <v>1190.417794</v>
      </c>
      <c r="M94">
        <v>1246.156733</v>
      </c>
      <c r="N94">
        <v>1290.7399869999999</v>
      </c>
      <c r="O94">
        <v>1318.5347389999999</v>
      </c>
      <c r="P94">
        <v>1346.5023859999999</v>
      </c>
      <c r="Q94">
        <v>1371.9947950000001</v>
      </c>
      <c r="R94">
        <v>1393.846847</v>
      </c>
      <c r="S94">
        <v>1411.4574950000001</v>
      </c>
      <c r="T94">
        <v>1424.495351</v>
      </c>
      <c r="U94">
        <v>1361.7228299999999</v>
      </c>
      <c r="V94">
        <v>1273.988286</v>
      </c>
      <c r="W94">
        <v>1177.587301</v>
      </c>
      <c r="X94">
        <v>1080.1022270000001</v>
      </c>
      <c r="Y94">
        <v>983.88981509999996</v>
      </c>
      <c r="Z94">
        <v>890.26603109999996</v>
      </c>
      <c r="AA94">
        <v>800.2056106</v>
      </c>
      <c r="AB94">
        <v>714.47375490000002</v>
      </c>
      <c r="AC94">
        <v>633.65944030000003</v>
      </c>
      <c r="AD94">
        <v>558.1927293</v>
      </c>
      <c r="AE94">
        <v>464.7806918</v>
      </c>
      <c r="AF94">
        <v>375.41670599999998</v>
      </c>
      <c r="AG94">
        <v>297.5068867</v>
      </c>
      <c r="AH94">
        <v>232.462287</v>
      </c>
      <c r="AI94">
        <v>179.52964209999999</v>
      </c>
      <c r="AJ94">
        <v>137.22084229999999</v>
      </c>
      <c r="AK94">
        <v>103.8834262</v>
      </c>
      <c r="AL94">
        <v>77.936895800000002</v>
      </c>
      <c r="AM94">
        <v>57.964032449999998</v>
      </c>
      <c r="AN94">
        <v>42.747591180000001</v>
      </c>
    </row>
    <row r="95" spans="1:40" x14ac:dyDescent="0.25">
      <c r="A95" s="27" t="s">
        <v>430</v>
      </c>
      <c r="B95" t="s">
        <v>332</v>
      </c>
      <c r="C95">
        <v>0.22515454670000001</v>
      </c>
      <c r="D95">
        <v>0.83219732869999996</v>
      </c>
      <c r="E95">
        <v>4.9050113609999997</v>
      </c>
      <c r="F95">
        <v>34.572252149999997</v>
      </c>
      <c r="G95">
        <v>257.52084239999999</v>
      </c>
      <c r="H95">
        <v>623.62666590000003</v>
      </c>
      <c r="I95">
        <v>1001.188347</v>
      </c>
      <c r="J95">
        <v>1378.444346</v>
      </c>
      <c r="K95">
        <v>1776.1947970000001</v>
      </c>
      <c r="L95">
        <v>2209.7431590000001</v>
      </c>
      <c r="M95">
        <v>2684.5759889999999</v>
      </c>
      <c r="N95">
        <v>3195.5504230000001</v>
      </c>
      <c r="O95">
        <v>3723.9410189999999</v>
      </c>
      <c r="P95">
        <v>4029.4955150000001</v>
      </c>
      <c r="Q95">
        <v>4225.3624069999996</v>
      </c>
      <c r="R95">
        <v>4359.3841949999996</v>
      </c>
      <c r="S95">
        <v>4448.441949</v>
      </c>
      <c r="T95">
        <v>4499.3190139999997</v>
      </c>
      <c r="U95">
        <v>4332.4797790000002</v>
      </c>
      <c r="V95">
        <v>4083.1950929999998</v>
      </c>
      <c r="W95">
        <v>3797.2147129999998</v>
      </c>
      <c r="X95">
        <v>3499.362396</v>
      </c>
      <c r="Y95">
        <v>3199.1523120000002</v>
      </c>
      <c r="Z95">
        <v>2902.7036119999998</v>
      </c>
      <c r="AA95">
        <v>2614.6708269999999</v>
      </c>
      <c r="AB95">
        <v>2338.6497490000002</v>
      </c>
      <c r="AC95">
        <v>2077.3400419999998</v>
      </c>
      <c r="AD95">
        <v>1832.6684809999999</v>
      </c>
      <c r="AE95">
        <v>1699.466058</v>
      </c>
      <c r="AF95">
        <v>1590.238517</v>
      </c>
      <c r="AG95">
        <v>1485.043281</v>
      </c>
      <c r="AH95">
        <v>1381.5434660000001</v>
      </c>
      <c r="AI95">
        <v>1280.8526119999999</v>
      </c>
      <c r="AJ95">
        <v>1184.2200949999999</v>
      </c>
      <c r="AK95">
        <v>1092.4651510000001</v>
      </c>
      <c r="AL95">
        <v>1006.022482</v>
      </c>
      <c r="AM95">
        <v>925.01207150000005</v>
      </c>
      <c r="AN95">
        <v>849.39588000000003</v>
      </c>
    </row>
    <row r="96" spans="1:40" x14ac:dyDescent="0.25">
      <c r="A96" s="27" t="s">
        <v>431</v>
      </c>
      <c r="B96" t="s">
        <v>333</v>
      </c>
      <c r="C96">
        <v>2605.7253879999998</v>
      </c>
      <c r="D96">
        <v>2652.381652</v>
      </c>
      <c r="E96">
        <v>2677.7079739999999</v>
      </c>
      <c r="F96">
        <v>2683.6234030000001</v>
      </c>
      <c r="G96">
        <v>2668.4919329999998</v>
      </c>
      <c r="H96">
        <v>2848.1754190000001</v>
      </c>
      <c r="I96">
        <v>3027.3729539999999</v>
      </c>
      <c r="J96">
        <v>3164.4944089999999</v>
      </c>
      <c r="K96">
        <v>3261.0549580000002</v>
      </c>
      <c r="L96">
        <v>3323.3751849999999</v>
      </c>
      <c r="M96">
        <v>3353.342545</v>
      </c>
      <c r="N96">
        <v>3346.6401089999999</v>
      </c>
      <c r="O96">
        <v>3293.1038920000001</v>
      </c>
      <c r="P96">
        <v>3296.4279499999998</v>
      </c>
      <c r="Q96">
        <v>3313.3843219999999</v>
      </c>
      <c r="R96">
        <v>3329.4381210000001</v>
      </c>
      <c r="S96">
        <v>3339.8642199999999</v>
      </c>
      <c r="T96">
        <v>3343.057722</v>
      </c>
      <c r="U96">
        <v>3374.2895370000001</v>
      </c>
      <c r="V96">
        <v>3413.2253340000002</v>
      </c>
      <c r="W96">
        <v>3447.3071970000001</v>
      </c>
      <c r="X96">
        <v>3477.2770679999999</v>
      </c>
      <c r="Y96">
        <v>3501.1630270000001</v>
      </c>
      <c r="Z96">
        <v>3517.5857500000002</v>
      </c>
      <c r="AA96">
        <v>3525.5694800000001</v>
      </c>
      <c r="AB96">
        <v>3524.3158079999998</v>
      </c>
      <c r="AC96">
        <v>3513.1227549999999</v>
      </c>
      <c r="AD96">
        <v>3491.38148</v>
      </c>
      <c r="AE96">
        <v>3546.486441</v>
      </c>
      <c r="AF96">
        <v>3605.0452890000001</v>
      </c>
      <c r="AG96">
        <v>3650.5855390000002</v>
      </c>
      <c r="AH96">
        <v>3682.8912909999999</v>
      </c>
      <c r="AI96">
        <v>3704.7930710000001</v>
      </c>
      <c r="AJ96">
        <v>3718.8886859999998</v>
      </c>
      <c r="AK96">
        <v>3727.0468350000001</v>
      </c>
      <c r="AL96">
        <v>3730.5600669999999</v>
      </c>
      <c r="AM96">
        <v>3730.144761</v>
      </c>
      <c r="AN96">
        <v>3726.2746069999998</v>
      </c>
    </row>
    <row r="97" spans="1:40" x14ac:dyDescent="0.25">
      <c r="A97" s="27" t="s">
        <v>434</v>
      </c>
      <c r="B97" t="s">
        <v>334</v>
      </c>
      <c r="C97">
        <v>2831.6670730000001</v>
      </c>
      <c r="D97">
        <v>2898.4798270000001</v>
      </c>
      <c r="E97">
        <v>2928.8351170000001</v>
      </c>
      <c r="F97">
        <v>2925.7327230000001</v>
      </c>
      <c r="G97">
        <v>2895.565251</v>
      </c>
      <c r="H97">
        <v>3076.2984150000002</v>
      </c>
      <c r="I97">
        <v>3262.9642779999999</v>
      </c>
      <c r="J97">
        <v>3413.8655480000002</v>
      </c>
      <c r="K97">
        <v>3530.4561950000002</v>
      </c>
      <c r="L97">
        <v>3618.8411070000002</v>
      </c>
      <c r="M97">
        <v>3680.2394509999999</v>
      </c>
      <c r="N97">
        <v>3708.745289</v>
      </c>
      <c r="O97">
        <v>3691.4728190000001</v>
      </c>
      <c r="P97">
        <v>3613.1086009999999</v>
      </c>
      <c r="Q97">
        <v>3507.0654610000001</v>
      </c>
      <c r="R97">
        <v>3385.3722939999998</v>
      </c>
      <c r="S97">
        <v>3252.6014540000001</v>
      </c>
      <c r="T97">
        <v>3111.294296</v>
      </c>
      <c r="U97">
        <v>3027.3181589999999</v>
      </c>
      <c r="V97">
        <v>2958.361625</v>
      </c>
      <c r="W97">
        <v>2886.5787</v>
      </c>
      <c r="X97">
        <v>2811.3573219999998</v>
      </c>
      <c r="Y97">
        <v>2731.2451019999999</v>
      </c>
      <c r="Z97">
        <v>2645.8041859999998</v>
      </c>
      <c r="AA97">
        <v>2555.0999149999998</v>
      </c>
      <c r="AB97">
        <v>2459.40454</v>
      </c>
      <c r="AC97">
        <v>2359.0946680000002</v>
      </c>
      <c r="AD97">
        <v>2254.6278830000001</v>
      </c>
      <c r="AE97">
        <v>1759.5709199999999</v>
      </c>
      <c r="AF97">
        <v>1263.64797</v>
      </c>
      <c r="AG97">
        <v>871.57218479999995</v>
      </c>
      <c r="AH97">
        <v>585.83562410000002</v>
      </c>
      <c r="AI97">
        <v>385.88771860000003</v>
      </c>
      <c r="AJ97">
        <v>249.7280849</v>
      </c>
      <c r="AK97">
        <v>159.0250264</v>
      </c>
      <c r="AL97">
        <v>99.772158709999999</v>
      </c>
      <c r="AM97">
        <v>61.75381033</v>
      </c>
      <c r="AN97">
        <v>37.767695770000003</v>
      </c>
    </row>
    <row r="98" spans="1:40" x14ac:dyDescent="0.25">
      <c r="A98" s="27" t="s">
        <v>435</v>
      </c>
      <c r="B98" t="s">
        <v>335</v>
      </c>
      <c r="C98">
        <v>11781.592780000001</v>
      </c>
      <c r="D98">
        <v>12543.505999999999</v>
      </c>
      <c r="E98">
        <v>13124.26657</v>
      </c>
      <c r="F98">
        <v>13564.21176</v>
      </c>
      <c r="G98">
        <v>13902.60896</v>
      </c>
      <c r="H98">
        <v>15398.7227</v>
      </c>
      <c r="I98">
        <v>16503.547699999999</v>
      </c>
      <c r="J98">
        <v>17400.18332</v>
      </c>
      <c r="K98">
        <v>18182.57172</v>
      </c>
      <c r="L98">
        <v>18877.97409</v>
      </c>
      <c r="M98">
        <v>19470.537179999999</v>
      </c>
      <c r="N98">
        <v>19903.679540000001</v>
      </c>
      <c r="O98">
        <v>20082.073540000001</v>
      </c>
      <c r="P98">
        <v>21161.646509999999</v>
      </c>
      <c r="Q98">
        <v>22265.709510000001</v>
      </c>
      <c r="R98">
        <v>23390.007379999999</v>
      </c>
      <c r="S98">
        <v>24528.550480000002</v>
      </c>
      <c r="T98">
        <v>25677.140329999998</v>
      </c>
      <c r="U98">
        <v>26233.110240000002</v>
      </c>
      <c r="V98">
        <v>26757.23676</v>
      </c>
      <c r="W98">
        <v>27188.053599999999</v>
      </c>
      <c r="X98">
        <v>27580.707620000001</v>
      </c>
      <c r="Y98">
        <v>27909.852739999998</v>
      </c>
      <c r="Z98">
        <v>28167.552660000001</v>
      </c>
      <c r="AA98">
        <v>28347.783090000001</v>
      </c>
      <c r="AB98">
        <v>28445.020059999999</v>
      </c>
      <c r="AC98">
        <v>28454.213230000001</v>
      </c>
      <c r="AD98">
        <v>28371.065780000001</v>
      </c>
      <c r="AE98">
        <v>30028.446929999998</v>
      </c>
      <c r="AF98">
        <v>31469.09592</v>
      </c>
      <c r="AG98">
        <v>32777.004919999999</v>
      </c>
      <c r="AH98">
        <v>34004.121529999997</v>
      </c>
      <c r="AI98">
        <v>35183.859329999999</v>
      </c>
      <c r="AJ98">
        <v>36337.381029999997</v>
      </c>
      <c r="AK98">
        <v>37478.478739999999</v>
      </c>
      <c r="AL98">
        <v>38616.558420000001</v>
      </c>
      <c r="AM98">
        <v>39755.457139999999</v>
      </c>
      <c r="AN98">
        <v>40898.003539999998</v>
      </c>
    </row>
    <row r="99" spans="1:40" x14ac:dyDescent="0.25">
      <c r="A99" s="27" t="s">
        <v>432</v>
      </c>
      <c r="B99" t="s">
        <v>336</v>
      </c>
      <c r="C99" s="8">
        <v>474.12527679999999</v>
      </c>
      <c r="D99">
        <v>542.86191440000005</v>
      </c>
      <c r="E99">
        <v>641.28581780000002</v>
      </c>
      <c r="F99">
        <v>764.15994350000005</v>
      </c>
      <c r="G99">
        <v>912.3106282</v>
      </c>
      <c r="H99">
        <v>756.99995230000002</v>
      </c>
      <c r="I99">
        <v>535.53631459999997</v>
      </c>
      <c r="J99">
        <v>350.33041489999999</v>
      </c>
      <c r="K99">
        <v>218.5471944</v>
      </c>
      <c r="L99">
        <v>131.5668143</v>
      </c>
      <c r="M99">
        <v>76.747931929999893</v>
      </c>
      <c r="N99">
        <v>43.394680319999999</v>
      </c>
      <c r="O99">
        <v>23.735362989999999</v>
      </c>
      <c r="P99">
        <v>17.20036202</v>
      </c>
      <c r="Q99">
        <v>13.62735896</v>
      </c>
      <c r="R99">
        <v>11.06931183</v>
      </c>
      <c r="S99">
        <v>9.0420945580000005</v>
      </c>
      <c r="T99">
        <v>7.3846608490000003</v>
      </c>
      <c r="U99">
        <v>6.8330597280000003</v>
      </c>
      <c r="V99">
        <v>6.6151804670000001</v>
      </c>
      <c r="W99">
        <v>6.5141619349999997</v>
      </c>
      <c r="X99">
        <v>6.4785029700000001</v>
      </c>
      <c r="Y99">
        <v>6.489342444</v>
      </c>
      <c r="Z99">
        <v>6.5402238969999997</v>
      </c>
      <c r="AA99">
        <v>6.6290796580000002</v>
      </c>
      <c r="AB99">
        <v>6.7555423379999997</v>
      </c>
      <c r="AC99">
        <v>6.9200846870000001</v>
      </c>
      <c r="AD99">
        <v>7.1237610890000003</v>
      </c>
      <c r="AE99">
        <v>7.3406299810000002</v>
      </c>
      <c r="AF99">
        <v>7.548225242</v>
      </c>
      <c r="AG99">
        <v>7.7568237470000003</v>
      </c>
      <c r="AH99">
        <v>7.9811084010000002</v>
      </c>
      <c r="AI99">
        <v>8.2335488699999999</v>
      </c>
      <c r="AJ99">
        <v>8.5240658089999997</v>
      </c>
      <c r="AK99">
        <v>8.8610824749999999</v>
      </c>
      <c r="AL99">
        <v>9.2525548149999999</v>
      </c>
      <c r="AM99">
        <v>9.7062320690000004</v>
      </c>
      <c r="AN99">
        <v>10.230589719999999</v>
      </c>
    </row>
    <row r="100" spans="1:40" x14ac:dyDescent="0.25">
      <c r="A100" s="27" t="s">
        <v>433</v>
      </c>
      <c r="B100" t="s">
        <v>337</v>
      </c>
      <c r="C100">
        <v>5981.2326210000001</v>
      </c>
      <c r="D100">
        <v>5997.8685539999997</v>
      </c>
      <c r="E100">
        <v>5890.2379300000002</v>
      </c>
      <c r="F100">
        <v>5705.1564950000002</v>
      </c>
      <c r="G100">
        <v>5465.850187</v>
      </c>
      <c r="H100">
        <v>3355.7476350000002</v>
      </c>
      <c r="I100">
        <v>1696.4518820000001</v>
      </c>
      <c r="J100">
        <v>778.01021530000003</v>
      </c>
      <c r="K100">
        <v>335.77681899999999</v>
      </c>
      <c r="L100">
        <v>138.66469069999999</v>
      </c>
      <c r="M100">
        <v>55.475903680000002</v>
      </c>
      <c r="N100">
        <v>21.873498819999998</v>
      </c>
      <c r="O100">
        <v>8.7599503769999902</v>
      </c>
      <c r="P100">
        <v>5.4632589510000003</v>
      </c>
      <c r="Q100">
        <v>3.932148524</v>
      </c>
      <c r="R100">
        <v>2.955911752</v>
      </c>
      <c r="S100">
        <v>2.2522239530000001</v>
      </c>
      <c r="T100">
        <v>1.7237765249999999</v>
      </c>
      <c r="U100">
        <v>1.331910983</v>
      </c>
      <c r="V100">
        <v>1.0334413410000001</v>
      </c>
      <c r="W100">
        <v>0.80287013240000005</v>
      </c>
      <c r="X100">
        <v>0.62462534520000002</v>
      </c>
      <c r="Y100">
        <v>0.48646143339999998</v>
      </c>
      <c r="Z100">
        <v>0.37916801779999998</v>
      </c>
      <c r="AA100">
        <v>0.29573666609999999</v>
      </c>
      <c r="AB100">
        <v>0.23079026820000001</v>
      </c>
      <c r="AC100">
        <v>0.1801863735</v>
      </c>
      <c r="AD100">
        <v>0.1407262735</v>
      </c>
      <c r="AE100">
        <v>0.1118277756</v>
      </c>
      <c r="AF100">
        <v>8.9112943200000003E-2</v>
      </c>
      <c r="AG100">
        <v>7.0987207499999996E-2</v>
      </c>
      <c r="AH100">
        <v>5.6532753200000001E-2</v>
      </c>
      <c r="AI100">
        <v>4.50376969E-2</v>
      </c>
      <c r="AJ100">
        <v>3.5913005900000003E-2</v>
      </c>
      <c r="AK100">
        <v>2.86754816E-2</v>
      </c>
      <c r="AL100">
        <v>2.2933558499999999E-2</v>
      </c>
      <c r="AM100">
        <v>1.8374216700000001E-2</v>
      </c>
      <c r="AN100">
        <v>1.4749571899999999E-2</v>
      </c>
    </row>
    <row r="101" spans="1:40" x14ac:dyDescent="0.25">
      <c r="A101" s="5" t="s">
        <v>219</v>
      </c>
      <c r="B101" t="s">
        <v>338</v>
      </c>
      <c r="C101">
        <v>48859.425990000003</v>
      </c>
      <c r="D101">
        <v>50320.739719999998</v>
      </c>
      <c r="E101">
        <v>51848.917240000002</v>
      </c>
      <c r="F101">
        <v>53434.428059999998</v>
      </c>
      <c r="G101">
        <v>55051.256589999997</v>
      </c>
      <c r="H101">
        <v>56687.153559999999</v>
      </c>
      <c r="I101">
        <v>58348.804530000001</v>
      </c>
      <c r="J101">
        <v>60037.175459999999</v>
      </c>
      <c r="K101">
        <v>61739.024640000003</v>
      </c>
      <c r="L101">
        <v>63448.7477</v>
      </c>
      <c r="M101">
        <v>65161.451249999998</v>
      </c>
      <c r="N101">
        <v>66875.2359</v>
      </c>
      <c r="O101">
        <v>68591.692330000005</v>
      </c>
      <c r="P101">
        <v>70328.015750000006</v>
      </c>
      <c r="Q101">
        <v>72102.392139999996</v>
      </c>
      <c r="R101">
        <v>73923.337700000004</v>
      </c>
      <c r="S101">
        <v>75797.627179999996</v>
      </c>
      <c r="T101">
        <v>77730.286689999906</v>
      </c>
      <c r="U101">
        <v>79742.508040000001</v>
      </c>
      <c r="V101">
        <v>81820.827789999996</v>
      </c>
      <c r="W101">
        <v>83959.124720000007</v>
      </c>
      <c r="X101">
        <v>86155.635819999996</v>
      </c>
      <c r="Y101">
        <v>88410.119359999997</v>
      </c>
      <c r="Z101">
        <v>90722.882819999999</v>
      </c>
      <c r="AA101">
        <v>93094.398650000003</v>
      </c>
      <c r="AB101">
        <v>95525.114889999997</v>
      </c>
      <c r="AC101">
        <v>98015.371929999994</v>
      </c>
      <c r="AD101">
        <v>100565.4365</v>
      </c>
      <c r="AE101">
        <v>103183.3875</v>
      </c>
      <c r="AF101">
        <v>105877.13770000001</v>
      </c>
      <c r="AG101">
        <v>108646.91409999999</v>
      </c>
      <c r="AH101">
        <v>111491.9592</v>
      </c>
      <c r="AI101">
        <v>114411.5647</v>
      </c>
      <c r="AJ101">
        <v>117406.137</v>
      </c>
      <c r="AK101">
        <v>120479.2925</v>
      </c>
      <c r="AL101">
        <v>123634.57429999999</v>
      </c>
      <c r="AM101">
        <v>126878.1136</v>
      </c>
      <c r="AN101">
        <v>130219.43829999999</v>
      </c>
    </row>
    <row r="102" spans="1:40" x14ac:dyDescent="0.25">
      <c r="A102" s="5" t="s">
        <v>219</v>
      </c>
      <c r="B102" t="s">
        <v>339</v>
      </c>
      <c r="C102">
        <v>13.242000000000001</v>
      </c>
      <c r="D102">
        <v>13.63053715</v>
      </c>
      <c r="E102">
        <v>14.02571406</v>
      </c>
      <c r="F102">
        <v>14.42609326</v>
      </c>
      <c r="G102">
        <v>14.833444699999999</v>
      </c>
      <c r="H102">
        <v>15.25143959</v>
      </c>
      <c r="I102">
        <v>15.682729439999999</v>
      </c>
      <c r="J102">
        <v>16.128019299999998</v>
      </c>
      <c r="K102">
        <v>16.580267410000001</v>
      </c>
      <c r="L102">
        <v>17.039145179999998</v>
      </c>
      <c r="M102">
        <v>17.505414500000001</v>
      </c>
      <c r="N102">
        <v>17.97902474</v>
      </c>
      <c r="O102">
        <v>18.459738810000001</v>
      </c>
      <c r="P102">
        <v>18.948509619999999</v>
      </c>
      <c r="Q102">
        <v>19.448449549999999</v>
      </c>
      <c r="R102">
        <v>19.958776109999999</v>
      </c>
      <c r="S102">
        <v>20.479105929999999</v>
      </c>
      <c r="T102">
        <v>21.00971127</v>
      </c>
      <c r="U102">
        <v>21.550161729999999</v>
      </c>
      <c r="V102">
        <v>22.09884323</v>
      </c>
      <c r="W102">
        <v>22.655352529999998</v>
      </c>
      <c r="X102">
        <v>23.220208589999999</v>
      </c>
      <c r="Y102">
        <v>23.794026150000001</v>
      </c>
      <c r="Z102">
        <v>24.377246660000001</v>
      </c>
      <c r="AA102">
        <v>24.97013935</v>
      </c>
      <c r="AB102">
        <v>25.572849739999999</v>
      </c>
      <c r="AC102">
        <v>26.185451860000001</v>
      </c>
      <c r="AD102">
        <v>26.807996710000001</v>
      </c>
      <c r="AE102">
        <v>27.44104673</v>
      </c>
      <c r="AF102">
        <v>28.086273590000001</v>
      </c>
      <c r="AG102">
        <v>28.74241735</v>
      </c>
      <c r="AH102">
        <v>29.409028190000001</v>
      </c>
      <c r="AI102">
        <v>30.086603109999999</v>
      </c>
      <c r="AJ102">
        <v>30.776247829999999</v>
      </c>
      <c r="AK102">
        <v>31.480368639999998</v>
      </c>
      <c r="AL102">
        <v>32.200505389999996</v>
      </c>
      <c r="AM102">
        <v>32.938839199999997</v>
      </c>
      <c r="AN102">
        <v>33.698185840000001</v>
      </c>
    </row>
    <row r="103" spans="1:40" x14ac:dyDescent="0.25">
      <c r="A103" s="5" t="s">
        <v>218</v>
      </c>
      <c r="B103" t="s">
        <v>340</v>
      </c>
      <c r="C103">
        <v>79196.570370000001</v>
      </c>
      <c r="D103">
        <v>81776.410229999994</v>
      </c>
      <c r="E103">
        <v>84486.73792</v>
      </c>
      <c r="F103">
        <v>87312.488519999999</v>
      </c>
      <c r="G103">
        <v>90187.393949999998</v>
      </c>
      <c r="H103">
        <v>93075.491569999998</v>
      </c>
      <c r="I103">
        <v>96002.285130000004</v>
      </c>
      <c r="J103">
        <v>98988.210300000006</v>
      </c>
      <c r="K103">
        <v>102040.1462</v>
      </c>
      <c r="L103">
        <v>105148.1373</v>
      </c>
      <c r="M103">
        <v>108295.55130000001</v>
      </c>
      <c r="N103">
        <v>111474.02770000001</v>
      </c>
      <c r="O103">
        <v>114685.6346</v>
      </c>
      <c r="P103">
        <v>117964.3297</v>
      </c>
      <c r="Q103">
        <v>121336.6182</v>
      </c>
      <c r="R103">
        <v>124820.5646</v>
      </c>
      <c r="S103">
        <v>128429.5848</v>
      </c>
      <c r="T103">
        <v>132173.29579999999</v>
      </c>
      <c r="U103">
        <v>136107.11910000001</v>
      </c>
      <c r="V103">
        <v>140195.82709999999</v>
      </c>
      <c r="W103">
        <v>144424.58309999999</v>
      </c>
      <c r="X103">
        <v>148787.6678</v>
      </c>
      <c r="Y103">
        <v>153284.0796</v>
      </c>
      <c r="Z103">
        <v>157915.4503</v>
      </c>
      <c r="AA103">
        <v>162684.80100000001</v>
      </c>
      <c r="AB103">
        <v>167595.69</v>
      </c>
      <c r="AC103">
        <v>172651.72519999999</v>
      </c>
      <c r="AD103">
        <v>177856.52129999999</v>
      </c>
      <c r="AE103">
        <v>183228.50839999999</v>
      </c>
      <c r="AF103">
        <v>188781.7536</v>
      </c>
      <c r="AG103">
        <v>194521.03760000001</v>
      </c>
      <c r="AH103">
        <v>200445.8107</v>
      </c>
      <c r="AI103">
        <v>206553.28229999999</v>
      </c>
      <c r="AJ103">
        <v>212842.19010000001</v>
      </c>
      <c r="AK103">
        <v>219316.1972</v>
      </c>
      <c r="AL103">
        <v>225982.49239999999</v>
      </c>
      <c r="AM103">
        <v>232853.1054</v>
      </c>
      <c r="AN103">
        <v>239946.28820000001</v>
      </c>
    </row>
    <row r="104" spans="1:40" x14ac:dyDescent="0.25">
      <c r="A104" s="5" t="s">
        <v>218</v>
      </c>
      <c r="B104" t="s">
        <v>341</v>
      </c>
      <c r="C104">
        <v>25142.842860000001</v>
      </c>
      <c r="D104">
        <v>25971.81323</v>
      </c>
      <c r="E104">
        <v>26822.047310000002</v>
      </c>
      <c r="F104">
        <v>27692.126690000001</v>
      </c>
      <c r="G104">
        <v>28579.36894</v>
      </c>
      <c r="H104">
        <v>29484.751250000001</v>
      </c>
      <c r="I104">
        <v>30415.299009999999</v>
      </c>
      <c r="J104">
        <v>31375.624830000001</v>
      </c>
      <c r="K104">
        <v>32360.589820000001</v>
      </c>
      <c r="L104">
        <v>33369.435389999999</v>
      </c>
      <c r="M104">
        <v>34401.058299999997</v>
      </c>
      <c r="N104">
        <v>35453.763509999997</v>
      </c>
      <c r="O104">
        <v>36526.782800000001</v>
      </c>
      <c r="P104">
        <v>37623.176019999999</v>
      </c>
      <c r="Q104">
        <v>38749.91605</v>
      </c>
      <c r="R104">
        <v>39907.778189999997</v>
      </c>
      <c r="S104">
        <v>41098.11793</v>
      </c>
      <c r="T104">
        <v>42322.974490000001</v>
      </c>
      <c r="U104">
        <v>43587.592170000004</v>
      </c>
      <c r="V104">
        <v>44886.890140000003</v>
      </c>
      <c r="W104">
        <v>46219.138010000002</v>
      </c>
      <c r="X104">
        <v>47584.783389999997</v>
      </c>
      <c r="Y104">
        <v>48984.92787</v>
      </c>
      <c r="Z104">
        <v>50420.732349999998</v>
      </c>
      <c r="AA104">
        <v>51893.324670000002</v>
      </c>
      <c r="AB104">
        <v>53403.771860000001</v>
      </c>
      <c r="AC104">
        <v>54953.096120000002</v>
      </c>
      <c r="AD104">
        <v>56542.351029999998</v>
      </c>
      <c r="AE104">
        <v>58173.887929999997</v>
      </c>
      <c r="AF104">
        <v>59852.0389</v>
      </c>
      <c r="AG104">
        <v>61575.3773</v>
      </c>
      <c r="AH104">
        <v>63343.382940000003</v>
      </c>
      <c r="AI104">
        <v>65156.774729999997</v>
      </c>
      <c r="AJ104">
        <v>67017.327770000004</v>
      </c>
      <c r="AK104">
        <v>68929.267850000004</v>
      </c>
      <c r="AL104">
        <v>70895.83567</v>
      </c>
      <c r="AM104">
        <v>72921.869000000006</v>
      </c>
      <c r="AN104">
        <v>75013.802880000003</v>
      </c>
    </row>
    <row r="105" spans="1:40" x14ac:dyDescent="0.25">
      <c r="A105" s="5" t="s">
        <v>218</v>
      </c>
      <c r="B105" t="s">
        <v>342</v>
      </c>
      <c r="C105">
        <v>38141.076789999999</v>
      </c>
      <c r="D105">
        <v>39628.967109999998</v>
      </c>
      <c r="E105">
        <v>41134.78802</v>
      </c>
      <c r="F105">
        <v>42669.3033</v>
      </c>
      <c r="G105">
        <v>44239.787219999998</v>
      </c>
      <c r="H105">
        <v>45840.336799999997</v>
      </c>
      <c r="I105">
        <v>47478.147449999997</v>
      </c>
      <c r="J105">
        <v>49161.628170000004</v>
      </c>
      <c r="K105">
        <v>50886.739370000003</v>
      </c>
      <c r="L105">
        <v>52662.092779999999</v>
      </c>
      <c r="M105">
        <v>54492.56308</v>
      </c>
      <c r="N105">
        <v>56380.643109999997</v>
      </c>
      <c r="O105">
        <v>58329.542630000004</v>
      </c>
      <c r="P105">
        <v>60339.649850000002</v>
      </c>
      <c r="Q105">
        <v>62421.722179999997</v>
      </c>
      <c r="R105">
        <v>64579.923060000001</v>
      </c>
      <c r="S105">
        <v>66820.472940000007</v>
      </c>
      <c r="T105">
        <v>69151.547019999998</v>
      </c>
      <c r="U105">
        <v>71588.314400000003</v>
      </c>
      <c r="V105">
        <v>74123.604269999996</v>
      </c>
      <c r="W105">
        <v>76756.823860000004</v>
      </c>
      <c r="X105">
        <v>79491.22107</v>
      </c>
      <c r="Y105">
        <v>82331.747279999996</v>
      </c>
      <c r="Z105">
        <v>85284.024709999998</v>
      </c>
      <c r="AA105">
        <v>88354.224969999996</v>
      </c>
      <c r="AB105">
        <v>91549.023109999995</v>
      </c>
      <c r="AC105">
        <v>94875.620439999999</v>
      </c>
      <c r="AD105">
        <v>98341.918369999999</v>
      </c>
      <c r="AE105">
        <v>101931.7454</v>
      </c>
      <c r="AF105">
        <v>105659.2749</v>
      </c>
      <c r="AG105">
        <v>109528.667</v>
      </c>
      <c r="AH105">
        <v>113544.1363</v>
      </c>
      <c r="AI105">
        <v>117710.6364</v>
      </c>
      <c r="AJ105">
        <v>122034.3031</v>
      </c>
      <c r="AK105">
        <v>126525.04640000001</v>
      </c>
      <c r="AL105">
        <v>131190.99619999999</v>
      </c>
      <c r="AM105">
        <v>136043.2421</v>
      </c>
      <c r="AN105">
        <v>141095.269</v>
      </c>
    </row>
    <row r="106" spans="1:40" x14ac:dyDescent="0.25">
      <c r="A106" s="5" t="s">
        <v>218</v>
      </c>
      <c r="B106" t="s">
        <v>343</v>
      </c>
      <c r="C106">
        <v>7549.8993810000002</v>
      </c>
      <c r="D106">
        <v>7851.2494139999999</v>
      </c>
      <c r="E106">
        <v>8150.9455740000003</v>
      </c>
      <c r="F106">
        <v>8452.8634249999996</v>
      </c>
      <c r="G106">
        <v>8768.7452520000006</v>
      </c>
      <c r="H106">
        <v>9103.8068569999996</v>
      </c>
      <c r="I106">
        <v>9464.4203350000007</v>
      </c>
      <c r="J106">
        <v>9856.1321449999996</v>
      </c>
      <c r="K106">
        <v>10271.28045</v>
      </c>
      <c r="L106">
        <v>10710.17823</v>
      </c>
      <c r="M106">
        <v>11173.144319999999</v>
      </c>
      <c r="N106">
        <v>11659.609340000001</v>
      </c>
      <c r="O106">
        <v>12170.03652</v>
      </c>
      <c r="P106">
        <v>12689.01398</v>
      </c>
      <c r="Q106">
        <v>13220.2719</v>
      </c>
      <c r="R106">
        <v>13766.401830000001</v>
      </c>
      <c r="S106">
        <v>14329.733340000001</v>
      </c>
      <c r="T106">
        <v>14913.36385</v>
      </c>
      <c r="U106">
        <v>15518.834800000001</v>
      </c>
      <c r="V106">
        <v>16146.656870000001</v>
      </c>
      <c r="W106">
        <v>16798.625830000001</v>
      </c>
      <c r="X106">
        <v>17477.095509999999</v>
      </c>
      <c r="Y106">
        <v>18184.640500000001</v>
      </c>
      <c r="Z106">
        <v>18923.75517</v>
      </c>
      <c r="AA106">
        <v>19696.988959999999</v>
      </c>
      <c r="AB106">
        <v>20507.030220000001</v>
      </c>
      <c r="AC106">
        <v>21356.79795</v>
      </c>
      <c r="AD106">
        <v>22249.57272</v>
      </c>
      <c r="AE106">
        <v>23176.978050000002</v>
      </c>
      <c r="AF106">
        <v>24142.393380000001</v>
      </c>
      <c r="AG106">
        <v>25148.23978</v>
      </c>
      <c r="AH106">
        <v>26196.77894</v>
      </c>
      <c r="AI106">
        <v>27291.18086</v>
      </c>
      <c r="AJ106">
        <v>28435.43994</v>
      </c>
      <c r="AK106">
        <v>29635.071469999999</v>
      </c>
      <c r="AL106">
        <v>30895.727080000001</v>
      </c>
      <c r="AM106">
        <v>32223.67382</v>
      </c>
      <c r="AN106">
        <v>33626.017</v>
      </c>
    </row>
    <row r="107" spans="1:40" x14ac:dyDescent="0.25">
      <c r="A107" s="5" t="s">
        <v>218</v>
      </c>
      <c r="B107" t="s">
        <v>344</v>
      </c>
      <c r="C107">
        <v>10681.6993</v>
      </c>
      <c r="D107">
        <v>11092.252759999999</v>
      </c>
      <c r="E107">
        <v>11491.63961</v>
      </c>
      <c r="F107">
        <v>11884.05608</v>
      </c>
      <c r="G107">
        <v>12287.59433</v>
      </c>
      <c r="H107">
        <v>12713.529990000001</v>
      </c>
      <c r="I107">
        <v>13167.420819999999</v>
      </c>
      <c r="J107">
        <v>13652.376630000001</v>
      </c>
      <c r="K107">
        <v>14156.460870000001</v>
      </c>
      <c r="L107">
        <v>14682.416730000001</v>
      </c>
      <c r="M107">
        <v>15233.29623</v>
      </c>
      <c r="N107">
        <v>15809.708619999999</v>
      </c>
      <c r="O107">
        <v>16411.326799999999</v>
      </c>
      <c r="P107">
        <v>17026.296760000001</v>
      </c>
      <c r="Q107">
        <v>17657.397860000001</v>
      </c>
      <c r="R107">
        <v>18303.56985</v>
      </c>
      <c r="S107">
        <v>18965.689839999999</v>
      </c>
      <c r="T107">
        <v>19646.434079999999</v>
      </c>
      <c r="U107">
        <v>20343.860339999999</v>
      </c>
      <c r="V107">
        <v>21059.484039999999</v>
      </c>
      <c r="W107">
        <v>21795.633989999998</v>
      </c>
      <c r="X107">
        <v>22555.215230000002</v>
      </c>
      <c r="Y107">
        <v>23340.889869999999</v>
      </c>
      <c r="Z107">
        <v>24154.811829999999</v>
      </c>
      <c r="AA107">
        <v>24998.894810000002</v>
      </c>
      <c r="AB107">
        <v>25875.02925</v>
      </c>
      <c r="AC107">
        <v>26785.254690000002</v>
      </c>
      <c r="AD107">
        <v>27731.910110000001</v>
      </c>
      <c r="AE107">
        <v>28707.155500000001</v>
      </c>
      <c r="AF107">
        <v>29713.06078</v>
      </c>
      <c r="AG107">
        <v>30747.707020000002</v>
      </c>
      <c r="AH107">
        <v>31811.91805</v>
      </c>
      <c r="AI107">
        <v>32908.776610000001</v>
      </c>
      <c r="AJ107">
        <v>34042.414790000003</v>
      </c>
      <c r="AK107">
        <v>35218.993490000001</v>
      </c>
      <c r="AL107">
        <v>36442.525249999999</v>
      </c>
      <c r="AM107">
        <v>37717.879399999998</v>
      </c>
      <c r="AN107">
        <v>39050.619830000003</v>
      </c>
    </row>
    <row r="108" spans="1:40" x14ac:dyDescent="0.25">
      <c r="A108" s="5" t="s">
        <v>218</v>
      </c>
      <c r="B108" t="s">
        <v>345</v>
      </c>
      <c r="C108">
        <v>409061.22110000002</v>
      </c>
      <c r="D108">
        <v>421268.98389999999</v>
      </c>
      <c r="E108">
        <v>433434.59</v>
      </c>
      <c r="F108">
        <v>445542.05650000001</v>
      </c>
      <c r="G108">
        <v>457942.51189999998</v>
      </c>
      <c r="H108">
        <v>470958.65299999999</v>
      </c>
      <c r="I108">
        <v>484678.38260000001</v>
      </c>
      <c r="J108">
        <v>499057.59169999999</v>
      </c>
      <c r="K108">
        <v>513789.995</v>
      </c>
      <c r="L108">
        <v>528970.0551</v>
      </c>
      <c r="M108">
        <v>544695.45090000005</v>
      </c>
      <c r="N108">
        <v>560950.16870000004</v>
      </c>
      <c r="O108">
        <v>577678.40339999995</v>
      </c>
      <c r="P108">
        <v>594793.61600000004</v>
      </c>
      <c r="Q108">
        <v>612361.85990000004</v>
      </c>
      <c r="R108">
        <v>630243.75089999998</v>
      </c>
      <c r="S108">
        <v>648390.16440000001</v>
      </c>
      <c r="T108">
        <v>666804.63970000006</v>
      </c>
      <c r="U108">
        <v>685309.35450000002</v>
      </c>
      <c r="V108">
        <v>703939.62190000003</v>
      </c>
      <c r="W108">
        <v>722738.06270000001</v>
      </c>
      <c r="X108">
        <v>741767.34279999998</v>
      </c>
      <c r="Y108">
        <v>761071.79740000004</v>
      </c>
      <c r="Z108">
        <v>780673.25520000001</v>
      </c>
      <c r="AA108">
        <v>800578.83030000003</v>
      </c>
      <c r="AB108">
        <v>820788.10840000003</v>
      </c>
      <c r="AC108">
        <v>841298.48459999997</v>
      </c>
      <c r="AD108">
        <v>862108.701</v>
      </c>
      <c r="AE108">
        <v>883210.95120000001</v>
      </c>
      <c r="AF108">
        <v>904647.92319999996</v>
      </c>
      <c r="AG108">
        <v>926288.0932</v>
      </c>
      <c r="AH108">
        <v>948110.26359999995</v>
      </c>
      <c r="AI108">
        <v>970163.07949999999</v>
      </c>
      <c r="AJ108">
        <v>992523.30519999994</v>
      </c>
      <c r="AK108">
        <v>1015337.414</v>
      </c>
      <c r="AL108">
        <v>1038667.988</v>
      </c>
      <c r="AM108">
        <v>1062611.7139999999</v>
      </c>
      <c r="AN108">
        <v>1087297.537</v>
      </c>
    </row>
    <row r="109" spans="1:40" x14ac:dyDescent="0.25">
      <c r="A109" s="19" t="s">
        <v>222</v>
      </c>
      <c r="B109" t="s">
        <v>346</v>
      </c>
      <c r="C109">
        <v>307332.288</v>
      </c>
      <c r="D109">
        <v>313958.97169999999</v>
      </c>
      <c r="E109">
        <v>319423.7732</v>
      </c>
      <c r="F109">
        <v>324366.31229999999</v>
      </c>
      <c r="G109">
        <v>329700.14240000001</v>
      </c>
      <c r="H109">
        <v>335811.0809</v>
      </c>
      <c r="I109">
        <v>342445.00420000002</v>
      </c>
      <c r="J109">
        <v>349542.41470000002</v>
      </c>
      <c r="K109">
        <v>356753.1655</v>
      </c>
      <c r="L109">
        <v>363985.09159999999</v>
      </c>
      <c r="M109">
        <v>371320.1679</v>
      </c>
      <c r="N109">
        <v>378785.2108</v>
      </c>
      <c r="O109">
        <v>386418.5025</v>
      </c>
      <c r="P109">
        <v>394099.48310000001</v>
      </c>
      <c r="Q109">
        <v>401810.93190000003</v>
      </c>
      <c r="R109">
        <v>409460.84129999997</v>
      </c>
      <c r="S109">
        <v>417028.53850000002</v>
      </c>
      <c r="T109">
        <v>424524.3272</v>
      </c>
      <c r="U109">
        <v>431544.79629999999</v>
      </c>
      <c r="V109">
        <v>438286.0895</v>
      </c>
      <c r="W109">
        <v>444887.1777</v>
      </c>
      <c r="X109">
        <v>451428.54840000003</v>
      </c>
      <c r="Y109">
        <v>457956.1715</v>
      </c>
      <c r="Z109">
        <v>464491.58730000001</v>
      </c>
      <c r="AA109">
        <v>471045.26400000002</v>
      </c>
      <c r="AB109">
        <v>477622.43569999997</v>
      </c>
      <c r="AC109">
        <v>484227.03600000002</v>
      </c>
      <c r="AD109">
        <v>490863.41029999999</v>
      </c>
      <c r="AE109">
        <v>497225.51260000002</v>
      </c>
      <c r="AF109">
        <v>503472.56630000001</v>
      </c>
      <c r="AG109">
        <v>509590.37199999997</v>
      </c>
      <c r="AH109">
        <v>515594.5428</v>
      </c>
      <c r="AI109">
        <v>521530.94089999999</v>
      </c>
      <c r="AJ109">
        <v>527458.70259999996</v>
      </c>
      <c r="AK109">
        <v>533464.09349999996</v>
      </c>
      <c r="AL109">
        <v>539579.95420000004</v>
      </c>
      <c r="AM109">
        <v>545874.60210000002</v>
      </c>
      <c r="AN109">
        <v>552321.68649999995</v>
      </c>
    </row>
    <row r="110" spans="1:40" x14ac:dyDescent="0.25">
      <c r="A110" s="5" t="s">
        <v>218</v>
      </c>
      <c r="B110" t="s">
        <v>347</v>
      </c>
      <c r="C110">
        <v>42242.221010000001</v>
      </c>
      <c r="D110">
        <v>43499.017690000001</v>
      </c>
      <c r="E110">
        <v>44751.234689999997</v>
      </c>
      <c r="F110">
        <v>46000.203049999996</v>
      </c>
      <c r="G110">
        <v>47267.003140000001</v>
      </c>
      <c r="H110">
        <v>48577.314850000002</v>
      </c>
      <c r="I110">
        <v>49935.687149999998</v>
      </c>
      <c r="J110">
        <v>51346.181219999999</v>
      </c>
      <c r="K110">
        <v>52804.14978</v>
      </c>
      <c r="L110">
        <v>54310.127489999999</v>
      </c>
      <c r="M110">
        <v>55871.606359999998</v>
      </c>
      <c r="N110">
        <v>57493.744509999997</v>
      </c>
      <c r="O110">
        <v>59185.91459</v>
      </c>
      <c r="P110">
        <v>60904.473789999996</v>
      </c>
      <c r="Q110">
        <v>62669.362139999997</v>
      </c>
      <c r="R110">
        <v>64483.453320000001</v>
      </c>
      <c r="S110">
        <v>66346.908179999999</v>
      </c>
      <c r="T110">
        <v>68261.458140000002</v>
      </c>
      <c r="U110">
        <v>70234.268909999999</v>
      </c>
      <c r="V110">
        <v>72259.072639999999</v>
      </c>
      <c r="W110">
        <v>74336.190419999999</v>
      </c>
      <c r="X110">
        <v>76468.510909999997</v>
      </c>
      <c r="Y110">
        <v>78659.68965</v>
      </c>
      <c r="Z110">
        <v>80913.025389999995</v>
      </c>
      <c r="AA110">
        <v>83231.484970000005</v>
      </c>
      <c r="AB110">
        <v>85617.809410000002</v>
      </c>
      <c r="AC110">
        <v>88074.690910000005</v>
      </c>
      <c r="AD110">
        <v>90605.003049999999</v>
      </c>
      <c r="AE110">
        <v>93168.940910000005</v>
      </c>
      <c r="AF110">
        <v>95779.817190000002</v>
      </c>
      <c r="AG110">
        <v>98442.803279999905</v>
      </c>
      <c r="AH110">
        <v>101159.4697</v>
      </c>
      <c r="AI110">
        <v>103932.6105</v>
      </c>
      <c r="AJ110">
        <v>106766.96309999999</v>
      </c>
      <c r="AK110">
        <v>109672.4259</v>
      </c>
      <c r="AL110">
        <v>112658.2859</v>
      </c>
      <c r="AM110">
        <v>115735.7833</v>
      </c>
      <c r="AN110">
        <v>118918.9564</v>
      </c>
    </row>
    <row r="111" spans="1:40" x14ac:dyDescent="0.25">
      <c r="A111" s="5" t="s">
        <v>218</v>
      </c>
      <c r="B111" t="s">
        <v>348</v>
      </c>
      <c r="C111">
        <v>176930.23329999999</v>
      </c>
      <c r="D111">
        <v>182811.3205</v>
      </c>
      <c r="E111">
        <v>188673.32070000001</v>
      </c>
      <c r="F111">
        <v>194535.3395</v>
      </c>
      <c r="G111">
        <v>200507.40040000001</v>
      </c>
      <c r="H111">
        <v>206690.86550000001</v>
      </c>
      <c r="I111">
        <v>213142.1434</v>
      </c>
      <c r="J111">
        <v>219883.6225</v>
      </c>
      <c r="K111">
        <v>226830.07949999999</v>
      </c>
      <c r="L111">
        <v>233988.97649999999</v>
      </c>
      <c r="M111">
        <v>241373.9375</v>
      </c>
      <c r="N111">
        <v>248977.1214</v>
      </c>
      <c r="O111">
        <v>256788.7169</v>
      </c>
      <c r="P111">
        <v>264764.60950000002</v>
      </c>
      <c r="Q111">
        <v>272944.9411</v>
      </c>
      <c r="R111">
        <v>281313.30369999999</v>
      </c>
      <c r="S111">
        <v>289871.24589999998</v>
      </c>
      <c r="T111">
        <v>298635.07630000002</v>
      </c>
      <c r="U111">
        <v>307583.50709999999</v>
      </c>
      <c r="V111">
        <v>316709.9559</v>
      </c>
      <c r="W111">
        <v>326025.0526</v>
      </c>
      <c r="X111">
        <v>335549.95159999997</v>
      </c>
      <c r="Y111">
        <v>345304.22859999997</v>
      </c>
      <c r="Z111">
        <v>355302.65620000003</v>
      </c>
      <c r="AA111">
        <v>365556.9901</v>
      </c>
      <c r="AB111">
        <v>376077.51409999997</v>
      </c>
      <c r="AC111">
        <v>386874.35200000001</v>
      </c>
      <c r="AD111">
        <v>397958.67</v>
      </c>
      <c r="AE111">
        <v>409313.39020000002</v>
      </c>
      <c r="AF111">
        <v>420962.54259999999</v>
      </c>
      <c r="AG111">
        <v>432881.0135</v>
      </c>
      <c r="AH111">
        <v>445067.7254</v>
      </c>
      <c r="AI111">
        <v>457541.73249999998</v>
      </c>
      <c r="AJ111">
        <v>470333.04710000003</v>
      </c>
      <c r="AK111">
        <v>483495.1336</v>
      </c>
      <c r="AL111">
        <v>497062.04790000001</v>
      </c>
      <c r="AM111">
        <v>511080.2941</v>
      </c>
      <c r="AN111">
        <v>525604.91700000002</v>
      </c>
    </row>
    <row r="112" spans="1:40" x14ac:dyDescent="0.25">
      <c r="A112" s="5" t="s">
        <v>220</v>
      </c>
      <c r="B112" t="s">
        <v>349</v>
      </c>
      <c r="C112">
        <v>11991.614</v>
      </c>
      <c r="D112">
        <v>12426.71197</v>
      </c>
      <c r="E112">
        <v>12879.474539999999</v>
      </c>
      <c r="F112">
        <v>13355.42383</v>
      </c>
      <c r="G112">
        <v>13862.536249999999</v>
      </c>
      <c r="H112">
        <v>14390.960800000001</v>
      </c>
      <c r="I112">
        <v>14934.10022</v>
      </c>
      <c r="J112">
        <v>15321.74396</v>
      </c>
      <c r="K112">
        <v>15679.63817</v>
      </c>
      <c r="L112">
        <v>16089.09585</v>
      </c>
      <c r="M112">
        <v>16589.748769999998</v>
      </c>
      <c r="N112">
        <v>17101.576830000002</v>
      </c>
      <c r="O112">
        <v>17641.079669999999</v>
      </c>
      <c r="P112">
        <v>18238.751489999999</v>
      </c>
      <c r="Q112">
        <v>18843.323090000002</v>
      </c>
      <c r="R112">
        <v>19473.078450000001</v>
      </c>
      <c r="S112">
        <v>20129.559290000001</v>
      </c>
      <c r="T112">
        <v>20816.264950000001</v>
      </c>
      <c r="U112">
        <v>21589.007539999999</v>
      </c>
      <c r="V112">
        <v>22376.953369999999</v>
      </c>
      <c r="W112">
        <v>23199.639709999999</v>
      </c>
      <c r="X112">
        <v>24056.931670000002</v>
      </c>
      <c r="Y112">
        <v>24950.486819999998</v>
      </c>
      <c r="Z112">
        <v>25881.56179</v>
      </c>
      <c r="AA112">
        <v>26851.51367</v>
      </c>
      <c r="AB112">
        <v>27862.006669999999</v>
      </c>
      <c r="AC112">
        <v>28914.680479999999</v>
      </c>
      <c r="AD112">
        <v>30011.36679</v>
      </c>
      <c r="AE112">
        <v>31123.536599999999</v>
      </c>
      <c r="AF112">
        <v>32214.716799999998</v>
      </c>
      <c r="AG112">
        <v>33314.420189999997</v>
      </c>
      <c r="AH112">
        <v>34441.160080000001</v>
      </c>
      <c r="AI112">
        <v>35596.529069999997</v>
      </c>
      <c r="AJ112">
        <v>36763.463210000002</v>
      </c>
      <c r="AK112">
        <v>37940.852989999999</v>
      </c>
      <c r="AL112">
        <v>39127.641439999999</v>
      </c>
      <c r="AM112">
        <v>40302.960890000002</v>
      </c>
      <c r="AN112">
        <v>41485.647380000002</v>
      </c>
    </row>
    <row r="113" spans="1:40" x14ac:dyDescent="0.25">
      <c r="A113" s="5" t="s">
        <v>220</v>
      </c>
      <c r="B113" t="s">
        <v>350</v>
      </c>
      <c r="C113">
        <v>16126.348</v>
      </c>
      <c r="D113">
        <v>16841.322069999998</v>
      </c>
      <c r="E113">
        <v>17601.405490000001</v>
      </c>
      <c r="F113">
        <v>18379.47925</v>
      </c>
      <c r="G113">
        <v>19369.362730000001</v>
      </c>
      <c r="H113">
        <v>20616.092369999998</v>
      </c>
      <c r="I113">
        <v>22102.95462</v>
      </c>
      <c r="J113">
        <v>23664.125090000001</v>
      </c>
      <c r="K113">
        <v>25261.494259999999</v>
      </c>
      <c r="L113">
        <v>26949.272570000001</v>
      </c>
      <c r="M113">
        <v>28799.671869999998</v>
      </c>
      <c r="N113">
        <v>30767.860209999999</v>
      </c>
      <c r="O113">
        <v>32902.7183</v>
      </c>
      <c r="P113">
        <v>35089.91317</v>
      </c>
      <c r="Q113">
        <v>37244.65739</v>
      </c>
      <c r="R113">
        <v>39390.942009999999</v>
      </c>
      <c r="S113">
        <v>41540.841460000003</v>
      </c>
      <c r="T113">
        <v>43707.939420000002</v>
      </c>
      <c r="U113">
        <v>45977.368889999998</v>
      </c>
      <c r="V113">
        <v>48267.669419999998</v>
      </c>
      <c r="W113">
        <v>50600.667800000003</v>
      </c>
      <c r="X113">
        <v>52971.407429999999</v>
      </c>
      <c r="Y113">
        <v>55375.68821</v>
      </c>
      <c r="Z113">
        <v>57807.897140000001</v>
      </c>
      <c r="AA113">
        <v>60262.078840000002</v>
      </c>
      <c r="AB113">
        <v>62732.50834</v>
      </c>
      <c r="AC113">
        <v>65213.555690000001</v>
      </c>
      <c r="AD113">
        <v>67700.207779999997</v>
      </c>
      <c r="AE113">
        <v>70046.075469999996</v>
      </c>
      <c r="AF113">
        <v>72205.939360000004</v>
      </c>
      <c r="AG113">
        <v>74228.180340000006</v>
      </c>
      <c r="AH113">
        <v>76151.048819999996</v>
      </c>
      <c r="AI113">
        <v>77991.595490000007</v>
      </c>
      <c r="AJ113">
        <v>79744.138019999999</v>
      </c>
      <c r="AK113">
        <v>81422.795159999994</v>
      </c>
      <c r="AL113">
        <v>83039.346890000001</v>
      </c>
      <c r="AM113">
        <v>84583.104290000003</v>
      </c>
      <c r="AN113">
        <v>86084.291949999999</v>
      </c>
    </row>
    <row r="114" spans="1:40" x14ac:dyDescent="0.25">
      <c r="A114" s="5" t="s">
        <v>220</v>
      </c>
      <c r="B114" t="s">
        <v>351</v>
      </c>
      <c r="C114">
        <v>721.67200000000003</v>
      </c>
      <c r="D114">
        <v>721.09357769999997</v>
      </c>
      <c r="E114">
        <v>713.5543073</v>
      </c>
      <c r="F114">
        <v>703.36612060000004</v>
      </c>
      <c r="G114">
        <v>694.75844059999997</v>
      </c>
      <c r="H114">
        <v>687.61160199999995</v>
      </c>
      <c r="I114">
        <v>681.1166948</v>
      </c>
      <c r="J114">
        <v>673.23903710000002</v>
      </c>
      <c r="K114">
        <v>669.36172509999994</v>
      </c>
      <c r="L114">
        <v>670.3246431</v>
      </c>
      <c r="M114">
        <v>675.71917429999996</v>
      </c>
      <c r="N114">
        <v>684.13250559999994</v>
      </c>
      <c r="O114">
        <v>695.15895939999996</v>
      </c>
      <c r="P114">
        <v>707.50307290000001</v>
      </c>
      <c r="Q114">
        <v>720.18045789999996</v>
      </c>
      <c r="R114">
        <v>733.07696209999995</v>
      </c>
      <c r="S114">
        <v>746.14511849999997</v>
      </c>
      <c r="T114">
        <v>759.42960830000004</v>
      </c>
      <c r="U114">
        <v>773.12651930000004</v>
      </c>
      <c r="V114">
        <v>786.61716200000001</v>
      </c>
      <c r="W114">
        <v>800.08881710000003</v>
      </c>
      <c r="X114">
        <v>813.62433850000002</v>
      </c>
      <c r="Y114">
        <v>827.31934439999998</v>
      </c>
      <c r="Z114">
        <v>841.25493040000003</v>
      </c>
      <c r="AA114">
        <v>855.50092070000005</v>
      </c>
      <c r="AB114">
        <v>870.11887809999996</v>
      </c>
      <c r="AC114">
        <v>885.16246120000005</v>
      </c>
      <c r="AD114">
        <v>900.68180870000003</v>
      </c>
      <c r="AE114">
        <v>915.58725549999997</v>
      </c>
      <c r="AF114">
        <v>929.45812169999999</v>
      </c>
      <c r="AG114">
        <v>942.48285769999995</v>
      </c>
      <c r="AH114">
        <v>954.89491169999997</v>
      </c>
      <c r="AI114">
        <v>966.86105210000005</v>
      </c>
      <c r="AJ114">
        <v>978.43715880000002</v>
      </c>
      <c r="AK114">
        <v>989.75401269999998</v>
      </c>
      <c r="AL114">
        <v>1000.903545</v>
      </c>
      <c r="AM114">
        <v>1011.916026</v>
      </c>
      <c r="AN114">
        <v>1023.016219</v>
      </c>
    </row>
    <row r="115" spans="1:40" x14ac:dyDescent="0.25">
      <c r="A115" s="5" t="s">
        <v>220</v>
      </c>
      <c r="B115" t="s">
        <v>352</v>
      </c>
      <c r="C115">
        <v>48595.165000000001</v>
      </c>
      <c r="D115">
        <v>50240.66388</v>
      </c>
      <c r="E115">
        <v>51865.77607</v>
      </c>
      <c r="F115">
        <v>53480.814630000001</v>
      </c>
      <c r="G115">
        <v>55140.583350000001</v>
      </c>
      <c r="H115">
        <v>56862.487309999997</v>
      </c>
      <c r="I115">
        <v>58666.672599999998</v>
      </c>
      <c r="J115">
        <v>59983.061450000001</v>
      </c>
      <c r="K115">
        <v>61270.218970000002</v>
      </c>
      <c r="L115">
        <v>62805.370889999998</v>
      </c>
      <c r="M115">
        <v>64722.9179</v>
      </c>
      <c r="N115">
        <v>66728.406029999998</v>
      </c>
      <c r="O115">
        <v>68877.757509999996</v>
      </c>
      <c r="P115">
        <v>71281.111470000003</v>
      </c>
      <c r="Q115">
        <v>73744.723310000001</v>
      </c>
      <c r="R115">
        <v>76294.835519999906</v>
      </c>
      <c r="S115">
        <v>78916.729489999998</v>
      </c>
      <c r="T115">
        <v>81617.682109999994</v>
      </c>
      <c r="U115">
        <v>84560.385760000005</v>
      </c>
      <c r="V115">
        <v>87515.573380000002</v>
      </c>
      <c r="W115">
        <v>90567.425319999995</v>
      </c>
      <c r="X115">
        <v>93730.699649999995</v>
      </c>
      <c r="Y115">
        <v>97024.132949999999</v>
      </c>
      <c r="Z115">
        <v>100462.8587</v>
      </c>
      <c r="AA115">
        <v>104061.14690000001</v>
      </c>
      <c r="AB115">
        <v>107833.95329999999</v>
      </c>
      <c r="AC115">
        <v>111796.4856</v>
      </c>
      <c r="AD115">
        <v>115965.4785</v>
      </c>
      <c r="AE115">
        <v>120181.10980000001</v>
      </c>
      <c r="AF115">
        <v>124300.34729999999</v>
      </c>
      <c r="AG115">
        <v>128392.4019</v>
      </c>
      <c r="AH115">
        <v>132511.3223</v>
      </c>
      <c r="AI115">
        <v>136670.04209999999</v>
      </c>
      <c r="AJ115">
        <v>140823.9958</v>
      </c>
      <c r="AK115">
        <v>144985.6771</v>
      </c>
      <c r="AL115">
        <v>149163.48060000001</v>
      </c>
      <c r="AM115">
        <v>153302.79259999999</v>
      </c>
      <c r="AN115">
        <v>157474.75690000001</v>
      </c>
    </row>
    <row r="116" spans="1:40" x14ac:dyDescent="0.25">
      <c r="A116" s="5" t="s">
        <v>220</v>
      </c>
      <c r="B116" t="s">
        <v>353</v>
      </c>
      <c r="C116">
        <v>81173.289000000004</v>
      </c>
      <c r="D116">
        <v>84064.392229999998</v>
      </c>
      <c r="E116">
        <v>87146.699649999995</v>
      </c>
      <c r="F116">
        <v>90434.351379999905</v>
      </c>
      <c r="G116">
        <v>93911.843580000001</v>
      </c>
      <c r="H116">
        <v>97527.769740000003</v>
      </c>
      <c r="I116">
        <v>101331.5675</v>
      </c>
      <c r="J116">
        <v>104515.4181</v>
      </c>
      <c r="K116">
        <v>107829.16899999999</v>
      </c>
      <c r="L116">
        <v>111682.2396</v>
      </c>
      <c r="M116">
        <v>116285.51</v>
      </c>
      <c r="N116">
        <v>121188.47689999999</v>
      </c>
      <c r="O116">
        <v>126505.9488</v>
      </c>
      <c r="P116">
        <v>132323.13070000001</v>
      </c>
      <c r="Q116">
        <v>138271.82209999999</v>
      </c>
      <c r="R116">
        <v>144451.55929999999</v>
      </c>
      <c r="S116">
        <v>150860.8847</v>
      </c>
      <c r="T116">
        <v>157513.34039999999</v>
      </c>
      <c r="U116">
        <v>164811.64449999999</v>
      </c>
      <c r="V116">
        <v>172270.4136</v>
      </c>
      <c r="W116">
        <v>180006.3161</v>
      </c>
      <c r="X116">
        <v>188009.85769999999</v>
      </c>
      <c r="Y116">
        <v>196286.4859</v>
      </c>
      <c r="Z116">
        <v>204841.41200000001</v>
      </c>
      <c r="AA116">
        <v>213682.11189999999</v>
      </c>
      <c r="AB116">
        <v>222819.10740000001</v>
      </c>
      <c r="AC116">
        <v>232263.25959999999</v>
      </c>
      <c r="AD116">
        <v>242027.00030000001</v>
      </c>
      <c r="AE116">
        <v>251937.94219999999</v>
      </c>
      <c r="AF116">
        <v>261762.67600000001</v>
      </c>
      <c r="AG116">
        <v>271713.33439999999</v>
      </c>
      <c r="AH116">
        <v>281914.8138</v>
      </c>
      <c r="AI116">
        <v>292369.1692</v>
      </c>
      <c r="AJ116">
        <v>302948.62800000003</v>
      </c>
      <c r="AK116">
        <v>313636.58230000001</v>
      </c>
      <c r="AL116">
        <v>324423.18770000001</v>
      </c>
      <c r="AM116">
        <v>335159.96250000002</v>
      </c>
      <c r="AN116">
        <v>346013.99129999999</v>
      </c>
    </row>
    <row r="117" spans="1:40" x14ac:dyDescent="0.25">
      <c r="A117" s="5" t="s">
        <v>220</v>
      </c>
      <c r="B117" t="s">
        <v>354</v>
      </c>
      <c r="C117">
        <v>11688.45991</v>
      </c>
      <c r="D117">
        <v>11960.71371</v>
      </c>
      <c r="E117">
        <v>12201.97343</v>
      </c>
      <c r="F117">
        <v>12436.151330000001</v>
      </c>
      <c r="G117">
        <v>12683.5335</v>
      </c>
      <c r="H117">
        <v>12958.9455</v>
      </c>
      <c r="I117">
        <v>13242.523450000001</v>
      </c>
      <c r="J117">
        <v>13516.07626</v>
      </c>
      <c r="K117">
        <v>13779.01756</v>
      </c>
      <c r="L117">
        <v>14035.57732</v>
      </c>
      <c r="M117">
        <v>14292.1883</v>
      </c>
      <c r="N117">
        <v>14543.857840000001</v>
      </c>
      <c r="O117">
        <v>14794.26122</v>
      </c>
      <c r="P117">
        <v>15056.019689999999</v>
      </c>
      <c r="Q117">
        <v>15328.416209999999</v>
      </c>
      <c r="R117">
        <v>15608.32813</v>
      </c>
      <c r="S117">
        <v>15893.58612</v>
      </c>
      <c r="T117">
        <v>16183.611010000001</v>
      </c>
      <c r="U117">
        <v>16467.175749999999</v>
      </c>
      <c r="V117">
        <v>16745.28397</v>
      </c>
      <c r="W117">
        <v>17023.391629999998</v>
      </c>
      <c r="X117">
        <v>17303.191330000001</v>
      </c>
      <c r="Y117">
        <v>17585.72018</v>
      </c>
      <c r="Z117">
        <v>17871.615229999999</v>
      </c>
      <c r="AA117">
        <v>18161.47883</v>
      </c>
      <c r="AB117">
        <v>18455.914820000002</v>
      </c>
      <c r="AC117">
        <v>18755.5291</v>
      </c>
      <c r="AD117">
        <v>19060.97334</v>
      </c>
      <c r="AE117">
        <v>19367.436089999999</v>
      </c>
      <c r="AF117">
        <v>19679.64014</v>
      </c>
      <c r="AG117">
        <v>19997.058590000001</v>
      </c>
      <c r="AH117">
        <v>20319.52953</v>
      </c>
      <c r="AI117">
        <v>20647.52665</v>
      </c>
      <c r="AJ117">
        <v>20981.333750000002</v>
      </c>
      <c r="AK117">
        <v>21322.244770000001</v>
      </c>
      <c r="AL117">
        <v>21671.024710000002</v>
      </c>
      <c r="AM117">
        <v>22028.897639999999</v>
      </c>
      <c r="AN117">
        <v>22395.47222</v>
      </c>
    </row>
    <row r="118" spans="1:40" x14ac:dyDescent="0.25">
      <c r="A118" s="5" t="s">
        <v>221</v>
      </c>
      <c r="B118" t="s">
        <v>355</v>
      </c>
      <c r="C118">
        <v>1680793.5220000001</v>
      </c>
      <c r="D118">
        <v>1730337.99</v>
      </c>
      <c r="E118">
        <v>1781645.827</v>
      </c>
      <c r="F118">
        <v>1834478.831</v>
      </c>
      <c r="G118">
        <v>1888359.791</v>
      </c>
      <c r="H118">
        <v>1943278.33</v>
      </c>
      <c r="I118">
        <v>1999524.1410000001</v>
      </c>
      <c r="J118">
        <v>2057281.818</v>
      </c>
      <c r="K118">
        <v>2116082.682</v>
      </c>
      <c r="L118">
        <v>2175854.5359999998</v>
      </c>
      <c r="M118">
        <v>2236576.8309999998</v>
      </c>
      <c r="N118">
        <v>2298197.2680000002</v>
      </c>
      <c r="O118">
        <v>2360738.9640000002</v>
      </c>
      <c r="P118">
        <v>2424701.568</v>
      </c>
      <c r="Q118">
        <v>2490551.8489999999</v>
      </c>
      <c r="R118">
        <v>2558257.8810000001</v>
      </c>
      <c r="S118">
        <v>2627840.3939999999</v>
      </c>
      <c r="T118">
        <v>2699348.5780000002</v>
      </c>
      <c r="U118">
        <v>2773149.5079999999</v>
      </c>
      <c r="V118">
        <v>2848833.0359999998</v>
      </c>
      <c r="W118">
        <v>2926243.551</v>
      </c>
      <c r="X118">
        <v>3005365.716</v>
      </c>
      <c r="Y118">
        <v>3086228.1</v>
      </c>
      <c r="Z118">
        <v>3168867.18</v>
      </c>
      <c r="AA118">
        <v>3253318.0959999999</v>
      </c>
      <c r="AB118">
        <v>3339610.7560000001</v>
      </c>
      <c r="AC118">
        <v>3427769.7310000001</v>
      </c>
      <c r="AD118">
        <v>3517817.8760000002</v>
      </c>
      <c r="AE118">
        <v>3610030.4849999999</v>
      </c>
      <c r="AF118">
        <v>3704692.1510000001</v>
      </c>
      <c r="AG118">
        <v>3801651.6510000001</v>
      </c>
      <c r="AH118">
        <v>3900834.392</v>
      </c>
      <c r="AI118">
        <v>4002247.7590000001</v>
      </c>
      <c r="AJ118">
        <v>4105970.4109999998</v>
      </c>
      <c r="AK118">
        <v>4212244.2989999996</v>
      </c>
      <c r="AL118">
        <v>4321258.1469999999</v>
      </c>
      <c r="AM118">
        <v>4433314.49</v>
      </c>
      <c r="AN118">
        <v>4548814.51</v>
      </c>
    </row>
    <row r="119" spans="1:40" x14ac:dyDescent="0.25">
      <c r="A119" s="5" t="s">
        <v>221</v>
      </c>
      <c r="B119" t="s">
        <v>356</v>
      </c>
      <c r="C119">
        <v>358724.96600000001</v>
      </c>
      <c r="D119">
        <v>368988.53529999999</v>
      </c>
      <c r="E119">
        <v>378842.64419999998</v>
      </c>
      <c r="F119">
        <v>388276.65490000002</v>
      </c>
      <c r="G119">
        <v>397878.68910000002</v>
      </c>
      <c r="H119">
        <v>408149.06510000001</v>
      </c>
      <c r="I119">
        <v>419212.94020000001</v>
      </c>
      <c r="J119">
        <v>431043.70039999997</v>
      </c>
      <c r="K119">
        <v>443218.94990000001</v>
      </c>
      <c r="L119">
        <v>455876.1925</v>
      </c>
      <c r="M119">
        <v>469179.64490000001</v>
      </c>
      <c r="N119">
        <v>483163.98269999999</v>
      </c>
      <c r="O119">
        <v>497775.69910000003</v>
      </c>
      <c r="P119">
        <v>512868.91499999998</v>
      </c>
      <c r="Q119">
        <v>528507.8432</v>
      </c>
      <c r="R119">
        <v>544477.46900000004</v>
      </c>
      <c r="S119">
        <v>560693.56229999999</v>
      </c>
      <c r="T119">
        <v>577150.25470000005</v>
      </c>
      <c r="U119">
        <v>593524.34600000002</v>
      </c>
      <c r="V119">
        <v>609930.95490000001</v>
      </c>
      <c r="W119">
        <v>626454.01309999998</v>
      </c>
      <c r="X119">
        <v>643193.72360000003</v>
      </c>
      <c r="Y119">
        <v>660217.68779999996</v>
      </c>
      <c r="Z119">
        <v>677558.34510000004</v>
      </c>
      <c r="AA119">
        <v>695225.62860000005</v>
      </c>
      <c r="AB119">
        <v>713218.97779999999</v>
      </c>
      <c r="AC119">
        <v>731536.43770000001</v>
      </c>
      <c r="AD119">
        <v>750180.23899999994</v>
      </c>
      <c r="AE119">
        <v>769125.91460000002</v>
      </c>
      <c r="AF119">
        <v>788427.90769999998</v>
      </c>
      <c r="AG119">
        <v>807889.40150000004</v>
      </c>
      <c r="AH119">
        <v>827472.07880000002</v>
      </c>
      <c r="AI119">
        <v>847247.0845</v>
      </c>
      <c r="AJ119">
        <v>867335.83799999999</v>
      </c>
      <c r="AK119">
        <v>887952.99919999996</v>
      </c>
      <c r="AL119">
        <v>909194.86439999996</v>
      </c>
      <c r="AM119">
        <v>931208.94319999998</v>
      </c>
      <c r="AN119">
        <v>954175.26859999995</v>
      </c>
    </row>
    <row r="120" spans="1:40" x14ac:dyDescent="0.25">
      <c r="A120" s="19" t="s">
        <v>222</v>
      </c>
      <c r="B120" t="s">
        <v>357</v>
      </c>
      <c r="C120">
        <v>15853.983050000001</v>
      </c>
      <c r="D120">
        <v>15942.916950000001</v>
      </c>
      <c r="E120">
        <v>15875.928669999999</v>
      </c>
      <c r="F120">
        <v>15734.53866</v>
      </c>
      <c r="G120">
        <v>15683.307280000001</v>
      </c>
      <c r="H120">
        <v>15737.04451</v>
      </c>
      <c r="I120">
        <v>15863.299720000001</v>
      </c>
      <c r="J120">
        <v>16068.76268</v>
      </c>
      <c r="K120">
        <v>16341.051240000001</v>
      </c>
      <c r="L120">
        <v>16663.676370000001</v>
      </c>
      <c r="M120">
        <v>17046.483059999999</v>
      </c>
      <c r="N120">
        <v>17499.986669999998</v>
      </c>
      <c r="O120">
        <v>18044.410309999999</v>
      </c>
      <c r="P120">
        <v>18549.762129999999</v>
      </c>
      <c r="Q120">
        <v>19015.904579999999</v>
      </c>
      <c r="R120">
        <v>19453.212230000001</v>
      </c>
      <c r="S120">
        <v>19869.960859999999</v>
      </c>
      <c r="T120">
        <v>20271.489799999999</v>
      </c>
      <c r="U120">
        <v>20618.44584</v>
      </c>
      <c r="V120">
        <v>20937.88034</v>
      </c>
      <c r="W120">
        <v>21244.82259</v>
      </c>
      <c r="X120">
        <v>21545.116689999999</v>
      </c>
      <c r="Y120">
        <v>21842.11665</v>
      </c>
      <c r="Z120">
        <v>22137.570909999999</v>
      </c>
      <c r="AA120">
        <v>22432.781490000001</v>
      </c>
      <c r="AB120">
        <v>22728.747009999999</v>
      </c>
      <c r="AC120">
        <v>23026.316849999999</v>
      </c>
      <c r="AD120">
        <v>23326.17798</v>
      </c>
      <c r="AE120">
        <v>23464.527600000001</v>
      </c>
      <c r="AF120">
        <v>23483.630410000002</v>
      </c>
      <c r="AG120">
        <v>23409.544590000001</v>
      </c>
      <c r="AH120">
        <v>23259.881399999998</v>
      </c>
      <c r="AI120">
        <v>23047.95811</v>
      </c>
      <c r="AJ120">
        <v>22784.641329999999</v>
      </c>
      <c r="AK120">
        <v>22478.59591</v>
      </c>
      <c r="AL120">
        <v>22136.268080000002</v>
      </c>
      <c r="AM120">
        <v>21766.87155</v>
      </c>
      <c r="AN120">
        <v>21360.368299999998</v>
      </c>
    </row>
    <row r="121" spans="1:40" x14ac:dyDescent="0.25">
      <c r="A121" s="19" t="s">
        <v>222</v>
      </c>
      <c r="B121" t="s">
        <v>358</v>
      </c>
      <c r="C121">
        <v>51842.487480000003</v>
      </c>
      <c r="D121">
        <v>52851.734909999999</v>
      </c>
      <c r="E121">
        <v>53518.426870000003</v>
      </c>
      <c r="F121">
        <v>54078.813459999998</v>
      </c>
      <c r="G121">
        <v>54863.282189999998</v>
      </c>
      <c r="H121">
        <v>56195.27246</v>
      </c>
      <c r="I121">
        <v>57601.554380000001</v>
      </c>
      <c r="J121">
        <v>58944.068550000004</v>
      </c>
      <c r="K121">
        <v>59994.177150000003</v>
      </c>
      <c r="L121">
        <v>60861.848969999999</v>
      </c>
      <c r="M121">
        <v>61640.617400000003</v>
      </c>
      <c r="N121">
        <v>62361.541559999998</v>
      </c>
      <c r="O121">
        <v>63023.539620000003</v>
      </c>
      <c r="P121">
        <v>63827.336799999997</v>
      </c>
      <c r="Q121">
        <v>64873.37629</v>
      </c>
      <c r="R121">
        <v>66010.7742</v>
      </c>
      <c r="S121">
        <v>67177.296780000004</v>
      </c>
      <c r="T121">
        <v>68353.584390000004</v>
      </c>
      <c r="U121">
        <v>69279.43591</v>
      </c>
      <c r="V121">
        <v>70094.552110000004</v>
      </c>
      <c r="W121">
        <v>70863.720140000005</v>
      </c>
      <c r="X121">
        <v>71606.436350000004</v>
      </c>
      <c r="Y121">
        <v>72329.607409999997</v>
      </c>
      <c r="Z121">
        <v>73034.313859999995</v>
      </c>
      <c r="AA121">
        <v>73721.665330000003</v>
      </c>
      <c r="AB121">
        <v>74393.000360000005</v>
      </c>
      <c r="AC121">
        <v>75049.755269999994</v>
      </c>
      <c r="AD121">
        <v>75693.950289999906</v>
      </c>
      <c r="AE121">
        <v>76250.321360000002</v>
      </c>
      <c r="AF121">
        <v>76873.661009999996</v>
      </c>
      <c r="AG121">
        <v>77471.586139999999</v>
      </c>
      <c r="AH121">
        <v>78004.939150000006</v>
      </c>
      <c r="AI121">
        <v>78470.46888</v>
      </c>
      <c r="AJ121">
        <v>78876.689939999997</v>
      </c>
      <c r="AK121">
        <v>79236.568090000001</v>
      </c>
      <c r="AL121">
        <v>79558.964049999995</v>
      </c>
      <c r="AM121">
        <v>79854.922000000006</v>
      </c>
      <c r="AN121">
        <v>80118.691040000005</v>
      </c>
    </row>
    <row r="122" spans="1:40" x14ac:dyDescent="0.25">
      <c r="A122" s="27" t="s">
        <v>425</v>
      </c>
      <c r="B122" t="s">
        <v>359</v>
      </c>
      <c r="C122">
        <v>10768.83088</v>
      </c>
      <c r="D122">
        <v>11016.789919999999</v>
      </c>
      <c r="E122">
        <v>11228.194219999999</v>
      </c>
      <c r="F122">
        <v>11395.651900000001</v>
      </c>
      <c r="G122">
        <v>11501.340260000001</v>
      </c>
      <c r="H122">
        <v>12102.49944</v>
      </c>
      <c r="I122">
        <v>12565.51642</v>
      </c>
      <c r="J122">
        <v>12796.61074</v>
      </c>
      <c r="K122">
        <v>12838.22745</v>
      </c>
      <c r="L122">
        <v>12737.49437</v>
      </c>
      <c r="M122">
        <v>12516.03707</v>
      </c>
      <c r="N122">
        <v>12170.70264</v>
      </c>
      <c r="O122">
        <v>11676.708360000001</v>
      </c>
      <c r="P122">
        <v>11541.125190000001</v>
      </c>
      <c r="Q122">
        <v>11513.7065</v>
      </c>
      <c r="R122">
        <v>11511.66807</v>
      </c>
      <c r="S122">
        <v>11509.6865</v>
      </c>
      <c r="T122">
        <v>11499.391530000001</v>
      </c>
      <c r="U122">
        <v>11440.368850000001</v>
      </c>
      <c r="V122">
        <v>11351.46767</v>
      </c>
      <c r="W122">
        <v>11240.21105</v>
      </c>
      <c r="X122">
        <v>11107.748149999999</v>
      </c>
      <c r="Y122">
        <v>10953.578219999999</v>
      </c>
      <c r="Z122">
        <v>10776.365610000001</v>
      </c>
      <c r="AA122">
        <v>10575.33243</v>
      </c>
      <c r="AB122">
        <v>10350.01101</v>
      </c>
      <c r="AC122">
        <v>10100.23041</v>
      </c>
      <c r="AD122">
        <v>9826.2338870000003</v>
      </c>
      <c r="AE122">
        <v>9771.8949950000006</v>
      </c>
      <c r="AF122">
        <v>9725.5897590000004</v>
      </c>
      <c r="AG122">
        <v>9643.0638290000006</v>
      </c>
      <c r="AH122">
        <v>9525.7381719999994</v>
      </c>
      <c r="AI122">
        <v>9383.177721</v>
      </c>
      <c r="AJ122">
        <v>9223.6585009999999</v>
      </c>
      <c r="AK122">
        <v>9052.9857439999996</v>
      </c>
      <c r="AL122">
        <v>8875.4354490000005</v>
      </c>
      <c r="AM122">
        <v>8693.5283220000001</v>
      </c>
      <c r="AN122">
        <v>8508.3522570000005</v>
      </c>
    </row>
    <row r="123" spans="1:40" x14ac:dyDescent="0.25">
      <c r="A123" s="27" t="s">
        <v>426</v>
      </c>
      <c r="B123" t="s">
        <v>360</v>
      </c>
      <c r="C123">
        <v>752.27429700000005</v>
      </c>
      <c r="D123">
        <v>934.64675690000001</v>
      </c>
      <c r="E123">
        <v>1161.3364200000001</v>
      </c>
      <c r="F123">
        <v>1442.41182</v>
      </c>
      <c r="G123">
        <v>1788.4367689999999</v>
      </c>
      <c r="H123">
        <v>2233.6815889999998</v>
      </c>
      <c r="I123">
        <v>2695.4640089999998</v>
      </c>
      <c r="J123">
        <v>3197.2628909999999</v>
      </c>
      <c r="K123">
        <v>3757.9781979999998</v>
      </c>
      <c r="L123">
        <v>4390.208783</v>
      </c>
      <c r="M123">
        <v>5097.5755820000004</v>
      </c>
      <c r="N123">
        <v>5870.921362</v>
      </c>
      <c r="O123">
        <v>6679.2784330000004</v>
      </c>
      <c r="P123">
        <v>7488.6692640000001</v>
      </c>
      <c r="Q123">
        <v>8385.1616250000006</v>
      </c>
      <c r="R123">
        <v>9373.7434499999999</v>
      </c>
      <c r="S123">
        <v>10460.621069999999</v>
      </c>
      <c r="T123">
        <v>11651.86419</v>
      </c>
      <c r="U123">
        <v>12599.606110000001</v>
      </c>
      <c r="V123">
        <v>13581.007390000001</v>
      </c>
      <c r="W123">
        <v>14595.320599999999</v>
      </c>
      <c r="X123">
        <v>15637.328229999999</v>
      </c>
      <c r="Y123">
        <v>16701.21429</v>
      </c>
      <c r="Z123">
        <v>17779.09964</v>
      </c>
      <c r="AA123">
        <v>18863.510020000002</v>
      </c>
      <c r="AB123">
        <v>19946.01813</v>
      </c>
      <c r="AC123">
        <v>21017.403119999999</v>
      </c>
      <c r="AD123">
        <v>22068.049210000001</v>
      </c>
      <c r="AE123">
        <v>23071.070479999998</v>
      </c>
      <c r="AF123">
        <v>23856.028920000001</v>
      </c>
      <c r="AG123">
        <v>24490.354960000001</v>
      </c>
      <c r="AH123">
        <v>25015.07978</v>
      </c>
      <c r="AI123">
        <v>25457.335449999999</v>
      </c>
      <c r="AJ123">
        <v>25833.99653</v>
      </c>
      <c r="AK123">
        <v>26156.09952</v>
      </c>
      <c r="AL123">
        <v>26432.997599999999</v>
      </c>
      <c r="AM123">
        <v>26669.50763</v>
      </c>
      <c r="AN123">
        <v>26866.967840000001</v>
      </c>
    </row>
    <row r="124" spans="1:40" x14ac:dyDescent="0.25">
      <c r="A124" s="27" t="s">
        <v>427</v>
      </c>
      <c r="B124" t="s">
        <v>361</v>
      </c>
      <c r="C124">
        <v>638.72549089999995</v>
      </c>
      <c r="D124">
        <v>637.69044650000001</v>
      </c>
      <c r="E124">
        <v>628.45397360000004</v>
      </c>
      <c r="F124">
        <v>614.34204609999995</v>
      </c>
      <c r="G124">
        <v>595.94407790000002</v>
      </c>
      <c r="H124">
        <v>659.59843069999999</v>
      </c>
      <c r="I124">
        <v>744.43077219999998</v>
      </c>
      <c r="J124">
        <v>835.37919169999998</v>
      </c>
      <c r="K124">
        <v>930.58395719999999</v>
      </c>
      <c r="L124">
        <v>1030.9971270000001</v>
      </c>
      <c r="M124">
        <v>1136.8175220000001</v>
      </c>
      <c r="N124">
        <v>1246.0662890000001</v>
      </c>
      <c r="O124">
        <v>1353.2305229999999</v>
      </c>
      <c r="P124">
        <v>1397.116614</v>
      </c>
      <c r="Q124">
        <v>1416.5558370000001</v>
      </c>
      <c r="R124">
        <v>1425.5656449999999</v>
      </c>
      <c r="S124">
        <v>1428.439257</v>
      </c>
      <c r="T124">
        <v>1426.438324</v>
      </c>
      <c r="U124">
        <v>1438.807102</v>
      </c>
      <c r="V124">
        <v>1453.386379</v>
      </c>
      <c r="W124">
        <v>1466.135814</v>
      </c>
      <c r="X124">
        <v>1475.572079</v>
      </c>
      <c r="Y124">
        <v>1481.0223040000001</v>
      </c>
      <c r="Z124">
        <v>1482.0169310000001</v>
      </c>
      <c r="AA124">
        <v>1478.2624290000001</v>
      </c>
      <c r="AB124">
        <v>1469.547926</v>
      </c>
      <c r="AC124">
        <v>1455.7266950000001</v>
      </c>
      <c r="AD124">
        <v>1436.7297129999999</v>
      </c>
      <c r="AE124">
        <v>1447.2881379999999</v>
      </c>
      <c r="AF124">
        <v>1457.749037</v>
      </c>
      <c r="AG124">
        <v>1461.710329</v>
      </c>
      <c r="AH124">
        <v>1459.2976040000001</v>
      </c>
      <c r="AI124">
        <v>1451.8747289999999</v>
      </c>
      <c r="AJ124">
        <v>1440.665849</v>
      </c>
      <c r="AK124">
        <v>1426.5624089999999</v>
      </c>
      <c r="AL124">
        <v>1410.2528299999999</v>
      </c>
      <c r="AM124">
        <v>1392.171529</v>
      </c>
      <c r="AN124">
        <v>1372.5370660000001</v>
      </c>
    </row>
    <row r="125" spans="1:40" x14ac:dyDescent="0.25">
      <c r="A125" s="27" t="s">
        <v>117</v>
      </c>
      <c r="B125" t="s">
        <v>362</v>
      </c>
      <c r="C125">
        <v>4.3678165160000004</v>
      </c>
      <c r="D125">
        <v>8.7305762869999999</v>
      </c>
      <c r="E125">
        <v>17.604018360000001</v>
      </c>
      <c r="F125">
        <v>35.782275130000002</v>
      </c>
      <c r="G125">
        <v>73.205323910000004</v>
      </c>
      <c r="H125">
        <v>140.00294260000001</v>
      </c>
      <c r="I125">
        <v>260.05759280000001</v>
      </c>
      <c r="J125">
        <v>475.65632310000001</v>
      </c>
      <c r="K125">
        <v>862.0494582</v>
      </c>
      <c r="L125">
        <v>1551.0166240000001</v>
      </c>
      <c r="M125">
        <v>2768.9697160000001</v>
      </c>
      <c r="N125">
        <v>4894.3644649999997</v>
      </c>
      <c r="O125">
        <v>8530.9565910000001</v>
      </c>
      <c r="P125">
        <v>9312.0393399999903</v>
      </c>
      <c r="Q125">
        <v>10055.720810000001</v>
      </c>
      <c r="R125">
        <v>10768.088460000001</v>
      </c>
      <c r="S125">
        <v>11451.68499</v>
      </c>
      <c r="T125">
        <v>12106.647139999999</v>
      </c>
      <c r="U125">
        <v>13940.745290000001</v>
      </c>
      <c r="V125">
        <v>16005.33682</v>
      </c>
      <c r="W125">
        <v>18325.31984</v>
      </c>
      <c r="X125">
        <v>20922.13723</v>
      </c>
      <c r="Y125">
        <v>23817.584889999998</v>
      </c>
      <c r="Z125">
        <v>27031.320500000002</v>
      </c>
      <c r="AA125">
        <v>30583.772560000001</v>
      </c>
      <c r="AB125">
        <v>34493.790410000001</v>
      </c>
      <c r="AC125">
        <v>38778.14673</v>
      </c>
      <c r="AD125">
        <v>43451.458379999996</v>
      </c>
      <c r="AE125">
        <v>45866.560879999997</v>
      </c>
      <c r="AF125">
        <v>47831.745970000004</v>
      </c>
      <c r="AG125">
        <v>49475.540529999998</v>
      </c>
      <c r="AH125">
        <v>50878.480049999998</v>
      </c>
      <c r="AI125">
        <v>52095.463340000002</v>
      </c>
      <c r="AJ125">
        <v>53161.773419999998</v>
      </c>
      <c r="AK125">
        <v>54101.276890000001</v>
      </c>
      <c r="AL125">
        <v>54934.746910000002</v>
      </c>
      <c r="AM125">
        <v>55673.730530000001</v>
      </c>
      <c r="AN125">
        <v>56322.533199999998</v>
      </c>
    </row>
    <row r="126" spans="1:40" x14ac:dyDescent="0.25">
      <c r="A126" s="27" t="s">
        <v>428</v>
      </c>
      <c r="B126" t="s">
        <v>363</v>
      </c>
      <c r="C126">
        <v>288.43088970000002</v>
      </c>
      <c r="D126">
        <v>352.31434239999999</v>
      </c>
      <c r="E126">
        <v>455.59903930000002</v>
      </c>
      <c r="F126">
        <v>601.32439420000003</v>
      </c>
      <c r="G126">
        <v>800.65095180000003</v>
      </c>
      <c r="H126">
        <v>986.62878330000001</v>
      </c>
      <c r="I126">
        <v>1155.576446</v>
      </c>
      <c r="J126">
        <v>1313.7159329999999</v>
      </c>
      <c r="K126">
        <v>1467.156937</v>
      </c>
      <c r="L126">
        <v>1619.189795</v>
      </c>
      <c r="M126">
        <v>1769.320125</v>
      </c>
      <c r="N126">
        <v>1912.8409329999999</v>
      </c>
      <c r="O126">
        <v>2039.7754950000001</v>
      </c>
      <c r="P126">
        <v>2110.632192</v>
      </c>
      <c r="Q126">
        <v>2155.7855460000001</v>
      </c>
      <c r="R126">
        <v>2185.6650509999999</v>
      </c>
      <c r="S126">
        <v>2203.4974550000002</v>
      </c>
      <c r="T126">
        <v>2210.3445900000002</v>
      </c>
      <c r="U126">
        <v>2234.1572390000001</v>
      </c>
      <c r="V126">
        <v>2257.4341420000001</v>
      </c>
      <c r="W126">
        <v>2274.4715689999998</v>
      </c>
      <c r="X126">
        <v>2283.3101620000002</v>
      </c>
      <c r="Y126">
        <v>2283.2172559999999</v>
      </c>
      <c r="Z126">
        <v>2273.7966379999998</v>
      </c>
      <c r="AA126">
        <v>2254.9584730000001</v>
      </c>
      <c r="AB126">
        <v>2226.772046</v>
      </c>
      <c r="AC126">
        <v>2189.4300920000001</v>
      </c>
      <c r="AD126">
        <v>2143.2602299999999</v>
      </c>
      <c r="AE126">
        <v>1301.2910449999999</v>
      </c>
      <c r="AF126">
        <v>657.18043599999999</v>
      </c>
      <c r="AG126">
        <v>305.49539859999999</v>
      </c>
      <c r="AH126">
        <v>135.05544739999999</v>
      </c>
      <c r="AI126">
        <v>57.468106489999997</v>
      </c>
      <c r="AJ126">
        <v>23.69684011</v>
      </c>
      <c r="AK126">
        <v>9.5418269799999997</v>
      </c>
      <c r="AL126">
        <v>3.800271424</v>
      </c>
      <c r="AM126">
        <v>1.5304900669999999</v>
      </c>
      <c r="AN126">
        <v>0.64449797919999996</v>
      </c>
    </row>
    <row r="127" spans="1:40" x14ac:dyDescent="0.25">
      <c r="A127" s="27" t="s">
        <v>429</v>
      </c>
      <c r="B127" t="s">
        <v>364</v>
      </c>
      <c r="C127">
        <v>514.10128280000004</v>
      </c>
      <c r="D127">
        <v>545.7934017</v>
      </c>
      <c r="E127">
        <v>584.09735450000005</v>
      </c>
      <c r="F127">
        <v>625.19441180000001</v>
      </c>
      <c r="G127">
        <v>667.2238668</v>
      </c>
      <c r="H127">
        <v>723.0262553</v>
      </c>
      <c r="I127">
        <v>767.39458530000002</v>
      </c>
      <c r="J127">
        <v>797.92021590000002</v>
      </c>
      <c r="K127">
        <v>817.71030719999999</v>
      </c>
      <c r="L127">
        <v>829.39577120000001</v>
      </c>
      <c r="M127">
        <v>833.85166949999996</v>
      </c>
      <c r="N127">
        <v>830.26629490000005</v>
      </c>
      <c r="O127">
        <v>816.22825909999995</v>
      </c>
      <c r="P127">
        <v>803.10566840000001</v>
      </c>
      <c r="Q127">
        <v>789.39759300000003</v>
      </c>
      <c r="R127">
        <v>774.46436100000005</v>
      </c>
      <c r="S127">
        <v>758.15136859999996</v>
      </c>
      <c r="T127">
        <v>740.45766939999999</v>
      </c>
      <c r="U127">
        <v>687.43648359999997</v>
      </c>
      <c r="V127">
        <v>625.1952642</v>
      </c>
      <c r="W127">
        <v>562.71528009999997</v>
      </c>
      <c r="X127">
        <v>502.76452999999998</v>
      </c>
      <c r="Y127">
        <v>446.29226319999998</v>
      </c>
      <c r="Z127">
        <v>393.6624094</v>
      </c>
      <c r="AA127">
        <v>345.04730030000002</v>
      </c>
      <c r="AB127">
        <v>300.50845670000001</v>
      </c>
      <c r="AC127">
        <v>260.02750420000001</v>
      </c>
      <c r="AD127">
        <v>223.52422749999999</v>
      </c>
      <c r="AE127">
        <v>181.6727803</v>
      </c>
      <c r="AF127">
        <v>143.27070889999999</v>
      </c>
      <c r="AG127">
        <v>110.8692266</v>
      </c>
      <c r="AH127">
        <v>84.60096532</v>
      </c>
      <c r="AI127">
        <v>63.812482690000003</v>
      </c>
      <c r="AJ127">
        <v>47.641056730000003</v>
      </c>
      <c r="AK127">
        <v>35.233654440000002</v>
      </c>
      <c r="AL127">
        <v>25.828535649999999</v>
      </c>
      <c r="AM127">
        <v>18.77587007</v>
      </c>
      <c r="AN127">
        <v>13.539455480000001</v>
      </c>
    </row>
    <row r="128" spans="1:40" x14ac:dyDescent="0.25">
      <c r="A128" s="27" t="s">
        <v>430</v>
      </c>
      <c r="B128" t="s">
        <v>365</v>
      </c>
      <c r="C128">
        <v>0.22515454670000001</v>
      </c>
      <c r="D128">
        <v>0.8071877314</v>
      </c>
      <c r="E128">
        <v>4.575873745</v>
      </c>
      <c r="F128">
        <v>30.981839040000001</v>
      </c>
      <c r="G128">
        <v>222.1106925</v>
      </c>
      <c r="H128">
        <v>518.82004319999999</v>
      </c>
      <c r="I128">
        <v>804.44095200000004</v>
      </c>
      <c r="J128">
        <v>1070.839005</v>
      </c>
      <c r="K128">
        <v>1335.287235</v>
      </c>
      <c r="L128">
        <v>1609.185264</v>
      </c>
      <c r="M128">
        <v>1895.7588470000001</v>
      </c>
      <c r="N128">
        <v>2190.9221539999999</v>
      </c>
      <c r="O128">
        <v>2482.1148240000002</v>
      </c>
      <c r="P128">
        <v>2614.401222</v>
      </c>
      <c r="Q128">
        <v>2671.9745109999999</v>
      </c>
      <c r="R128">
        <v>2689.5121669999999</v>
      </c>
      <c r="S128">
        <v>2679.9592109999999</v>
      </c>
      <c r="T128">
        <v>2649.0749270000001</v>
      </c>
      <c r="U128">
        <v>2501.1701170000001</v>
      </c>
      <c r="V128">
        <v>2312.806732</v>
      </c>
      <c r="W128">
        <v>2113.2380790000002</v>
      </c>
      <c r="X128">
        <v>1913.5974759999999</v>
      </c>
      <c r="Y128">
        <v>1719.1967500000001</v>
      </c>
      <c r="Z128">
        <v>1533.0969219999999</v>
      </c>
      <c r="AA128">
        <v>1357.3722749999999</v>
      </c>
      <c r="AB128">
        <v>1193.4047519999999</v>
      </c>
      <c r="AC128">
        <v>1042.0369370000001</v>
      </c>
      <c r="AD128">
        <v>903.6832101</v>
      </c>
      <c r="AE128">
        <v>823.80067840000004</v>
      </c>
      <c r="AF128">
        <v>757.82721230000004</v>
      </c>
      <c r="AG128">
        <v>695.74632250000002</v>
      </c>
      <c r="AH128">
        <v>636.30627470000002</v>
      </c>
      <c r="AI128">
        <v>579.93310940000003</v>
      </c>
      <c r="AJ128">
        <v>527.07988599999999</v>
      </c>
      <c r="AK128">
        <v>477.9720269</v>
      </c>
      <c r="AL128">
        <v>432.66367880000001</v>
      </c>
      <c r="AM128">
        <v>391.059009</v>
      </c>
      <c r="AN128">
        <v>352.96683189999999</v>
      </c>
    </row>
    <row r="129" spans="1:40" x14ac:dyDescent="0.25">
      <c r="A129" s="27" t="s">
        <v>431</v>
      </c>
      <c r="B129" t="s">
        <v>366</v>
      </c>
      <c r="C129">
        <v>2605.7253879999998</v>
      </c>
      <c r="D129">
        <v>2572.6811769999999</v>
      </c>
      <c r="E129">
        <v>2497.919069</v>
      </c>
      <c r="F129">
        <v>2402.0397929999999</v>
      </c>
      <c r="G129">
        <v>2289.677068</v>
      </c>
      <c r="H129">
        <v>2342.0924380000001</v>
      </c>
      <c r="I129">
        <v>2385.5087039999999</v>
      </c>
      <c r="J129">
        <v>2389.4420730000002</v>
      </c>
      <c r="K129">
        <v>2359.3446789999998</v>
      </c>
      <c r="L129">
        <v>2304.0891459999998</v>
      </c>
      <c r="M129">
        <v>2228.3819880000001</v>
      </c>
      <c r="N129">
        <v>2132.5987850000001</v>
      </c>
      <c r="O129">
        <v>2013.4740549999999</v>
      </c>
      <c r="P129">
        <v>1935.0693530000001</v>
      </c>
      <c r="Q129">
        <v>1868.6735450000001</v>
      </c>
      <c r="R129">
        <v>1804.9631449999999</v>
      </c>
      <c r="S129">
        <v>1741.3352580000001</v>
      </c>
      <c r="T129">
        <v>1677.128933</v>
      </c>
      <c r="U129">
        <v>1633.7481029999999</v>
      </c>
      <c r="V129">
        <v>1595.6711230000001</v>
      </c>
      <c r="W129">
        <v>1558.136972</v>
      </c>
      <c r="X129">
        <v>1519.640189</v>
      </c>
      <c r="Y129">
        <v>1479.663313</v>
      </c>
      <c r="Z129">
        <v>1437.933098</v>
      </c>
      <c r="AA129">
        <v>1394.3563779999999</v>
      </c>
      <c r="AB129">
        <v>1348.9086219999999</v>
      </c>
      <c r="AC129">
        <v>1301.608223</v>
      </c>
      <c r="AD129">
        <v>1252.523363</v>
      </c>
      <c r="AE129">
        <v>1232.339645</v>
      </c>
      <c r="AF129">
        <v>1213.7998769999999</v>
      </c>
      <c r="AG129">
        <v>1191.4056969999999</v>
      </c>
      <c r="AH129">
        <v>1165.4460469999999</v>
      </c>
      <c r="AI129">
        <v>1137.1748680000001</v>
      </c>
      <c r="AJ129">
        <v>1107.6380819999999</v>
      </c>
      <c r="AK129">
        <v>1077.5460330000001</v>
      </c>
      <c r="AL129">
        <v>1047.4012299999999</v>
      </c>
      <c r="AM129">
        <v>1017.4824620000001</v>
      </c>
      <c r="AN129">
        <v>987.89241979999997</v>
      </c>
    </row>
    <row r="130" spans="1:40" x14ac:dyDescent="0.25">
      <c r="A130" s="27" t="s">
        <v>434</v>
      </c>
      <c r="B130" t="s">
        <v>367</v>
      </c>
      <c r="C130">
        <v>2831.6670730000001</v>
      </c>
      <c r="D130">
        <v>2809.7532630000001</v>
      </c>
      <c r="E130">
        <v>2732.8289920000002</v>
      </c>
      <c r="F130">
        <v>2625.7977989999999</v>
      </c>
      <c r="G130">
        <v>2501.710079</v>
      </c>
      <c r="H130">
        <v>2563.7853129999999</v>
      </c>
      <c r="I130">
        <v>2633.8352249999998</v>
      </c>
      <c r="J130">
        <v>2685.3546299999998</v>
      </c>
      <c r="K130">
        <v>2706.9496479999998</v>
      </c>
      <c r="L130">
        <v>2705.9875830000001</v>
      </c>
      <c r="M130">
        <v>2684.840146</v>
      </c>
      <c r="N130">
        <v>2640.7856550000001</v>
      </c>
      <c r="O130">
        <v>2566.7346859999998</v>
      </c>
      <c r="P130">
        <v>2454.5850559999999</v>
      </c>
      <c r="Q130">
        <v>2329.5722139999998</v>
      </c>
      <c r="R130">
        <v>2200.3344590000002</v>
      </c>
      <c r="S130">
        <v>2070.2598859999998</v>
      </c>
      <c r="T130">
        <v>1941.0674750000001</v>
      </c>
      <c r="U130">
        <v>1858.5402759999999</v>
      </c>
      <c r="V130">
        <v>1789.4844559999999</v>
      </c>
      <c r="W130">
        <v>1724.0227669999999</v>
      </c>
      <c r="X130">
        <v>1659.3460050000001</v>
      </c>
      <c r="Y130">
        <v>1594.682509</v>
      </c>
      <c r="Z130">
        <v>1529.775909</v>
      </c>
      <c r="AA130">
        <v>1464.6186170000001</v>
      </c>
      <c r="AB130">
        <v>1399.274093</v>
      </c>
      <c r="AC130">
        <v>1333.834153</v>
      </c>
      <c r="AD130">
        <v>1268.4210849999999</v>
      </c>
      <c r="AE130">
        <v>986.60645739999995</v>
      </c>
      <c r="AF130">
        <v>707.17731330000004</v>
      </c>
      <c r="AG130">
        <v>487.42508659999999</v>
      </c>
      <c r="AH130">
        <v>327.77679110000003</v>
      </c>
      <c r="AI130">
        <v>216.2558271</v>
      </c>
      <c r="AJ130">
        <v>140.36146350000001</v>
      </c>
      <c r="AK130">
        <v>89.789103470000001</v>
      </c>
      <c r="AL130">
        <v>56.715716159999999</v>
      </c>
      <c r="AM130">
        <v>35.451966769999999</v>
      </c>
      <c r="AN130">
        <v>21.990893889999999</v>
      </c>
    </row>
    <row r="131" spans="1:40" x14ac:dyDescent="0.25">
      <c r="A131" s="27" t="s">
        <v>435</v>
      </c>
      <c r="B131" t="s">
        <v>368</v>
      </c>
      <c r="C131">
        <v>11781.592780000001</v>
      </c>
      <c r="D131">
        <v>12001.08246</v>
      </c>
      <c r="E131">
        <v>12052.888559999999</v>
      </c>
      <c r="F131">
        <v>11977.142620000001</v>
      </c>
      <c r="G131">
        <v>11816.83387</v>
      </c>
      <c r="H131">
        <v>12616.494860000001</v>
      </c>
      <c r="I131">
        <v>13063.333210000001</v>
      </c>
      <c r="J131">
        <v>13346.345090000001</v>
      </c>
      <c r="K131">
        <v>13524.73604</v>
      </c>
      <c r="L131">
        <v>13629.079949999999</v>
      </c>
      <c r="M131">
        <v>13652.084930000001</v>
      </c>
      <c r="N131">
        <v>13561.94326</v>
      </c>
      <c r="O131">
        <v>13305.04938</v>
      </c>
      <c r="P131">
        <v>13639.56148</v>
      </c>
      <c r="Q131">
        <v>13970.878710000001</v>
      </c>
      <c r="R131">
        <v>14295.231879999999</v>
      </c>
      <c r="S131">
        <v>14612.095170000001</v>
      </c>
      <c r="T131">
        <v>14920.98367</v>
      </c>
      <c r="U131">
        <v>14940.78901</v>
      </c>
      <c r="V131">
        <v>14931.23092</v>
      </c>
      <c r="W131">
        <v>14896.17211</v>
      </c>
      <c r="X131">
        <v>14834.34309</v>
      </c>
      <c r="Y131">
        <v>14744.52853</v>
      </c>
      <c r="Z131">
        <v>14624.44023</v>
      </c>
      <c r="AA131">
        <v>14473.09806</v>
      </c>
      <c r="AB131">
        <v>14289.558999999999</v>
      </c>
      <c r="AC131">
        <v>14073.10045</v>
      </c>
      <c r="AD131">
        <v>13823.48338</v>
      </c>
      <c r="AE131">
        <v>14421.5805</v>
      </c>
      <c r="AF131">
        <v>14906.449140000001</v>
      </c>
      <c r="AG131">
        <v>15323.0434</v>
      </c>
      <c r="AH131">
        <v>15699.16373</v>
      </c>
      <c r="AI131">
        <v>16053.4899</v>
      </c>
      <c r="AJ131">
        <v>16397.87023</v>
      </c>
      <c r="AK131">
        <v>16740.092280000001</v>
      </c>
      <c r="AL131">
        <v>17086.555090000002</v>
      </c>
      <c r="AM131">
        <v>17440.6849</v>
      </c>
      <c r="AN131">
        <v>17802.706999999999</v>
      </c>
    </row>
    <row r="132" spans="1:40" x14ac:dyDescent="0.25">
      <c r="A132" s="27" t="s">
        <v>432</v>
      </c>
      <c r="B132" t="s">
        <v>369</v>
      </c>
      <c r="C132">
        <v>474.12527679999999</v>
      </c>
      <c r="D132">
        <v>526.43722709999997</v>
      </c>
      <c r="E132">
        <v>598.71936410000001</v>
      </c>
      <c r="F132">
        <v>686.15050840000004</v>
      </c>
      <c r="G132">
        <v>788.25002859999995</v>
      </c>
      <c r="H132">
        <v>630.55514679999999</v>
      </c>
      <c r="I132">
        <v>431.2248477</v>
      </c>
      <c r="J132">
        <v>273.5308187</v>
      </c>
      <c r="K132">
        <v>165.3228493</v>
      </c>
      <c r="L132">
        <v>96.363663099999997</v>
      </c>
      <c r="M132">
        <v>54.405158329999999</v>
      </c>
      <c r="N132">
        <v>29.77673218</v>
      </c>
      <c r="O132">
        <v>15.779462349999999</v>
      </c>
      <c r="P132">
        <v>11.06676474</v>
      </c>
      <c r="Q132">
        <v>8.4838473170000004</v>
      </c>
      <c r="R132">
        <v>6.6678760949999996</v>
      </c>
      <c r="S132">
        <v>5.2706528160000001</v>
      </c>
      <c r="T132">
        <v>4.1660354350000004</v>
      </c>
      <c r="U132">
        <v>3.7340813239999999</v>
      </c>
      <c r="V132">
        <v>3.499725872</v>
      </c>
      <c r="W132">
        <v>3.3385040450000001</v>
      </c>
      <c r="X132">
        <v>3.214880607</v>
      </c>
      <c r="Y132">
        <v>3.1170739840000001</v>
      </c>
      <c r="Z132">
        <v>3.0400835000000002</v>
      </c>
      <c r="AA132">
        <v>2.9812819140000002</v>
      </c>
      <c r="AB132">
        <v>2.938938652</v>
      </c>
      <c r="AC132">
        <v>2.911774893</v>
      </c>
      <c r="AD132">
        <v>2.8988368320000002</v>
      </c>
      <c r="AE132">
        <v>2.8890120260000001</v>
      </c>
      <c r="AF132">
        <v>2.8735764189999999</v>
      </c>
      <c r="AG132">
        <v>2.8567926130000001</v>
      </c>
      <c r="AH132">
        <v>2.8439492240000002</v>
      </c>
      <c r="AI132">
        <v>2.8390373659999999</v>
      </c>
      <c r="AJ132">
        <v>2.8446923979999998</v>
      </c>
      <c r="AK132">
        <v>2.8626985029999998</v>
      </c>
      <c r="AL132">
        <v>2.8945402420000002</v>
      </c>
      <c r="AM132">
        <v>2.9414243720000002</v>
      </c>
      <c r="AN132">
        <v>3.0043669849999999</v>
      </c>
    </row>
    <row r="133" spans="1:40" x14ac:dyDescent="0.25">
      <c r="A133" s="27" t="s">
        <v>433</v>
      </c>
      <c r="B133" t="s">
        <v>370</v>
      </c>
      <c r="C133">
        <v>5981.2326210000001</v>
      </c>
      <c r="D133">
        <v>5815.6630809999997</v>
      </c>
      <c r="E133">
        <v>5503.5809680000002</v>
      </c>
      <c r="F133">
        <v>5135.6157510000003</v>
      </c>
      <c r="G133">
        <v>4745.278155</v>
      </c>
      <c r="H133">
        <v>2816.6393629999998</v>
      </c>
      <c r="I133">
        <v>1380.4258890000001</v>
      </c>
      <c r="J133">
        <v>615.16984849999994</v>
      </c>
      <c r="K133">
        <v>257.8504696</v>
      </c>
      <c r="L133">
        <v>103.5736931</v>
      </c>
      <c r="M133">
        <v>40.535118590000003</v>
      </c>
      <c r="N133">
        <v>15.848521010000001</v>
      </c>
      <c r="O133">
        <v>6.4522228400000001</v>
      </c>
      <c r="P133">
        <v>3.991115797</v>
      </c>
      <c r="Q133">
        <v>2.8271285270000002</v>
      </c>
      <c r="R133">
        <v>2.0874029529999998</v>
      </c>
      <c r="S133">
        <v>1.5618107400000001</v>
      </c>
      <c r="T133">
        <v>1.1742179180000001</v>
      </c>
      <c r="U133">
        <v>0.89195939329999996</v>
      </c>
      <c r="V133">
        <v>0.6803142244</v>
      </c>
      <c r="W133">
        <v>0.51998306979999998</v>
      </c>
      <c r="X133">
        <v>0.39803075389999998</v>
      </c>
      <c r="Y133">
        <v>0.30506851060000001</v>
      </c>
      <c r="Z133">
        <v>0.2340854104</v>
      </c>
      <c r="AA133">
        <v>0.1798106877</v>
      </c>
      <c r="AB133">
        <v>0.13825984350000001</v>
      </c>
      <c r="AC133">
        <v>0.1064131044</v>
      </c>
      <c r="AD133">
        <v>8.1978089599999998E-2</v>
      </c>
      <c r="AE133">
        <v>6.4052951600000005E-2</v>
      </c>
      <c r="AF133">
        <v>5.0185417099999997E-2</v>
      </c>
      <c r="AG133">
        <v>3.9330890100000002E-2</v>
      </c>
      <c r="AH133">
        <v>3.0834476499999999E-2</v>
      </c>
      <c r="AI133">
        <v>2.41946114E-2</v>
      </c>
      <c r="AJ133">
        <v>1.9010189399999999E-2</v>
      </c>
      <c r="AK133">
        <v>1.4962455499999999E-2</v>
      </c>
      <c r="AL133">
        <v>1.1799823799999999E-2</v>
      </c>
      <c r="AM133">
        <v>9.3256325599999999E-3</v>
      </c>
      <c r="AN133">
        <v>7.3868264100000001E-3</v>
      </c>
    </row>
    <row r="134" spans="1:40" x14ac:dyDescent="0.25">
      <c r="A134" s="5" t="s">
        <v>219</v>
      </c>
      <c r="B134" t="s">
        <v>371</v>
      </c>
      <c r="C134">
        <v>351724.27600000001</v>
      </c>
      <c r="D134">
        <v>361672.6948</v>
      </c>
      <c r="E134">
        <v>372202.44839999999</v>
      </c>
      <c r="F134">
        <v>383160.7438</v>
      </c>
      <c r="G134">
        <v>394016.17570000002</v>
      </c>
      <c r="H134">
        <v>404708.11459999997</v>
      </c>
      <c r="I134">
        <v>415323.63959999999</v>
      </c>
      <c r="J134">
        <v>425935.22220000002</v>
      </c>
      <c r="K134">
        <v>436647.89140000002</v>
      </c>
      <c r="L134">
        <v>447438.07539999997</v>
      </c>
      <c r="M134">
        <v>458307.20120000001</v>
      </c>
      <c r="N134">
        <v>469306.14730000001</v>
      </c>
      <c r="O134">
        <v>480496.33880000003</v>
      </c>
      <c r="P134">
        <v>492258.22330000001</v>
      </c>
      <c r="Q134">
        <v>504556.46789999999</v>
      </c>
      <c r="R134">
        <v>517426.00109999999</v>
      </c>
      <c r="S134">
        <v>530875.68160000001</v>
      </c>
      <c r="T134">
        <v>544897.73080000002</v>
      </c>
      <c r="U134">
        <v>560360.97699999996</v>
      </c>
      <c r="V134">
        <v>576402.07869999995</v>
      </c>
      <c r="W134">
        <v>593033.77379999997</v>
      </c>
      <c r="X134">
        <v>610210.18999999994</v>
      </c>
      <c r="Y134">
        <v>627899.00659999996</v>
      </c>
      <c r="Z134">
        <v>646078.02870000002</v>
      </c>
      <c r="AA134">
        <v>664731.54480000003</v>
      </c>
      <c r="AB134">
        <v>683847.99300000002</v>
      </c>
      <c r="AC134">
        <v>703418.61219999997</v>
      </c>
      <c r="AD134">
        <v>723437.25190000003</v>
      </c>
      <c r="AE134">
        <v>744157.30960000004</v>
      </c>
      <c r="AF134">
        <v>765531.37490000005</v>
      </c>
      <c r="AG134">
        <v>787559.64249999996</v>
      </c>
      <c r="AH134">
        <v>810225.36629999999</v>
      </c>
      <c r="AI134">
        <v>833498.59900000005</v>
      </c>
      <c r="AJ134">
        <v>857361.36179999996</v>
      </c>
      <c r="AK134">
        <v>881813.27960000001</v>
      </c>
      <c r="AL134">
        <v>906893.5673</v>
      </c>
      <c r="AM134">
        <v>932644.61789999995</v>
      </c>
      <c r="AN134">
        <v>959124.66689999995</v>
      </c>
    </row>
    <row r="135" spans="1:40" x14ac:dyDescent="0.25">
      <c r="A135" s="5" t="s">
        <v>219</v>
      </c>
      <c r="B135" t="s">
        <v>372</v>
      </c>
      <c r="C135">
        <v>2722.3989999999999</v>
      </c>
      <c r="D135">
        <v>2799.402212</v>
      </c>
      <c r="E135">
        <v>2881.885241</v>
      </c>
      <c r="F135">
        <v>2968.8066090000002</v>
      </c>
      <c r="G135">
        <v>3054.9806950000002</v>
      </c>
      <c r="H135">
        <v>3139.186518</v>
      </c>
      <c r="I135">
        <v>3222.0883880000001</v>
      </c>
      <c r="J135">
        <v>3304.5566749999998</v>
      </c>
      <c r="K135">
        <v>3387.8739719999999</v>
      </c>
      <c r="L135">
        <v>3472.0290530000002</v>
      </c>
      <c r="M135">
        <v>3557.023764</v>
      </c>
      <c r="N135">
        <v>3643.2780630000002</v>
      </c>
      <c r="O135">
        <v>3731.3515010000001</v>
      </c>
      <c r="P135">
        <v>3824.5267020000001</v>
      </c>
      <c r="Q135">
        <v>3922.425021</v>
      </c>
      <c r="R135">
        <v>4025.0705229999999</v>
      </c>
      <c r="S135">
        <v>4132.3122659999999</v>
      </c>
      <c r="T135">
        <v>4243.9093469999998</v>
      </c>
      <c r="U135">
        <v>4367.2896549999996</v>
      </c>
      <c r="V135">
        <v>4495.3523910000004</v>
      </c>
      <c r="W135">
        <v>4627.5508840000002</v>
      </c>
      <c r="X135">
        <v>4763.3027249999996</v>
      </c>
      <c r="Y135">
        <v>4902.3314339999997</v>
      </c>
      <c r="Z135">
        <v>5044.5408790000001</v>
      </c>
      <c r="AA135">
        <v>5189.91759</v>
      </c>
      <c r="AB135">
        <v>5338.4732160000003</v>
      </c>
      <c r="AC135">
        <v>5490.2170020000003</v>
      </c>
      <c r="AD135">
        <v>5645.1512329999996</v>
      </c>
      <c r="AE135">
        <v>5805.5697799999998</v>
      </c>
      <c r="AF135">
        <v>5971.1935659999999</v>
      </c>
      <c r="AG135">
        <v>6141.9946129999998</v>
      </c>
      <c r="AH135">
        <v>6317.7383030000001</v>
      </c>
      <c r="AI135">
        <v>6498.0563949999996</v>
      </c>
      <c r="AJ135">
        <v>6682.6853680000004</v>
      </c>
      <c r="AK135">
        <v>6871.5278449999996</v>
      </c>
      <c r="AL135">
        <v>7064.8803509999998</v>
      </c>
      <c r="AM135">
        <v>7263.0899589999999</v>
      </c>
      <c r="AN135">
        <v>7466.6207450000002</v>
      </c>
    </row>
    <row r="136" spans="1:40" x14ac:dyDescent="0.25">
      <c r="A136" s="5" t="s">
        <v>218</v>
      </c>
      <c r="B136" t="s">
        <v>373</v>
      </c>
      <c r="C136">
        <v>2566195.5090000001</v>
      </c>
      <c r="D136">
        <v>2638681.1209999998</v>
      </c>
      <c r="E136">
        <v>2715341.9479999999</v>
      </c>
      <c r="F136">
        <v>2795145.071</v>
      </c>
      <c r="G136">
        <v>2873493.9470000002</v>
      </c>
      <c r="H136">
        <v>2949798.61</v>
      </c>
      <c r="I136">
        <v>3024953.05</v>
      </c>
      <c r="J136">
        <v>3099890.074</v>
      </c>
      <c r="K136">
        <v>3175674.1</v>
      </c>
      <c r="L136">
        <v>3252318.784</v>
      </c>
      <c r="M136">
        <v>3329890.6260000002</v>
      </c>
      <c r="N136">
        <v>3408781.5070000002</v>
      </c>
      <c r="O136">
        <v>3489476.8089999999</v>
      </c>
      <c r="P136">
        <v>3575090.3960000002</v>
      </c>
      <c r="Q136">
        <v>3665282.4750000001</v>
      </c>
      <c r="R136">
        <v>3760056.5520000001</v>
      </c>
      <c r="S136">
        <v>3859286.1189999999</v>
      </c>
      <c r="T136">
        <v>3962786.9169999999</v>
      </c>
      <c r="U136">
        <v>4077184.2370000002</v>
      </c>
      <c r="V136">
        <v>4196187.1449999996</v>
      </c>
      <c r="W136">
        <v>4319484.9019999998</v>
      </c>
      <c r="X136">
        <v>4446613.591</v>
      </c>
      <c r="Y136">
        <v>4577326.5999999996</v>
      </c>
      <c r="Z136">
        <v>4711510.4330000002</v>
      </c>
      <c r="AA136">
        <v>4849121.9560000002</v>
      </c>
      <c r="AB136">
        <v>4990150.784</v>
      </c>
      <c r="AC136">
        <v>5134599.5159999998</v>
      </c>
      <c r="AD136">
        <v>5282479.4879999999</v>
      </c>
      <c r="AE136">
        <v>5435924.9570000004</v>
      </c>
      <c r="AF136">
        <v>5594697.9869999997</v>
      </c>
      <c r="AG136">
        <v>5758797.1699999999</v>
      </c>
      <c r="AH136">
        <v>5928062.9869999997</v>
      </c>
      <c r="AI136">
        <v>6102232.2529999996</v>
      </c>
      <c r="AJ136">
        <v>6281137.7949999999</v>
      </c>
      <c r="AK136">
        <v>6464775.6660000002</v>
      </c>
      <c r="AL136">
        <v>6653465.301</v>
      </c>
      <c r="AM136">
        <v>6847585.8099999996</v>
      </c>
      <c r="AN136">
        <v>7047648.8090000004</v>
      </c>
    </row>
    <row r="137" spans="1:40" x14ac:dyDescent="0.25">
      <c r="A137" s="5" t="s">
        <v>218</v>
      </c>
      <c r="B137" t="s">
        <v>374</v>
      </c>
      <c r="C137">
        <v>109752.948</v>
      </c>
      <c r="D137">
        <v>112853.9384</v>
      </c>
      <c r="E137">
        <v>116134.6191</v>
      </c>
      <c r="F137">
        <v>119544.96580000001</v>
      </c>
      <c r="G137">
        <v>122871.2188</v>
      </c>
      <c r="H137">
        <v>126084.0194</v>
      </c>
      <c r="I137">
        <v>129229.76669999999</v>
      </c>
      <c r="J137">
        <v>132359.50339999999</v>
      </c>
      <c r="K137">
        <v>135530.3205</v>
      </c>
      <c r="L137">
        <v>138745.9086</v>
      </c>
      <c r="M137">
        <v>142009.54509999999</v>
      </c>
      <c r="N137">
        <v>145339.6188</v>
      </c>
      <c r="O137">
        <v>148759.55319999999</v>
      </c>
      <c r="P137">
        <v>152411.7237</v>
      </c>
      <c r="Q137">
        <v>156279.7861</v>
      </c>
      <c r="R137">
        <v>160361.83919999999</v>
      </c>
      <c r="S137">
        <v>164649.10089999999</v>
      </c>
      <c r="T137">
        <v>169130.06890000001</v>
      </c>
      <c r="U137">
        <v>174100.02179999999</v>
      </c>
      <c r="V137">
        <v>179278.94450000001</v>
      </c>
      <c r="W137">
        <v>184647.008</v>
      </c>
      <c r="X137">
        <v>190180.77650000001</v>
      </c>
      <c r="Y137">
        <v>195868.8885</v>
      </c>
      <c r="Z137">
        <v>201707.46230000001</v>
      </c>
      <c r="AA137">
        <v>207696.50339999999</v>
      </c>
      <c r="AB137">
        <v>213837.68609999999</v>
      </c>
      <c r="AC137">
        <v>220133.1833</v>
      </c>
      <c r="AD137">
        <v>226585.38200000001</v>
      </c>
      <c r="AE137">
        <v>233291.12590000001</v>
      </c>
      <c r="AF137">
        <v>240241.5074</v>
      </c>
      <c r="AG137">
        <v>247438.64569999999</v>
      </c>
      <c r="AH137">
        <v>254875.8928</v>
      </c>
      <c r="AI137">
        <v>262540.8357</v>
      </c>
      <c r="AJ137">
        <v>270425.22330000001</v>
      </c>
      <c r="AK137">
        <v>278528.36440000002</v>
      </c>
      <c r="AL137">
        <v>286865.87640000001</v>
      </c>
      <c r="AM137">
        <v>295456.73379999999</v>
      </c>
      <c r="AN137">
        <v>304326.353</v>
      </c>
    </row>
    <row r="138" spans="1:40" x14ac:dyDescent="0.25">
      <c r="A138" s="5" t="s">
        <v>218</v>
      </c>
      <c r="B138" t="s">
        <v>375</v>
      </c>
      <c r="C138">
        <v>612403.68160000001</v>
      </c>
      <c r="D138">
        <v>630059.20050000004</v>
      </c>
      <c r="E138">
        <v>649139.81510000001</v>
      </c>
      <c r="F138">
        <v>669358.09199999995</v>
      </c>
      <c r="G138">
        <v>689000.15449999995</v>
      </c>
      <c r="H138">
        <v>707588.17940000002</v>
      </c>
      <c r="I138">
        <v>725330.03599999996</v>
      </c>
      <c r="J138">
        <v>742548.32140000002</v>
      </c>
      <c r="K138">
        <v>759768.40159999998</v>
      </c>
      <c r="L138">
        <v>777114.31980000006</v>
      </c>
      <c r="M138">
        <v>794653.27819999994</v>
      </c>
      <c r="N138">
        <v>812516.33900000004</v>
      </c>
      <c r="O138">
        <v>830851.0638</v>
      </c>
      <c r="P138">
        <v>850596.29020000005</v>
      </c>
      <c r="Q138">
        <v>871704.18119999999</v>
      </c>
      <c r="R138">
        <v>894163.53</v>
      </c>
      <c r="S138">
        <v>917898.57530000003</v>
      </c>
      <c r="T138">
        <v>942814.62580000004</v>
      </c>
      <c r="U138">
        <v>970560.63699999999</v>
      </c>
      <c r="V138">
        <v>999530.88459999999</v>
      </c>
      <c r="W138">
        <v>1029581.1850000001</v>
      </c>
      <c r="X138">
        <v>1060564.7339999999</v>
      </c>
      <c r="Y138">
        <v>1092410.3759999999</v>
      </c>
      <c r="Z138">
        <v>1125094.7609999999</v>
      </c>
      <c r="AA138">
        <v>1158619.19</v>
      </c>
      <c r="AB138">
        <v>1192995.3659999999</v>
      </c>
      <c r="AC138">
        <v>1228237.969</v>
      </c>
      <c r="AD138">
        <v>1264362.6259999999</v>
      </c>
      <c r="AE138">
        <v>1302285.7890000001</v>
      </c>
      <c r="AF138">
        <v>1341908.6440000001</v>
      </c>
      <c r="AG138">
        <v>1383183.013</v>
      </c>
      <c r="AH138">
        <v>1426012.504</v>
      </c>
      <c r="AI138">
        <v>1470278.706</v>
      </c>
      <c r="AJ138">
        <v>1515901.8770000001</v>
      </c>
      <c r="AK138">
        <v>1562858.855</v>
      </c>
      <c r="AL138">
        <v>1611228.953</v>
      </c>
      <c r="AM138">
        <v>1661118.987</v>
      </c>
      <c r="AN138">
        <v>1712678.378</v>
      </c>
    </row>
    <row r="139" spans="1:40" x14ac:dyDescent="0.25">
      <c r="A139" s="5" t="s">
        <v>218</v>
      </c>
      <c r="B139" t="s">
        <v>376</v>
      </c>
      <c r="C139">
        <v>468.495</v>
      </c>
      <c r="D139">
        <v>480.81921249999999</v>
      </c>
      <c r="E139">
        <v>493.64376390000001</v>
      </c>
      <c r="F139">
        <v>506.827404</v>
      </c>
      <c r="G139">
        <v>519.25773389999995</v>
      </c>
      <c r="H139">
        <v>530.99855179999997</v>
      </c>
      <c r="I139">
        <v>542.44417989999999</v>
      </c>
      <c r="J139">
        <v>553.96318470000006</v>
      </c>
      <c r="K139">
        <v>565.85363440000003</v>
      </c>
      <c r="L139">
        <v>578.10148909999998</v>
      </c>
      <c r="M139">
        <v>590.64372530000003</v>
      </c>
      <c r="N139">
        <v>603.47475840000004</v>
      </c>
      <c r="O139">
        <v>616.62186320000001</v>
      </c>
      <c r="P139">
        <v>631.05733359999999</v>
      </c>
      <c r="Q139">
        <v>646.59983239999997</v>
      </c>
      <c r="R139">
        <v>663.13603509999996</v>
      </c>
      <c r="S139">
        <v>680.56438200000002</v>
      </c>
      <c r="T139">
        <v>698.7999542</v>
      </c>
      <c r="U139">
        <v>719.17407920000005</v>
      </c>
      <c r="V139">
        <v>740.46450719999996</v>
      </c>
      <c r="W139">
        <v>762.55237399999999</v>
      </c>
      <c r="X139">
        <v>785.29420640000001</v>
      </c>
      <c r="Y139">
        <v>808.62288860000001</v>
      </c>
      <c r="Z139">
        <v>832.51647630000002</v>
      </c>
      <c r="AA139">
        <v>856.9753551</v>
      </c>
      <c r="AB139">
        <v>882.00783369999999</v>
      </c>
      <c r="AC139">
        <v>907.6222679</v>
      </c>
      <c r="AD139">
        <v>933.82483860000002</v>
      </c>
      <c r="AE139">
        <v>961.12270030000002</v>
      </c>
      <c r="AF139">
        <v>989.45301080000002</v>
      </c>
      <c r="AG139">
        <v>1018.809213</v>
      </c>
      <c r="AH139">
        <v>1049.1605</v>
      </c>
      <c r="AI139">
        <v>1080.4458689999999</v>
      </c>
      <c r="AJ139">
        <v>1112.6132299999999</v>
      </c>
      <c r="AK139">
        <v>1145.6412580000001</v>
      </c>
      <c r="AL139">
        <v>1179.575482</v>
      </c>
      <c r="AM139">
        <v>1214.4773889999999</v>
      </c>
      <c r="AN139">
        <v>1250.435205</v>
      </c>
    </row>
    <row r="140" spans="1:40" x14ac:dyDescent="0.25">
      <c r="A140" s="5" t="s">
        <v>218</v>
      </c>
      <c r="B140" t="s">
        <v>377</v>
      </c>
      <c r="C140">
        <v>1083169.416</v>
      </c>
      <c r="D140">
        <v>1113841.2390000001</v>
      </c>
      <c r="E140">
        <v>1146390.5360000001</v>
      </c>
      <c r="F140">
        <v>1180258.6569999999</v>
      </c>
      <c r="G140">
        <v>1213383.3640000001</v>
      </c>
      <c r="H140">
        <v>1245403.0830000001</v>
      </c>
      <c r="I140">
        <v>1276766.423</v>
      </c>
      <c r="J140">
        <v>1308002.0249999999</v>
      </c>
      <c r="K140">
        <v>1339747.18</v>
      </c>
      <c r="L140">
        <v>1372044.59</v>
      </c>
      <c r="M140">
        <v>1404943.7479999999</v>
      </c>
      <c r="N140">
        <v>1438664.1159999999</v>
      </c>
      <c r="O140">
        <v>1473485.345</v>
      </c>
      <c r="P140">
        <v>1510724.4450000001</v>
      </c>
      <c r="Q140">
        <v>1550209.425</v>
      </c>
      <c r="R140">
        <v>1591927.223</v>
      </c>
      <c r="S140">
        <v>1635775.412</v>
      </c>
      <c r="T140">
        <v>1681619.9990000001</v>
      </c>
      <c r="U140">
        <v>1732439.2450000001</v>
      </c>
      <c r="V140">
        <v>1785362.7120000001</v>
      </c>
      <c r="W140">
        <v>1840152.949</v>
      </c>
      <c r="X140">
        <v>1896580.6939999999</v>
      </c>
      <c r="Y140">
        <v>1954556.7720000001</v>
      </c>
      <c r="Z140">
        <v>2014076.473</v>
      </c>
      <c r="AA140">
        <v>2075176.0349999999</v>
      </c>
      <c r="AB140">
        <v>2137906.656</v>
      </c>
      <c r="AC140">
        <v>2202321.912</v>
      </c>
      <c r="AD140">
        <v>2268475.7450000001</v>
      </c>
      <c r="AE140">
        <v>2337284.9840000002</v>
      </c>
      <c r="AF140">
        <v>2408660.139</v>
      </c>
      <c r="AG140">
        <v>2482629.8259999999</v>
      </c>
      <c r="AH140">
        <v>2559119.9679999999</v>
      </c>
      <c r="AI140">
        <v>2638004.1970000002</v>
      </c>
      <c r="AJ140">
        <v>2719213.915</v>
      </c>
      <c r="AK140">
        <v>2802767.9559999998</v>
      </c>
      <c r="AL140">
        <v>2888880.9849999999</v>
      </c>
      <c r="AM140">
        <v>2977806.7710000002</v>
      </c>
      <c r="AN140">
        <v>3069871.1460000002</v>
      </c>
    </row>
    <row r="141" spans="1:40" x14ac:dyDescent="0.25">
      <c r="A141" s="5" t="s">
        <v>218</v>
      </c>
      <c r="B141" t="s">
        <v>378</v>
      </c>
      <c r="C141">
        <v>861000.34299999999</v>
      </c>
      <c r="D141">
        <v>885250.2328</v>
      </c>
      <c r="E141">
        <v>910870.31850000005</v>
      </c>
      <c r="F141">
        <v>937461.97160000005</v>
      </c>
      <c r="G141">
        <v>963331.19400000002</v>
      </c>
      <c r="H141">
        <v>988244.97609999997</v>
      </c>
      <c r="I141">
        <v>1012611.628</v>
      </c>
      <c r="J141">
        <v>1036882.757</v>
      </c>
      <c r="K141">
        <v>1061553.649</v>
      </c>
      <c r="L141">
        <v>1086654.0149999999</v>
      </c>
      <c r="M141">
        <v>1112197.5109999999</v>
      </c>
      <c r="N141">
        <v>1138322.6669999999</v>
      </c>
      <c r="O141">
        <v>1165213.763</v>
      </c>
      <c r="P141">
        <v>1194032.0209999999</v>
      </c>
      <c r="Q141">
        <v>1224629.7450000001</v>
      </c>
      <c r="R141">
        <v>1256967.6939999999</v>
      </c>
      <c r="S141">
        <v>1290953.1359999999</v>
      </c>
      <c r="T141">
        <v>1326477.2819999999</v>
      </c>
      <c r="U141">
        <v>1365909.43</v>
      </c>
      <c r="V141">
        <v>1406990.432</v>
      </c>
      <c r="W141">
        <v>1449530.024</v>
      </c>
      <c r="X141">
        <v>1493330.6459999999</v>
      </c>
      <c r="Y141">
        <v>1538307.8259999999</v>
      </c>
      <c r="Z141">
        <v>1584444.4669999999</v>
      </c>
      <c r="AA141">
        <v>1631756.16</v>
      </c>
      <c r="AB141">
        <v>1680270.3729999999</v>
      </c>
      <c r="AC141">
        <v>1730016.0889999999</v>
      </c>
      <c r="AD141">
        <v>1781021.7690000001</v>
      </c>
      <c r="AE141">
        <v>1834047.7309999999</v>
      </c>
      <c r="AF141">
        <v>1889027.0619999999</v>
      </c>
      <c r="AG141">
        <v>1945975.6780000001</v>
      </c>
      <c r="AH141">
        <v>2004836.4669999999</v>
      </c>
      <c r="AI141">
        <v>2065505.9779999999</v>
      </c>
      <c r="AJ141">
        <v>2127917.1519999998</v>
      </c>
      <c r="AK141">
        <v>2192067.841</v>
      </c>
      <c r="AL141">
        <v>2258095.4330000002</v>
      </c>
      <c r="AM141">
        <v>2326166.5419999999</v>
      </c>
      <c r="AN141">
        <v>2396500.8169999998</v>
      </c>
    </row>
    <row r="142" spans="1:40" x14ac:dyDescent="0.25">
      <c r="A142" s="5" t="s">
        <v>220</v>
      </c>
      <c r="B142" t="s">
        <v>379</v>
      </c>
      <c r="C142">
        <v>138827.01699999999</v>
      </c>
      <c r="D142">
        <v>142780.90650000001</v>
      </c>
      <c r="E142">
        <v>147175.16279999999</v>
      </c>
      <c r="F142">
        <v>151981.1274</v>
      </c>
      <c r="G142">
        <v>156780.49799999999</v>
      </c>
      <c r="H142">
        <v>161399.057</v>
      </c>
      <c r="I142">
        <v>165810.27050000001</v>
      </c>
      <c r="J142">
        <v>170039.9847</v>
      </c>
      <c r="K142">
        <v>174173.0006</v>
      </c>
      <c r="L142">
        <v>178244.0098</v>
      </c>
      <c r="M142">
        <v>182233.64910000001</v>
      </c>
      <c r="N142">
        <v>186161.66320000001</v>
      </c>
      <c r="O142">
        <v>190067.17939999999</v>
      </c>
      <c r="P142">
        <v>194287.37890000001</v>
      </c>
      <c r="Q142">
        <v>198892.0374</v>
      </c>
      <c r="R142">
        <v>203897.9902</v>
      </c>
      <c r="S142">
        <v>209286.1991</v>
      </c>
      <c r="T142">
        <v>215025.0012</v>
      </c>
      <c r="U142">
        <v>221478.32120000001</v>
      </c>
      <c r="V142">
        <v>228269.23269999999</v>
      </c>
      <c r="W142">
        <v>235353.9302</v>
      </c>
      <c r="X142">
        <v>242690.80859999999</v>
      </c>
      <c r="Y142">
        <v>250257.02249999999</v>
      </c>
      <c r="Z142">
        <v>258041.8204</v>
      </c>
      <c r="AA142">
        <v>266041.27039999998</v>
      </c>
      <c r="AB142">
        <v>274254.92920000001</v>
      </c>
      <c r="AC142">
        <v>282683.96870000003</v>
      </c>
      <c r="AD142">
        <v>291330.51409999997</v>
      </c>
      <c r="AE142">
        <v>300415.25530000002</v>
      </c>
      <c r="AF142">
        <v>309977.25380000001</v>
      </c>
      <c r="AG142">
        <v>320021.05050000001</v>
      </c>
      <c r="AH142">
        <v>330520.18199999997</v>
      </c>
      <c r="AI142">
        <v>341491.91649999999</v>
      </c>
      <c r="AJ142">
        <v>352914.40980000002</v>
      </c>
      <c r="AK142">
        <v>364766.68920000002</v>
      </c>
      <c r="AL142">
        <v>377048.46679999999</v>
      </c>
      <c r="AM142">
        <v>389770.52850000001</v>
      </c>
      <c r="AN142">
        <v>402958.8751</v>
      </c>
    </row>
    <row r="143" spans="1:40" x14ac:dyDescent="0.25">
      <c r="A143" s="5" t="s">
        <v>220</v>
      </c>
      <c r="B143" t="s">
        <v>380</v>
      </c>
      <c r="C143">
        <v>3577.69</v>
      </c>
      <c r="D143">
        <v>3672.7676459999998</v>
      </c>
      <c r="E143">
        <v>3782.5858029999999</v>
      </c>
      <c r="F143">
        <v>3907.4503810000001</v>
      </c>
      <c r="G143">
        <v>4028.5231979999999</v>
      </c>
      <c r="H143">
        <v>4141.013089</v>
      </c>
      <c r="I143">
        <v>4246.4397849999996</v>
      </c>
      <c r="J143">
        <v>4347.4409999999998</v>
      </c>
      <c r="K143">
        <v>4447.1526279999998</v>
      </c>
      <c r="L143">
        <v>4546.437304</v>
      </c>
      <c r="M143">
        <v>4644.8331079999998</v>
      </c>
      <c r="N143">
        <v>4742.8403150000004</v>
      </c>
      <c r="O143">
        <v>4841.4518310000003</v>
      </c>
      <c r="P143">
        <v>4953.2690210000001</v>
      </c>
      <c r="Q143">
        <v>5078.5130520000002</v>
      </c>
      <c r="R143">
        <v>5215.3126830000001</v>
      </c>
      <c r="S143">
        <v>5361.3658240000004</v>
      </c>
      <c r="T143">
        <v>5514.8442599999998</v>
      </c>
      <c r="U143">
        <v>5684.4204319999999</v>
      </c>
      <c r="V143">
        <v>5860.5024679999997</v>
      </c>
      <c r="W143">
        <v>6042.4973970000001</v>
      </c>
      <c r="X143">
        <v>6229.8271299999997</v>
      </c>
      <c r="Y143">
        <v>6422.2687519999999</v>
      </c>
      <c r="Z143">
        <v>6619.7754409999998</v>
      </c>
      <c r="AA143">
        <v>6822.3733659999998</v>
      </c>
      <c r="AB143">
        <v>7030.1124449999998</v>
      </c>
      <c r="AC143">
        <v>7243.0453859999998</v>
      </c>
      <c r="AD143">
        <v>7461.2279479999997</v>
      </c>
      <c r="AE143">
        <v>7694.0482060000004</v>
      </c>
      <c r="AF143">
        <v>7940.7613240000001</v>
      </c>
      <c r="AG143">
        <v>8199.3371979999902</v>
      </c>
      <c r="AH143">
        <v>8468.7545840000002</v>
      </c>
      <c r="AI143">
        <v>8747.5709989999996</v>
      </c>
      <c r="AJ143">
        <v>9034.8594030000004</v>
      </c>
      <c r="AK143">
        <v>9330.2190709999995</v>
      </c>
      <c r="AL143">
        <v>9634.0162540000001</v>
      </c>
      <c r="AM143">
        <v>9946.9356470000002</v>
      </c>
      <c r="AN143">
        <v>10269.97121</v>
      </c>
    </row>
    <row r="144" spans="1:40" x14ac:dyDescent="0.25">
      <c r="A144" s="5" t="s">
        <v>220</v>
      </c>
      <c r="B144" t="s">
        <v>381</v>
      </c>
      <c r="C144">
        <v>12425.123</v>
      </c>
      <c r="D144">
        <v>12838.852220000001</v>
      </c>
      <c r="E144">
        <v>13273.989729999999</v>
      </c>
      <c r="F144">
        <v>13703.280489999999</v>
      </c>
      <c r="G144">
        <v>14091.51751</v>
      </c>
      <c r="H144">
        <v>14443.908380000001</v>
      </c>
      <c r="I144">
        <v>14777.277959999999</v>
      </c>
      <c r="J144">
        <v>15105.572690000001</v>
      </c>
      <c r="K144">
        <v>15440.54653</v>
      </c>
      <c r="L144">
        <v>15785.00453</v>
      </c>
      <c r="M144">
        <v>16138.64674</v>
      </c>
      <c r="N144">
        <v>16503.004489999999</v>
      </c>
      <c r="O144">
        <v>16879.961879999999</v>
      </c>
      <c r="P144">
        <v>17289.359540000001</v>
      </c>
      <c r="Q144">
        <v>17729.968690000002</v>
      </c>
      <c r="R144">
        <v>18199.5684</v>
      </c>
      <c r="S144">
        <v>18694.505160000001</v>
      </c>
      <c r="T144">
        <v>19211.262490000001</v>
      </c>
      <c r="U144">
        <v>19782.237529999999</v>
      </c>
      <c r="V144">
        <v>20374.898089999999</v>
      </c>
      <c r="W144">
        <v>20986.32156</v>
      </c>
      <c r="X144">
        <v>21613.690839999999</v>
      </c>
      <c r="Y144">
        <v>22255.688190000001</v>
      </c>
      <c r="Z144">
        <v>22911.93002</v>
      </c>
      <c r="AA144">
        <v>23582.518179999999</v>
      </c>
      <c r="AB144">
        <v>24267.749800000001</v>
      </c>
      <c r="AC144">
        <v>24967.956399999999</v>
      </c>
      <c r="AD144">
        <v>25683.450229999999</v>
      </c>
      <c r="AE144">
        <v>26431.69399</v>
      </c>
      <c r="AF144">
        <v>27211.424080000001</v>
      </c>
      <c r="AG144">
        <v>28019.798920000001</v>
      </c>
      <c r="AH144">
        <v>28852.867579999998</v>
      </c>
      <c r="AI144">
        <v>29707.074069999999</v>
      </c>
      <c r="AJ144">
        <v>30580.668890000001</v>
      </c>
      <c r="AK144">
        <v>31473.720509999999</v>
      </c>
      <c r="AL144">
        <v>32388.575229999999</v>
      </c>
      <c r="AM144">
        <v>33327.58425</v>
      </c>
      <c r="AN144">
        <v>34293.493549999999</v>
      </c>
    </row>
    <row r="145" spans="1:40" x14ac:dyDescent="0.25">
      <c r="A145" s="5" t="s">
        <v>220</v>
      </c>
      <c r="B145" t="s">
        <v>382</v>
      </c>
      <c r="C145">
        <v>329.06599999999997</v>
      </c>
      <c r="D145">
        <v>338.41584560000001</v>
      </c>
      <c r="E145">
        <v>349.199882</v>
      </c>
      <c r="F145">
        <v>361.3500439</v>
      </c>
      <c r="G145">
        <v>373.1602504</v>
      </c>
      <c r="H145">
        <v>384.04677559999999</v>
      </c>
      <c r="I145">
        <v>394.00100529999997</v>
      </c>
      <c r="J145">
        <v>403.19600860000003</v>
      </c>
      <c r="K145">
        <v>411.94926220000002</v>
      </c>
      <c r="L145">
        <v>420.39719689999998</v>
      </c>
      <c r="M145">
        <v>428.69567269999999</v>
      </c>
      <c r="N145">
        <v>436.97235510000002</v>
      </c>
      <c r="O145">
        <v>445.33028439999998</v>
      </c>
      <c r="P145">
        <v>454.701888</v>
      </c>
      <c r="Q145">
        <v>465.10666750000001</v>
      </c>
      <c r="R145">
        <v>476.53350769999997</v>
      </c>
      <c r="S145">
        <v>488.89869659999999</v>
      </c>
      <c r="T145">
        <v>502.09372009999998</v>
      </c>
      <c r="U145">
        <v>516.98515789999999</v>
      </c>
      <c r="V145">
        <v>532.64103160000002</v>
      </c>
      <c r="W145">
        <v>548.92760750000002</v>
      </c>
      <c r="X145">
        <v>565.73069169999997</v>
      </c>
      <c r="Y145">
        <v>582.99236780000001</v>
      </c>
      <c r="Z145">
        <v>600.68946619999997</v>
      </c>
      <c r="AA145">
        <v>618.81636560000004</v>
      </c>
      <c r="AB145">
        <v>637.37433559999999</v>
      </c>
      <c r="AC145">
        <v>656.36590239999998</v>
      </c>
      <c r="AD145">
        <v>675.79307900000003</v>
      </c>
      <c r="AE145">
        <v>696.38372170000002</v>
      </c>
      <c r="AF145">
        <v>718.16138679999995</v>
      </c>
      <c r="AG145">
        <v>741.11687730000006</v>
      </c>
      <c r="AH145">
        <v>765.15711480000004</v>
      </c>
      <c r="AI145">
        <v>790.15064510000002</v>
      </c>
      <c r="AJ145">
        <v>816.0010327</v>
      </c>
      <c r="AK145">
        <v>842.65153699999996</v>
      </c>
      <c r="AL145">
        <v>870.11296860000004</v>
      </c>
      <c r="AM145">
        <v>898.41962869999998</v>
      </c>
      <c r="AN145">
        <v>927.63387139999998</v>
      </c>
    </row>
    <row r="146" spans="1:40" x14ac:dyDescent="0.25">
      <c r="A146" s="5" t="s">
        <v>220</v>
      </c>
      <c r="B146" t="s">
        <v>383</v>
      </c>
      <c r="C146">
        <v>568231.56999999995</v>
      </c>
      <c r="D146">
        <v>584969.14309999999</v>
      </c>
      <c r="E146">
        <v>603622.63780000003</v>
      </c>
      <c r="F146">
        <v>623998.50100000005</v>
      </c>
      <c r="G146">
        <v>644282.80169999995</v>
      </c>
      <c r="H146">
        <v>663711.76760000002</v>
      </c>
      <c r="I146">
        <v>682135.43839999998</v>
      </c>
      <c r="J146">
        <v>699636.03910000005</v>
      </c>
      <c r="K146">
        <v>716560.7953</v>
      </c>
      <c r="L146">
        <v>733076.08849999995</v>
      </c>
      <c r="M146">
        <v>749098.11950000003</v>
      </c>
      <c r="N146">
        <v>764710.92209999997</v>
      </c>
      <c r="O146">
        <v>780078.03419999999</v>
      </c>
      <c r="P146">
        <v>796748.56799999997</v>
      </c>
      <c r="Q146">
        <v>815048.2781</v>
      </c>
      <c r="R146">
        <v>835034.67590000003</v>
      </c>
      <c r="S146">
        <v>856611.99950000003</v>
      </c>
      <c r="T146">
        <v>879634.61979999999</v>
      </c>
      <c r="U146">
        <v>905509.21479999996</v>
      </c>
      <c r="V146">
        <v>932742.01800000004</v>
      </c>
      <c r="W146">
        <v>961167.45959999994</v>
      </c>
      <c r="X146">
        <v>990613.67960000003</v>
      </c>
      <c r="Y146">
        <v>1020975.22</v>
      </c>
      <c r="Z146">
        <v>1052191.247</v>
      </c>
      <c r="AA146">
        <v>1084227.7930000001</v>
      </c>
      <c r="AB146">
        <v>1117066.0530000001</v>
      </c>
      <c r="AC146">
        <v>1150695.2290000001</v>
      </c>
      <c r="AD146">
        <v>1185109.459</v>
      </c>
      <c r="AE146">
        <v>1221321.325</v>
      </c>
      <c r="AF146">
        <v>1259478.3430000001</v>
      </c>
      <c r="AG146">
        <v>1299559.5330000001</v>
      </c>
      <c r="AH146">
        <v>1341653.132</v>
      </c>
      <c r="AI146">
        <v>1385604.9010000001</v>
      </c>
      <c r="AJ146">
        <v>1431250.5989999999</v>
      </c>
      <c r="AK146">
        <v>1478476.2169999999</v>
      </c>
      <c r="AL146">
        <v>1527261.2679999999</v>
      </c>
      <c r="AM146">
        <v>1577629.507</v>
      </c>
      <c r="AN146">
        <v>1629660.6329999999</v>
      </c>
    </row>
    <row r="147" spans="1:40" x14ac:dyDescent="0.25">
      <c r="A147" s="5" t="s">
        <v>220</v>
      </c>
      <c r="B147" t="s">
        <v>384</v>
      </c>
      <c r="C147">
        <v>2519.703</v>
      </c>
      <c r="D147">
        <v>2591.3539479999999</v>
      </c>
      <c r="E147">
        <v>2667.9171999999999</v>
      </c>
      <c r="F147">
        <v>2747.8172009999998</v>
      </c>
      <c r="G147">
        <v>2825.8625809999999</v>
      </c>
      <c r="H147">
        <v>2900.7428020000002</v>
      </c>
      <c r="I147">
        <v>2974.4641740000002</v>
      </c>
      <c r="J147">
        <v>3048.4910410000002</v>
      </c>
      <c r="K147">
        <v>3124.2955940000002</v>
      </c>
      <c r="L147">
        <v>3201.44884</v>
      </c>
      <c r="M147">
        <v>3279.357857</v>
      </c>
      <c r="N147">
        <v>3358.4004180000002</v>
      </c>
      <c r="O147">
        <v>3439.218621</v>
      </c>
      <c r="P147">
        <v>3524.3950060000002</v>
      </c>
      <c r="Q147">
        <v>3613.7179019999999</v>
      </c>
      <c r="R147">
        <v>3707.6432530000002</v>
      </c>
      <c r="S147">
        <v>3806.2285550000001</v>
      </c>
      <c r="T147">
        <v>3909.2902309999999</v>
      </c>
      <c r="U147">
        <v>4025.3756979999998</v>
      </c>
      <c r="V147">
        <v>4146.2397060000003</v>
      </c>
      <c r="W147">
        <v>4270.7425830000002</v>
      </c>
      <c r="X147">
        <v>4398.2090850000004</v>
      </c>
      <c r="Y147">
        <v>4528.5206269999999</v>
      </c>
      <c r="Z147">
        <v>4661.7791859999998</v>
      </c>
      <c r="AA147">
        <v>4798.1333189999996</v>
      </c>
      <c r="AB147">
        <v>4937.710795</v>
      </c>
      <c r="AC147">
        <v>5080.6020159999998</v>
      </c>
      <c r="AD147">
        <v>5226.8685509999996</v>
      </c>
      <c r="AE147">
        <v>5378.656868</v>
      </c>
      <c r="AF147">
        <v>5535.3697160000002</v>
      </c>
      <c r="AG147">
        <v>5697.2767190000004</v>
      </c>
      <c r="AH147">
        <v>5864.4767949999996</v>
      </c>
      <c r="AI147">
        <v>6036.7036310000003</v>
      </c>
      <c r="AJ147">
        <v>6213.726514</v>
      </c>
      <c r="AK147">
        <v>6395.4587240000001</v>
      </c>
      <c r="AL147">
        <v>6582.1877009999998</v>
      </c>
      <c r="AM147">
        <v>6774.292837</v>
      </c>
      <c r="AN147">
        <v>6972.2848560000002</v>
      </c>
    </row>
    <row r="148" spans="1:40" x14ac:dyDescent="0.25">
      <c r="A148" s="5" t="s">
        <v>221</v>
      </c>
      <c r="B148" t="s">
        <v>385</v>
      </c>
      <c r="C148">
        <v>4152088.8960000002</v>
      </c>
      <c r="D148">
        <v>4270114.1960000005</v>
      </c>
      <c r="E148">
        <v>4395158.4850000003</v>
      </c>
      <c r="F148">
        <v>4525227.8969999999</v>
      </c>
      <c r="G148">
        <v>4653574.1840000004</v>
      </c>
      <c r="H148">
        <v>4779135.6880000001</v>
      </c>
      <c r="I148">
        <v>4903294.03</v>
      </c>
      <c r="J148">
        <v>5027451.5089999996</v>
      </c>
      <c r="K148">
        <v>5153378.7060000002</v>
      </c>
      <c r="L148">
        <v>5280921.551</v>
      </c>
      <c r="M148">
        <v>5410000.8470000001</v>
      </c>
      <c r="N148">
        <v>5541206.2640000004</v>
      </c>
      <c r="O148">
        <v>5675325.3909999998</v>
      </c>
      <c r="P148">
        <v>5816855.273</v>
      </c>
      <c r="Q148">
        <v>5965096.4979999997</v>
      </c>
      <c r="R148">
        <v>6120123.352</v>
      </c>
      <c r="S148">
        <v>6281797.409</v>
      </c>
      <c r="T148">
        <v>6449863.5580000002</v>
      </c>
      <c r="U148">
        <v>6635472.3200000003</v>
      </c>
      <c r="V148">
        <v>6828079.3930000002</v>
      </c>
      <c r="W148">
        <v>7027160.7280000001</v>
      </c>
      <c r="X148">
        <v>7231886.4409999996</v>
      </c>
      <c r="Y148">
        <v>7441837.5820000004</v>
      </c>
      <c r="Z148">
        <v>7656842.8329999996</v>
      </c>
      <c r="AA148">
        <v>7876851.2850000001</v>
      </c>
      <c r="AB148">
        <v>8101856.8629999999</v>
      </c>
      <c r="AC148">
        <v>8331860.2570000002</v>
      </c>
      <c r="AD148">
        <v>8566861.068</v>
      </c>
      <c r="AE148">
        <v>8809836.1429999899</v>
      </c>
      <c r="AF148">
        <v>9060308.1850000005</v>
      </c>
      <c r="AG148">
        <v>9318329.5260000005</v>
      </c>
      <c r="AH148">
        <v>9583682.4759999998</v>
      </c>
      <c r="AI148">
        <v>9855955.2100000009</v>
      </c>
      <c r="AJ148">
        <v>10134863.74</v>
      </c>
      <c r="AK148">
        <v>10420342.99</v>
      </c>
      <c r="AL148">
        <v>10712872.82</v>
      </c>
      <c r="AM148">
        <v>11012987.449999999</v>
      </c>
      <c r="AN148">
        <v>11321393.25</v>
      </c>
    </row>
    <row r="149" spans="1:40" x14ac:dyDescent="0.25">
      <c r="A149" s="5" t="s">
        <v>221</v>
      </c>
      <c r="B149" t="s">
        <v>386</v>
      </c>
      <c r="C149">
        <v>4653.7969990000001</v>
      </c>
      <c r="D149">
        <v>4787.0551560000004</v>
      </c>
      <c r="E149">
        <v>4929.930171</v>
      </c>
      <c r="F149">
        <v>5079.3253560000003</v>
      </c>
      <c r="G149">
        <v>5225.3712560000004</v>
      </c>
      <c r="H149">
        <v>5365.8012760000001</v>
      </c>
      <c r="I149">
        <v>5502.6589430000004</v>
      </c>
      <c r="J149">
        <v>5638.5063010000003</v>
      </c>
      <c r="K149">
        <v>5776.8645299999998</v>
      </c>
      <c r="L149">
        <v>5917.3665300000002</v>
      </c>
      <c r="M149">
        <v>6059.6173049999998</v>
      </c>
      <c r="N149">
        <v>6204.2836459999999</v>
      </c>
      <c r="O149">
        <v>6352.434037</v>
      </c>
      <c r="P149">
        <v>6509.9204170000003</v>
      </c>
      <c r="Q149">
        <v>6675.7786290000004</v>
      </c>
      <c r="R149">
        <v>6850.2185410000002</v>
      </c>
      <c r="S149">
        <v>7032.8333080000002</v>
      </c>
      <c r="T149">
        <v>7222.9363450000001</v>
      </c>
      <c r="U149">
        <v>7434.1067110000004</v>
      </c>
      <c r="V149">
        <v>7653.4662689999996</v>
      </c>
      <c r="W149">
        <v>7879.6288350000004</v>
      </c>
      <c r="X149">
        <v>8111.3027339999999</v>
      </c>
      <c r="Y149">
        <v>8347.9938039999997</v>
      </c>
      <c r="Z149">
        <v>8589.6793199999902</v>
      </c>
      <c r="AA149">
        <v>8836.5238819999995</v>
      </c>
      <c r="AB149">
        <v>9088.7110979999998</v>
      </c>
      <c r="AC149">
        <v>9346.3680230000009</v>
      </c>
      <c r="AD149">
        <v>9609.5571110000001</v>
      </c>
      <c r="AE149">
        <v>9882.0573289999902</v>
      </c>
      <c r="AF149">
        <v>10163.29809</v>
      </c>
      <c r="AG149">
        <v>10453.597820000001</v>
      </c>
      <c r="AH149">
        <v>10752.50878</v>
      </c>
      <c r="AI149">
        <v>11059.190839999999</v>
      </c>
      <c r="AJ149">
        <v>11372.9892</v>
      </c>
      <c r="AK149">
        <v>11693.488890000001</v>
      </c>
      <c r="AL149">
        <v>12021.327600000001</v>
      </c>
      <c r="AM149">
        <v>12357.146409999999</v>
      </c>
      <c r="AN149">
        <v>12701.75866</v>
      </c>
    </row>
    <row r="150" spans="1:40" x14ac:dyDescent="0.25">
      <c r="A150" s="19" t="s">
        <v>410</v>
      </c>
      <c r="B150" t="s">
        <v>387</v>
      </c>
      <c r="C150">
        <v>363441.91800000001</v>
      </c>
      <c r="D150">
        <v>386982.73570000002</v>
      </c>
      <c r="E150">
        <v>410519.99900000001</v>
      </c>
      <c r="F150">
        <v>434047.07010000001</v>
      </c>
      <c r="G150">
        <v>457557.23580000002</v>
      </c>
      <c r="H150">
        <v>481049.65429999999</v>
      </c>
      <c r="I150">
        <v>504526.7205</v>
      </c>
      <c r="J150">
        <v>527990.96459999995</v>
      </c>
      <c r="K150">
        <v>551443.45039999997</v>
      </c>
      <c r="L150">
        <v>574888.50800000003</v>
      </c>
      <c r="M150">
        <v>598325.12800000003</v>
      </c>
      <c r="N150">
        <v>621774.33400000003</v>
      </c>
      <c r="O150">
        <v>645210.75230000005</v>
      </c>
      <c r="P150">
        <v>668711.14859999996</v>
      </c>
      <c r="Q150">
        <v>692162.29260000004</v>
      </c>
      <c r="R150">
        <v>715585.49820000003</v>
      </c>
      <c r="S150">
        <v>738999.98459999997</v>
      </c>
      <c r="T150">
        <v>762417.47169999999</v>
      </c>
      <c r="U150">
        <v>765353.16949999996</v>
      </c>
      <c r="V150">
        <v>768273.05819999997</v>
      </c>
      <c r="W150">
        <v>771189.69220000005</v>
      </c>
      <c r="X150">
        <v>774123.93700000003</v>
      </c>
      <c r="Y150">
        <v>777077.35250000004</v>
      </c>
      <c r="Z150">
        <v>780047.29020000005</v>
      </c>
      <c r="AA150">
        <v>783030.83319999999</v>
      </c>
      <c r="AB150">
        <v>786024.97820000001</v>
      </c>
      <c r="AC150">
        <v>789027.62159999995</v>
      </c>
      <c r="AD150">
        <v>792037.88260000001</v>
      </c>
      <c r="AE150">
        <v>795052.36789999995</v>
      </c>
      <c r="AF150">
        <v>798031.98990000004</v>
      </c>
      <c r="AG150">
        <v>800982.66529999999</v>
      </c>
      <c r="AH150">
        <v>803977.04700000002</v>
      </c>
      <c r="AI150">
        <v>807002.25399999996</v>
      </c>
      <c r="AJ150">
        <v>810043.1936</v>
      </c>
      <c r="AK150">
        <v>813227.94169999997</v>
      </c>
      <c r="AL150">
        <v>816403.83219999995</v>
      </c>
      <c r="AM150">
        <v>819553.5895</v>
      </c>
      <c r="AN150">
        <v>822682.48970000003</v>
      </c>
    </row>
    <row r="151" spans="1:40" x14ac:dyDescent="0.25">
      <c r="A151" s="19" t="s">
        <v>410</v>
      </c>
      <c r="B151" t="s">
        <v>388</v>
      </c>
      <c r="C151">
        <v>9283.1983999999902</v>
      </c>
      <c r="D151">
        <v>9647.4201009999997</v>
      </c>
      <c r="E151">
        <v>10009.764639999999</v>
      </c>
      <c r="F151">
        <v>10369.2693</v>
      </c>
      <c r="G151">
        <v>10725.683440000001</v>
      </c>
      <c r="H151">
        <v>11079.35327</v>
      </c>
      <c r="I151">
        <v>11430.76713</v>
      </c>
      <c r="J151">
        <v>11780.549709999999</v>
      </c>
      <c r="K151">
        <v>12129.556479999999</v>
      </c>
      <c r="L151">
        <v>12477.30092</v>
      </c>
      <c r="M151">
        <v>12823.70644</v>
      </c>
      <c r="N151">
        <v>13169.01045</v>
      </c>
      <c r="O151">
        <v>13513.00928</v>
      </c>
      <c r="P151">
        <v>13855.98343</v>
      </c>
      <c r="Q151">
        <v>14197.78981</v>
      </c>
      <c r="R151">
        <v>14537.77291</v>
      </c>
      <c r="S151">
        <v>14875.406349999999</v>
      </c>
      <c r="T151">
        <v>15210.575220000001</v>
      </c>
      <c r="U151">
        <v>15346.57899</v>
      </c>
      <c r="V151">
        <v>15476.697410000001</v>
      </c>
      <c r="W151">
        <v>15603.03815</v>
      </c>
      <c r="X151">
        <v>15726.601049999999</v>
      </c>
      <c r="Y151">
        <v>15848.95465</v>
      </c>
      <c r="Z151">
        <v>15971.70227</v>
      </c>
      <c r="AA151">
        <v>16095.95744</v>
      </c>
      <c r="AB151">
        <v>16222.38557</v>
      </c>
      <c r="AC151">
        <v>16351.32149</v>
      </c>
      <c r="AD151">
        <v>16482.923750000002</v>
      </c>
      <c r="AE151">
        <v>16619.327860000001</v>
      </c>
      <c r="AF151">
        <v>16758.911039999999</v>
      </c>
      <c r="AG151">
        <v>16900.441169999998</v>
      </c>
      <c r="AH151">
        <v>17044.01354</v>
      </c>
      <c r="AI151">
        <v>17189.676090000001</v>
      </c>
      <c r="AJ151">
        <v>17337.641919999998</v>
      </c>
      <c r="AK151">
        <v>17489.16402</v>
      </c>
      <c r="AL151">
        <v>17644.209050000001</v>
      </c>
      <c r="AM151">
        <v>17802.170129999999</v>
      </c>
      <c r="AN151">
        <v>17963.07562</v>
      </c>
    </row>
    <row r="152" spans="1:40" x14ac:dyDescent="0.25">
      <c r="A152" s="5" t="s">
        <v>409</v>
      </c>
      <c r="B152" t="s">
        <v>389</v>
      </c>
      <c r="C152">
        <v>37854.733</v>
      </c>
      <c r="D152">
        <v>40862.755850000001</v>
      </c>
      <c r="E152">
        <v>43871.667950000003</v>
      </c>
      <c r="F152">
        <v>46879.873720000003</v>
      </c>
      <c r="G152">
        <v>49888.878859999997</v>
      </c>
      <c r="H152">
        <v>52892.39789</v>
      </c>
      <c r="I152">
        <v>55892.182139999997</v>
      </c>
      <c r="J152">
        <v>58889.35929</v>
      </c>
      <c r="K152">
        <v>61884.417889999997</v>
      </c>
      <c r="L152">
        <v>64878.037069999998</v>
      </c>
      <c r="M152">
        <v>67871.006980000006</v>
      </c>
      <c r="N152">
        <v>70865.163320000007</v>
      </c>
      <c r="O152">
        <v>73859.717480000007</v>
      </c>
      <c r="P152">
        <v>76850.801059999998</v>
      </c>
      <c r="Q152">
        <v>79837.757809999996</v>
      </c>
      <c r="R152">
        <v>82822.342350000006</v>
      </c>
      <c r="S152">
        <v>85805.924050000001</v>
      </c>
      <c r="T152">
        <v>88789.198969999998</v>
      </c>
      <c r="U152">
        <v>90894.262119999999</v>
      </c>
      <c r="V152">
        <v>92998.742710000006</v>
      </c>
      <c r="W152">
        <v>95103.056840000005</v>
      </c>
      <c r="X152">
        <v>97208.420689999999</v>
      </c>
      <c r="Y152">
        <v>99315.074170000007</v>
      </c>
      <c r="Z152">
        <v>101422.8279</v>
      </c>
      <c r="AA152">
        <v>103531.53350000001</v>
      </c>
      <c r="AB152">
        <v>105641.1309</v>
      </c>
      <c r="AC152">
        <v>107751.5932</v>
      </c>
      <c r="AD152">
        <v>109862.9531</v>
      </c>
      <c r="AE152">
        <v>111972.4961</v>
      </c>
      <c r="AF152">
        <v>114079.36169999999</v>
      </c>
      <c r="AG152">
        <v>116185.2067</v>
      </c>
      <c r="AH152">
        <v>118294.1329</v>
      </c>
      <c r="AI152">
        <v>120406.9681</v>
      </c>
      <c r="AJ152">
        <v>122523.3404</v>
      </c>
      <c r="AK152">
        <v>124647.4855</v>
      </c>
      <c r="AL152">
        <v>126774.9624</v>
      </c>
      <c r="AM152">
        <v>128905.16310000001</v>
      </c>
      <c r="AN152">
        <v>131037.76149999999</v>
      </c>
    </row>
    <row r="153" spans="1:40" x14ac:dyDescent="0.25">
      <c r="A153" s="5" t="s">
        <v>219</v>
      </c>
      <c r="B153" t="s">
        <v>390</v>
      </c>
      <c r="C153">
        <v>351724.27600000001</v>
      </c>
      <c r="D153">
        <v>362548.30810000002</v>
      </c>
      <c r="E153">
        <v>374000.7022</v>
      </c>
      <c r="F153">
        <v>385929.4327</v>
      </c>
      <c r="G153">
        <v>397816.79989999998</v>
      </c>
      <c r="H153">
        <v>409556.90970000002</v>
      </c>
      <c r="I153">
        <v>421350.07669999998</v>
      </c>
      <c r="J153">
        <v>433152.45059999998</v>
      </c>
      <c r="K153">
        <v>444978.83929999999</v>
      </c>
      <c r="L153">
        <v>456744.76400000002</v>
      </c>
      <c r="M153">
        <v>468419.5834</v>
      </c>
      <c r="N153">
        <v>480058.79019999999</v>
      </c>
      <c r="O153">
        <v>491745.53389999998</v>
      </c>
      <c r="P153">
        <v>503823.10499999998</v>
      </c>
      <c r="Q153">
        <v>516387.31679999997</v>
      </c>
      <c r="R153">
        <v>529543.50670000003</v>
      </c>
      <c r="S153">
        <v>543332.25879999995</v>
      </c>
      <c r="T153">
        <v>557757.25230000005</v>
      </c>
      <c r="U153">
        <v>573194.97939999995</v>
      </c>
      <c r="V153">
        <v>589194.87780000002</v>
      </c>
      <c r="W153">
        <v>605739.50269999995</v>
      </c>
      <c r="X153">
        <v>622799.03940000001</v>
      </c>
      <c r="Y153">
        <v>640354.49230000004</v>
      </c>
      <c r="Z153">
        <v>658396.07019999996</v>
      </c>
      <c r="AA153">
        <v>676918.87280000001</v>
      </c>
      <c r="AB153">
        <v>695920.11080000002</v>
      </c>
      <c r="AC153">
        <v>715397.38899999997</v>
      </c>
      <c r="AD153">
        <v>735348.81700000004</v>
      </c>
      <c r="AE153">
        <v>755927.64839999995</v>
      </c>
      <c r="AF153">
        <v>777143.18500000006</v>
      </c>
      <c r="AG153">
        <v>799007.0686</v>
      </c>
      <c r="AH153">
        <v>821489.15789999999</v>
      </c>
      <c r="AI153">
        <v>844552.8567</v>
      </c>
      <c r="AJ153">
        <v>868177.69889999996</v>
      </c>
      <c r="AK153">
        <v>892363.38619999995</v>
      </c>
      <c r="AL153">
        <v>917135.35329999996</v>
      </c>
      <c r="AM153">
        <v>942531.59230000002</v>
      </c>
      <c r="AN153">
        <v>968625.52610000002</v>
      </c>
    </row>
    <row r="154" spans="1:40" x14ac:dyDescent="0.25">
      <c r="A154" s="5" t="s">
        <v>219</v>
      </c>
      <c r="B154" t="s">
        <v>391</v>
      </c>
      <c r="C154">
        <v>2722.3989999999999</v>
      </c>
      <c r="D154">
        <v>2806.9578110000002</v>
      </c>
      <c r="E154">
        <v>2897.7402659999998</v>
      </c>
      <c r="F154">
        <v>2993.1906990000002</v>
      </c>
      <c r="G154">
        <v>3088.1548210000001</v>
      </c>
      <c r="H154">
        <v>3181.3206359999999</v>
      </c>
      <c r="I154">
        <v>3274.7212319999999</v>
      </c>
      <c r="J154">
        <v>3369.0741849999999</v>
      </c>
      <c r="K154">
        <v>3465.7643979999998</v>
      </c>
      <c r="L154">
        <v>3563.9324299999998</v>
      </c>
      <c r="M154">
        <v>3662.742604</v>
      </c>
      <c r="N154">
        <v>3762.0973690000001</v>
      </c>
      <c r="O154">
        <v>3862.369925</v>
      </c>
      <c r="P154">
        <v>3966.0919760000002</v>
      </c>
      <c r="Q154">
        <v>4073.4614230000002</v>
      </c>
      <c r="R154">
        <v>4184.9439519999996</v>
      </c>
      <c r="S154">
        <v>4300.6650030000001</v>
      </c>
      <c r="T154">
        <v>4420.5580209999998</v>
      </c>
      <c r="U154">
        <v>4548.1115369999998</v>
      </c>
      <c r="V154">
        <v>4679.5877680000003</v>
      </c>
      <c r="W154">
        <v>4814.5670200000004</v>
      </c>
      <c r="X154">
        <v>4952.7547610000001</v>
      </c>
      <c r="Y154">
        <v>5094.0528899999999</v>
      </c>
      <c r="Z154">
        <v>5238.4861579999997</v>
      </c>
      <c r="AA154">
        <v>5386.1242810000003</v>
      </c>
      <c r="AB154">
        <v>5537.0348029999996</v>
      </c>
      <c r="AC154">
        <v>5691.2596960000001</v>
      </c>
      <c r="AD154">
        <v>5848.8171149999998</v>
      </c>
      <c r="AE154">
        <v>6011.0718749999996</v>
      </c>
      <c r="AF154">
        <v>6178.0559229999999</v>
      </c>
      <c r="AG154">
        <v>6349.8282820000004</v>
      </c>
      <c r="AH154">
        <v>6526.0770419999999</v>
      </c>
      <c r="AI154">
        <v>6706.4057849999999</v>
      </c>
      <c r="AJ154">
        <v>6890.5548840000001</v>
      </c>
      <c r="AK154">
        <v>7078.4543210000002</v>
      </c>
      <c r="AL154">
        <v>7270.315732</v>
      </c>
      <c r="AM154">
        <v>7466.4631550000004</v>
      </c>
      <c r="AN154">
        <v>7667.4272469999996</v>
      </c>
    </row>
    <row r="155" spans="1:40" x14ac:dyDescent="0.25">
      <c r="A155" s="5" t="s">
        <v>218</v>
      </c>
      <c r="B155" t="s">
        <v>392</v>
      </c>
      <c r="C155">
        <v>2566195.5090000001</v>
      </c>
      <c r="D155">
        <v>2645549.2289999998</v>
      </c>
      <c r="E155">
        <v>2730010.2570000002</v>
      </c>
      <c r="F155">
        <v>2818233.7560000001</v>
      </c>
      <c r="G155">
        <v>2905728.3909999998</v>
      </c>
      <c r="H155">
        <v>2991771.034</v>
      </c>
      <c r="I155">
        <v>3078323.4169999999</v>
      </c>
      <c r="J155">
        <v>3166047.716</v>
      </c>
      <c r="K155">
        <v>3255458.6370000001</v>
      </c>
      <c r="L155">
        <v>3345802.3319999999</v>
      </c>
      <c r="M155">
        <v>3436499.4339999999</v>
      </c>
      <c r="N155">
        <v>3527659.656</v>
      </c>
      <c r="O155">
        <v>3619762.693</v>
      </c>
      <c r="P155">
        <v>3715278.5490000001</v>
      </c>
      <c r="Q155">
        <v>3814577.4879999999</v>
      </c>
      <c r="R155">
        <v>3918152.838</v>
      </c>
      <c r="S155">
        <v>4026165.6690000002</v>
      </c>
      <c r="T155">
        <v>4138594.2549999999</v>
      </c>
      <c r="U155">
        <v>4258421.6119999997</v>
      </c>
      <c r="V155">
        <v>4382298.4939999999</v>
      </c>
      <c r="W155">
        <v>4509913.6579999998</v>
      </c>
      <c r="X155">
        <v>4641034.6119999997</v>
      </c>
      <c r="Y155">
        <v>4775577.0439999998</v>
      </c>
      <c r="Z155">
        <v>4913554.5439999998</v>
      </c>
      <c r="AA155">
        <v>5055020.8870000001</v>
      </c>
      <c r="AB155">
        <v>5200036.7410000004</v>
      </c>
      <c r="AC155">
        <v>5348652.21</v>
      </c>
      <c r="AD155">
        <v>5500907.3720000004</v>
      </c>
      <c r="AE155">
        <v>5658159.4060000004</v>
      </c>
      <c r="AF155">
        <v>5820492.568</v>
      </c>
      <c r="AG155">
        <v>5987987.2570000002</v>
      </c>
      <c r="AH155">
        <v>6160407.1220000004</v>
      </c>
      <c r="AI155">
        <v>6337452.1789999995</v>
      </c>
      <c r="AJ155">
        <v>6518949.9699999997</v>
      </c>
      <c r="AK155">
        <v>6704910.2000000002</v>
      </c>
      <c r="AL155">
        <v>6895566.1449999996</v>
      </c>
      <c r="AM155">
        <v>7091270.1349999998</v>
      </c>
      <c r="AN155">
        <v>7292594.3779999996</v>
      </c>
    </row>
    <row r="156" spans="1:40" x14ac:dyDescent="0.25">
      <c r="A156" s="5" t="s">
        <v>218</v>
      </c>
      <c r="B156" t="s">
        <v>393</v>
      </c>
      <c r="C156">
        <v>109752.948</v>
      </c>
      <c r="D156">
        <v>113161.7692</v>
      </c>
      <c r="E156">
        <v>116797.4544</v>
      </c>
      <c r="F156">
        <v>120593.7436</v>
      </c>
      <c r="G156">
        <v>124342.35460000001</v>
      </c>
      <c r="H156">
        <v>128009.6455</v>
      </c>
      <c r="I156">
        <v>131690.60339999999</v>
      </c>
      <c r="J156">
        <v>135428.8168</v>
      </c>
      <c r="K156">
        <v>139257.46890000001</v>
      </c>
      <c r="L156">
        <v>143149.6366</v>
      </c>
      <c r="M156">
        <v>147082.29730000001</v>
      </c>
      <c r="N156">
        <v>151060.9319</v>
      </c>
      <c r="O156">
        <v>155106.5949</v>
      </c>
      <c r="P156">
        <v>159328.85939999999</v>
      </c>
      <c r="Q156">
        <v>163737.78719999999</v>
      </c>
      <c r="R156">
        <v>168349.2691</v>
      </c>
      <c r="S156">
        <v>173164.3751</v>
      </c>
      <c r="T156">
        <v>178177.02069999999</v>
      </c>
      <c r="U156">
        <v>183521.82829999999</v>
      </c>
      <c r="V156">
        <v>189046.93840000001</v>
      </c>
      <c r="W156">
        <v>194734.2426</v>
      </c>
      <c r="X156">
        <v>200571.37899999999</v>
      </c>
      <c r="Y156">
        <v>206554.5079</v>
      </c>
      <c r="Z156">
        <v>212685.54730000001</v>
      </c>
      <c r="AA156">
        <v>218968.88579999999</v>
      </c>
      <c r="AB156">
        <v>225409.40849999999</v>
      </c>
      <c r="AC156">
        <v>232011.45509999999</v>
      </c>
      <c r="AD156">
        <v>238778.73749999999</v>
      </c>
      <c r="AE156">
        <v>245773.21969999999</v>
      </c>
      <c r="AF156">
        <v>252999.6568</v>
      </c>
      <c r="AG156">
        <v>260464.1349</v>
      </c>
      <c r="AH156">
        <v>268157.14130000002</v>
      </c>
      <c r="AI156">
        <v>276065.1421</v>
      </c>
      <c r="AJ156">
        <v>284180.1177</v>
      </c>
      <c r="AK156">
        <v>292502.28110000002</v>
      </c>
      <c r="AL156">
        <v>301043.71519999998</v>
      </c>
      <c r="AM156">
        <v>309822.31209999998</v>
      </c>
      <c r="AN156">
        <v>318865.94630000001</v>
      </c>
    </row>
    <row r="157" spans="1:40" x14ac:dyDescent="0.25">
      <c r="A157" s="5" t="s">
        <v>218</v>
      </c>
      <c r="B157" t="s">
        <v>394</v>
      </c>
      <c r="C157">
        <v>612403.68160000001</v>
      </c>
      <c r="D157">
        <v>631797.74340000004</v>
      </c>
      <c r="E157">
        <v>652875.65969999996</v>
      </c>
      <c r="F157">
        <v>675242.94810000004</v>
      </c>
      <c r="G157">
        <v>697220.19469999999</v>
      </c>
      <c r="H157">
        <v>718318.61320000002</v>
      </c>
      <c r="I157">
        <v>739031.96889999998</v>
      </c>
      <c r="J157">
        <v>759638.18889999995</v>
      </c>
      <c r="K157">
        <v>780426.67090000003</v>
      </c>
      <c r="L157">
        <v>801454.19990000001</v>
      </c>
      <c r="M157">
        <v>822669.19709999999</v>
      </c>
      <c r="N157">
        <v>844127.58230000001</v>
      </c>
      <c r="O157">
        <v>865947.96979999996</v>
      </c>
      <c r="P157">
        <v>888882.89870000002</v>
      </c>
      <c r="Q157">
        <v>913022.00679999997</v>
      </c>
      <c r="R157">
        <v>938449.10750000004</v>
      </c>
      <c r="S157">
        <v>965143.25789999997</v>
      </c>
      <c r="T157">
        <v>993041.08759999997</v>
      </c>
      <c r="U157">
        <v>1022855.951</v>
      </c>
      <c r="V157">
        <v>1053714.845</v>
      </c>
      <c r="W157">
        <v>1085494.8430000001</v>
      </c>
      <c r="X157">
        <v>1118117.081</v>
      </c>
      <c r="Y157">
        <v>1151554.9650000001</v>
      </c>
      <c r="Z157">
        <v>1185817.54</v>
      </c>
      <c r="AA157">
        <v>1220929.0660000001</v>
      </c>
      <c r="AB157">
        <v>1256916.9790000001</v>
      </c>
      <c r="AC157">
        <v>1293805.706</v>
      </c>
      <c r="AD157">
        <v>1331615.9439999999</v>
      </c>
      <c r="AE157">
        <v>1371024.223</v>
      </c>
      <c r="AF157">
        <v>1412021.368</v>
      </c>
      <c r="AG157">
        <v>1454592.5349999999</v>
      </c>
      <c r="AH157">
        <v>1498630.6229999999</v>
      </c>
      <c r="AI157">
        <v>1544014.2620000001</v>
      </c>
      <c r="AJ157">
        <v>1590665.3259999999</v>
      </c>
      <c r="AK157">
        <v>1638565.1669999999</v>
      </c>
      <c r="AL157">
        <v>1687770.6869999999</v>
      </c>
      <c r="AM157">
        <v>1738377.879</v>
      </c>
      <c r="AN157">
        <v>1790551.871</v>
      </c>
    </row>
    <row r="158" spans="1:40" x14ac:dyDescent="0.25">
      <c r="A158" s="5" t="s">
        <v>218</v>
      </c>
      <c r="B158" t="s">
        <v>395</v>
      </c>
      <c r="C158">
        <v>468.495</v>
      </c>
      <c r="D158">
        <v>482.52498359999998</v>
      </c>
      <c r="E158">
        <v>497.3698986</v>
      </c>
      <c r="F158">
        <v>512.71259499999996</v>
      </c>
      <c r="G158">
        <v>527.41513050000003</v>
      </c>
      <c r="H158">
        <v>541.49994070000002</v>
      </c>
      <c r="I158">
        <v>555.32349020000004</v>
      </c>
      <c r="J158">
        <v>569.045163</v>
      </c>
      <c r="K158">
        <v>583.17303470000002</v>
      </c>
      <c r="L158">
        <v>597.62443350000001</v>
      </c>
      <c r="M158">
        <v>612.33811119999996</v>
      </c>
      <c r="N158">
        <v>627.36602159999995</v>
      </c>
      <c r="O158">
        <v>642.79587170000002</v>
      </c>
      <c r="P158">
        <v>659.36457080000002</v>
      </c>
      <c r="Q158">
        <v>677.00827839999999</v>
      </c>
      <c r="R158">
        <v>695.67644840000003</v>
      </c>
      <c r="S158">
        <v>715.28322470000001</v>
      </c>
      <c r="T158">
        <v>735.73885140000004</v>
      </c>
      <c r="U158">
        <v>757.56036749999998</v>
      </c>
      <c r="V158">
        <v>780.09083469999996</v>
      </c>
      <c r="W158">
        <v>803.22497410000005</v>
      </c>
      <c r="X158">
        <v>826.89197100000001</v>
      </c>
      <c r="Y158">
        <v>851.06312609999998</v>
      </c>
      <c r="Z158">
        <v>875.74064190000001</v>
      </c>
      <c r="AA158">
        <v>900.93879770000001</v>
      </c>
      <c r="AB158">
        <v>926.67330010000001</v>
      </c>
      <c r="AC158">
        <v>952.95548719999999</v>
      </c>
      <c r="AD158">
        <v>979.79079590000003</v>
      </c>
      <c r="AE158">
        <v>1007.524138</v>
      </c>
      <c r="AF158">
        <v>1036.145524</v>
      </c>
      <c r="AG158">
        <v>1065.6514810000001</v>
      </c>
      <c r="AH158">
        <v>1095.983356</v>
      </c>
      <c r="AI158">
        <v>1127.063255</v>
      </c>
      <c r="AJ158">
        <v>1158.8346790000001</v>
      </c>
      <c r="AK158">
        <v>1191.2732209999999</v>
      </c>
      <c r="AL158">
        <v>1224.4034959999999</v>
      </c>
      <c r="AM158">
        <v>1258.2788740000001</v>
      </c>
      <c r="AN158">
        <v>1292.99533</v>
      </c>
    </row>
    <row r="159" spans="1:40" x14ac:dyDescent="0.25">
      <c r="A159" s="5" t="s">
        <v>218</v>
      </c>
      <c r="B159" t="s">
        <v>396</v>
      </c>
      <c r="C159">
        <v>1083169.416</v>
      </c>
      <c r="D159">
        <v>1116854.05</v>
      </c>
      <c r="E159">
        <v>1152814.9850000001</v>
      </c>
      <c r="F159">
        <v>1190308.4909999999</v>
      </c>
      <c r="G159">
        <v>1227311.2390000001</v>
      </c>
      <c r="H159">
        <v>1263426.8470000001</v>
      </c>
      <c r="I159">
        <v>1299729.5419999999</v>
      </c>
      <c r="J159">
        <v>1336788.7660000001</v>
      </c>
      <c r="K159">
        <v>1375045.1140000001</v>
      </c>
      <c r="L159">
        <v>1414204.7309999999</v>
      </c>
      <c r="M159">
        <v>1453983.7860000001</v>
      </c>
      <c r="N159">
        <v>1494411.334</v>
      </c>
      <c r="O159">
        <v>1535702.061</v>
      </c>
      <c r="P159">
        <v>1578863.105</v>
      </c>
      <c r="Q159">
        <v>1623997.436</v>
      </c>
      <c r="R159">
        <v>1671289.6640000001</v>
      </c>
      <c r="S159">
        <v>1720754.9410000001</v>
      </c>
      <c r="T159">
        <v>1772327.4169999999</v>
      </c>
      <c r="U159">
        <v>1827381.36</v>
      </c>
      <c r="V159">
        <v>1884343.25</v>
      </c>
      <c r="W159">
        <v>1943006.4779999999</v>
      </c>
      <c r="X159">
        <v>2003246.2439999999</v>
      </c>
      <c r="Y159">
        <v>2065043.879</v>
      </c>
      <c r="Z159">
        <v>2128448.375</v>
      </c>
      <c r="AA159">
        <v>2193537.0660000001</v>
      </c>
      <c r="AB159">
        <v>2260391.7999999998</v>
      </c>
      <c r="AC159">
        <v>2329087.1009999998</v>
      </c>
      <c r="AD159">
        <v>2399690.3330000001</v>
      </c>
      <c r="AE159">
        <v>2472765.0129999998</v>
      </c>
      <c r="AF159">
        <v>2548373.8080000002</v>
      </c>
      <c r="AG159">
        <v>2626605.5959999999</v>
      </c>
      <c r="AH159">
        <v>2707369.3029999998</v>
      </c>
      <c r="AI159">
        <v>2790533.3569999998</v>
      </c>
      <c r="AJ159">
        <v>2876035.67</v>
      </c>
      <c r="AK159">
        <v>2963908.5070000002</v>
      </c>
      <c r="AL159">
        <v>3054334.3289999999</v>
      </c>
      <c r="AM159">
        <v>3147560.7009999999</v>
      </c>
      <c r="AN159">
        <v>3243940.6860000002</v>
      </c>
    </row>
    <row r="160" spans="1:40" x14ac:dyDescent="0.25">
      <c r="A160" s="5" t="s">
        <v>218</v>
      </c>
      <c r="B160" t="s">
        <v>397</v>
      </c>
      <c r="C160">
        <v>861000.34299999999</v>
      </c>
      <c r="D160">
        <v>887790.62159999995</v>
      </c>
      <c r="E160">
        <v>916356.91509999998</v>
      </c>
      <c r="F160">
        <v>946120.79650000005</v>
      </c>
      <c r="G160">
        <v>975408.78099999996</v>
      </c>
      <c r="H160">
        <v>1003949.483</v>
      </c>
      <c r="I160">
        <v>1032523.071</v>
      </c>
      <c r="J160">
        <v>1061512.8770000001</v>
      </c>
      <c r="K160">
        <v>1091252.111</v>
      </c>
      <c r="L160">
        <v>1121546.8459999999</v>
      </c>
      <c r="M160">
        <v>1152225.8659999999</v>
      </c>
      <c r="N160">
        <v>1183343.3729999999</v>
      </c>
      <c r="O160">
        <v>1215075.0120000001</v>
      </c>
      <c r="P160">
        <v>1248314.024</v>
      </c>
      <c r="Q160">
        <v>1283130.166</v>
      </c>
      <c r="R160">
        <v>1319632.0959999999</v>
      </c>
      <c r="S160">
        <v>1357807.0619999999</v>
      </c>
      <c r="T160">
        <v>1397587.5759999999</v>
      </c>
      <c r="U160">
        <v>1440024.639</v>
      </c>
      <c r="V160">
        <v>1483892.889</v>
      </c>
      <c r="W160">
        <v>1529030.3359999999</v>
      </c>
      <c r="X160">
        <v>1575334.952</v>
      </c>
      <c r="Y160">
        <v>1622781.8959999999</v>
      </c>
      <c r="Z160">
        <v>1671396.898</v>
      </c>
      <c r="AA160">
        <v>1721226.2150000001</v>
      </c>
      <c r="AB160">
        <v>1772318.916</v>
      </c>
      <c r="AC160">
        <v>1824717.9350000001</v>
      </c>
      <c r="AD160">
        <v>1878459.716</v>
      </c>
      <c r="AE160">
        <v>1934023.5530000001</v>
      </c>
      <c r="AF160">
        <v>1991449.341</v>
      </c>
      <c r="AG160">
        <v>2050787.625</v>
      </c>
      <c r="AH160">
        <v>2111959.7379999999</v>
      </c>
      <c r="AI160">
        <v>2174854.3969999999</v>
      </c>
      <c r="AJ160">
        <v>2239407.6359999999</v>
      </c>
      <c r="AK160">
        <v>2305625.0610000002</v>
      </c>
      <c r="AL160">
        <v>2373616</v>
      </c>
      <c r="AM160">
        <v>2443538.3990000002</v>
      </c>
      <c r="AN160">
        <v>2515633.361</v>
      </c>
    </row>
    <row r="161" spans="1:40" x14ac:dyDescent="0.25">
      <c r="A161" s="5" t="s">
        <v>220</v>
      </c>
      <c r="B161" t="s">
        <v>398</v>
      </c>
      <c r="C161">
        <v>138827.01699999999</v>
      </c>
      <c r="D161">
        <v>143192.52910000001</v>
      </c>
      <c r="E161">
        <v>148029.16209999999</v>
      </c>
      <c r="F161">
        <v>153260.565</v>
      </c>
      <c r="G161">
        <v>158460.23819999999</v>
      </c>
      <c r="H161">
        <v>163441.54029999999</v>
      </c>
      <c r="I161">
        <v>168187.10829999999</v>
      </c>
      <c r="J161">
        <v>172691.38370000001</v>
      </c>
      <c r="K161">
        <v>177121.5926</v>
      </c>
      <c r="L161">
        <v>181592.285</v>
      </c>
      <c r="M161">
        <v>186082.65109999999</v>
      </c>
      <c r="N161">
        <v>190606.6678</v>
      </c>
      <c r="O161">
        <v>195188.51</v>
      </c>
      <c r="P161">
        <v>200030.91709999999</v>
      </c>
      <c r="Q161">
        <v>205211.61499999999</v>
      </c>
      <c r="R161">
        <v>210762.99789999999</v>
      </c>
      <c r="S161">
        <v>216679.71160000001</v>
      </c>
      <c r="T161">
        <v>222940.5999</v>
      </c>
      <c r="U161">
        <v>229688.04300000001</v>
      </c>
      <c r="V161">
        <v>236724.9474</v>
      </c>
      <c r="W161">
        <v>244016.7629</v>
      </c>
      <c r="X161">
        <v>251537.87789999999</v>
      </c>
      <c r="Y161">
        <v>259274.6826</v>
      </c>
      <c r="Z161">
        <v>267222.2157</v>
      </c>
      <c r="AA161">
        <v>275380.1177</v>
      </c>
      <c r="AB161">
        <v>283749.98790000001</v>
      </c>
      <c r="AC161">
        <v>292333.81209999998</v>
      </c>
      <c r="AD161">
        <v>301133.65909999999</v>
      </c>
      <c r="AE161">
        <v>310311.64970000001</v>
      </c>
      <c r="AF161">
        <v>319939.64069999999</v>
      </c>
      <c r="AG161">
        <v>330038.57260000001</v>
      </c>
      <c r="AH161">
        <v>340580.56410000002</v>
      </c>
      <c r="AI161">
        <v>351524.2574</v>
      </c>
      <c r="AJ161">
        <v>362844.2499</v>
      </c>
      <c r="AK161">
        <v>374532.14539999998</v>
      </c>
      <c r="AL161">
        <v>386596.14669999998</v>
      </c>
      <c r="AM161">
        <v>399058.91639999999</v>
      </c>
      <c r="AN161">
        <v>411960.98310000001</v>
      </c>
    </row>
    <row r="162" spans="1:40" x14ac:dyDescent="0.25">
      <c r="A162" s="5" t="s">
        <v>220</v>
      </c>
      <c r="B162" t="s">
        <v>399</v>
      </c>
      <c r="C162">
        <v>3577.69</v>
      </c>
      <c r="D162">
        <v>3683.1315650000001</v>
      </c>
      <c r="E162">
        <v>3801.2933720000001</v>
      </c>
      <c r="F162">
        <v>3931.4638530000002</v>
      </c>
      <c r="G162">
        <v>4055.759959</v>
      </c>
      <c r="H162">
        <v>4170.1485050000001</v>
      </c>
      <c r="I162">
        <v>4278.4714880000001</v>
      </c>
      <c r="J162">
        <v>4384.7744000000002</v>
      </c>
      <c r="K162">
        <v>4497.8687440000003</v>
      </c>
      <c r="L162">
        <v>4618.0851929999999</v>
      </c>
      <c r="M162">
        <v>4741.027975</v>
      </c>
      <c r="N162">
        <v>4864.1579309999997</v>
      </c>
      <c r="O162">
        <v>4986.7342749999998</v>
      </c>
      <c r="P162">
        <v>5117.6829930000004</v>
      </c>
      <c r="Q162">
        <v>5258.1801930000001</v>
      </c>
      <c r="R162">
        <v>5407.7295109999995</v>
      </c>
      <c r="S162">
        <v>5565.222702</v>
      </c>
      <c r="T162">
        <v>5729.6758369999998</v>
      </c>
      <c r="U162">
        <v>5904.2939450000003</v>
      </c>
      <c r="V162">
        <v>6084.2461240000002</v>
      </c>
      <c r="W162">
        <v>6269.1973420000004</v>
      </c>
      <c r="X162">
        <v>6458.9904759999999</v>
      </c>
      <c r="Y162">
        <v>6653.6429589999998</v>
      </c>
      <c r="Z162">
        <v>6853.2611909999996</v>
      </c>
      <c r="AA162">
        <v>7057.964164</v>
      </c>
      <c r="AB162">
        <v>7267.8454099999999</v>
      </c>
      <c r="AC162">
        <v>7482.9585770000003</v>
      </c>
      <c r="AD162">
        <v>7703.3274590000001</v>
      </c>
      <c r="AE162">
        <v>7934.6121009999997</v>
      </c>
      <c r="AF162">
        <v>8177.662182</v>
      </c>
      <c r="AG162">
        <v>8432.029783</v>
      </c>
      <c r="AH162">
        <v>8696.3109980000008</v>
      </c>
      <c r="AI162">
        <v>8969.104652</v>
      </c>
      <c r="AJ162">
        <v>9249.6786549999997</v>
      </c>
      <c r="AK162">
        <v>9537.8060910000004</v>
      </c>
      <c r="AL162">
        <v>9833.7967740000004</v>
      </c>
      <c r="AM162">
        <v>10138.366609999999</v>
      </c>
      <c r="AN162">
        <v>10452.567489999999</v>
      </c>
    </row>
    <row r="163" spans="1:40" x14ac:dyDescent="0.25">
      <c r="A163" s="5" t="s">
        <v>220</v>
      </c>
      <c r="B163" t="s">
        <v>400</v>
      </c>
      <c r="C163">
        <v>12425.123</v>
      </c>
      <c r="D163">
        <v>12872.32863</v>
      </c>
      <c r="E163">
        <v>13354.05399</v>
      </c>
      <c r="F163">
        <v>13839.15818</v>
      </c>
      <c r="G163">
        <v>14289.14918</v>
      </c>
      <c r="H163">
        <v>14706.19428</v>
      </c>
      <c r="I163">
        <v>15111.805469999999</v>
      </c>
      <c r="J163">
        <v>15518.0861</v>
      </c>
      <c r="K163">
        <v>15921.113439999999</v>
      </c>
      <c r="L163">
        <v>16319.803320000001</v>
      </c>
      <c r="M163">
        <v>16717.267360000002</v>
      </c>
      <c r="N163">
        <v>17119.477849999999</v>
      </c>
      <c r="O163">
        <v>17531.83844</v>
      </c>
      <c r="P163">
        <v>17972.03974</v>
      </c>
      <c r="Q163">
        <v>18442.39718</v>
      </c>
      <c r="R163">
        <v>18942.472330000001</v>
      </c>
      <c r="S163">
        <v>19469.384839999999</v>
      </c>
      <c r="T163">
        <v>20019.878779999999</v>
      </c>
      <c r="U163">
        <v>20607.589090000001</v>
      </c>
      <c r="V163">
        <v>21214.646079999999</v>
      </c>
      <c r="W163">
        <v>21838.102360000001</v>
      </c>
      <c r="X163">
        <v>22475.98057</v>
      </c>
      <c r="Y163">
        <v>23127.54738</v>
      </c>
      <c r="Z163">
        <v>23792.88795</v>
      </c>
      <c r="AA163">
        <v>24472.45724</v>
      </c>
      <c r="AB163">
        <v>25166.792649999999</v>
      </c>
      <c r="AC163">
        <v>25876.354319999999</v>
      </c>
      <c r="AD163">
        <v>26601.49813</v>
      </c>
      <c r="AE163">
        <v>27353.74136</v>
      </c>
      <c r="AF163">
        <v>28134.437539999999</v>
      </c>
      <c r="AG163">
        <v>28942.36274</v>
      </c>
      <c r="AH163">
        <v>29774.02072</v>
      </c>
      <c r="AI163">
        <v>30626.010920000001</v>
      </c>
      <c r="AJ163">
        <v>31496.430270000001</v>
      </c>
      <c r="AK163">
        <v>32384.983090000002</v>
      </c>
      <c r="AL163">
        <v>33292.947899999999</v>
      </c>
      <c r="AM163">
        <v>34222.14183</v>
      </c>
      <c r="AN163">
        <v>35175.483330000003</v>
      </c>
    </row>
    <row r="164" spans="1:40" x14ac:dyDescent="0.25">
      <c r="A164" s="5" t="s">
        <v>220</v>
      </c>
      <c r="B164" t="s">
        <v>401</v>
      </c>
      <c r="C164">
        <v>329.06599999999997</v>
      </c>
      <c r="D164">
        <v>339.40967139999998</v>
      </c>
      <c r="E164">
        <v>351.12312179999998</v>
      </c>
      <c r="F164">
        <v>363.97948719999999</v>
      </c>
      <c r="G164">
        <v>376.26668130000002</v>
      </c>
      <c r="H164">
        <v>387.38305070000001</v>
      </c>
      <c r="I164">
        <v>397.39597600000002</v>
      </c>
      <c r="J164">
        <v>406.77025930000002</v>
      </c>
      <c r="K164">
        <v>416.38454230000002</v>
      </c>
      <c r="L164">
        <v>426.19447830000001</v>
      </c>
      <c r="M164">
        <v>435.99114159999999</v>
      </c>
      <c r="N164">
        <v>445.73507480000001</v>
      </c>
      <c r="O164">
        <v>455.45269080000003</v>
      </c>
      <c r="P164">
        <v>465.86554260000003</v>
      </c>
      <c r="Q164">
        <v>477.10951349999999</v>
      </c>
      <c r="R164">
        <v>489.26004440000003</v>
      </c>
      <c r="S164">
        <v>502.28550430000001</v>
      </c>
      <c r="T164">
        <v>516.10453689999997</v>
      </c>
      <c r="U164">
        <v>531.02978189999999</v>
      </c>
      <c r="V164">
        <v>546.56426209999995</v>
      </c>
      <c r="W164">
        <v>562.60024150000004</v>
      </c>
      <c r="X164">
        <v>579.06254909999996</v>
      </c>
      <c r="Y164">
        <v>595.91335519999996</v>
      </c>
      <c r="Z164">
        <v>613.1402415</v>
      </c>
      <c r="AA164">
        <v>630.74277600000005</v>
      </c>
      <c r="AB164">
        <v>648.72380120000003</v>
      </c>
      <c r="AC164">
        <v>667.08455900000001</v>
      </c>
      <c r="AD164">
        <v>685.82365170000003</v>
      </c>
      <c r="AE164">
        <v>705.51984140000002</v>
      </c>
      <c r="AF164">
        <v>726.29977689999998</v>
      </c>
      <c r="AG164">
        <v>748.18946630000005</v>
      </c>
      <c r="AH164">
        <v>771.0809759</v>
      </c>
      <c r="AI164">
        <v>794.82707370000003</v>
      </c>
      <c r="AJ164">
        <v>819.32520460000001</v>
      </c>
      <c r="AK164">
        <v>844.51848359999997</v>
      </c>
      <c r="AL164">
        <v>870.40260230000001</v>
      </c>
      <c r="AM164">
        <v>897.00959109999997</v>
      </c>
      <c r="AN164">
        <v>924.40998190000005</v>
      </c>
    </row>
    <row r="165" spans="1:40" x14ac:dyDescent="0.25">
      <c r="A165" s="5" t="s">
        <v>220</v>
      </c>
      <c r="B165" t="s">
        <v>402</v>
      </c>
      <c r="C165">
        <v>568231.56999999995</v>
      </c>
      <c r="D165">
        <v>586594.68090000004</v>
      </c>
      <c r="E165">
        <v>607083.54570000002</v>
      </c>
      <c r="F165">
        <v>629349.72750000004</v>
      </c>
      <c r="G165">
        <v>651549.38210000005</v>
      </c>
      <c r="H165">
        <v>672842.28670000006</v>
      </c>
      <c r="I165">
        <v>693024.8959</v>
      </c>
      <c r="J165">
        <v>712064.9558</v>
      </c>
      <c r="K165">
        <v>730395.78280000004</v>
      </c>
      <c r="L165">
        <v>748264.79920000001</v>
      </c>
      <c r="M165">
        <v>765669.77350000001</v>
      </c>
      <c r="N165">
        <v>783114.61699999997</v>
      </c>
      <c r="O165">
        <v>800822.18830000004</v>
      </c>
      <c r="P165">
        <v>819853.53040000005</v>
      </c>
      <c r="Q165">
        <v>840521.9584</v>
      </c>
      <c r="R165">
        <v>862876.61239999998</v>
      </c>
      <c r="S165">
        <v>886810.37710000004</v>
      </c>
      <c r="T165">
        <v>912169.15339999995</v>
      </c>
      <c r="U165">
        <v>939437.19680000003</v>
      </c>
      <c r="V165">
        <v>967819.4057</v>
      </c>
      <c r="W165">
        <v>997181.50589999999</v>
      </c>
      <c r="X165">
        <v>1027419.626</v>
      </c>
      <c r="Y165">
        <v>1058472.2649999999</v>
      </c>
      <c r="Z165">
        <v>1090309.2620000001</v>
      </c>
      <c r="AA165">
        <v>1122917.7409999999</v>
      </c>
      <c r="AB165">
        <v>1156292.602</v>
      </c>
      <c r="AC165">
        <v>1190430.6740000001</v>
      </c>
      <c r="AD165">
        <v>1225329.3600000001</v>
      </c>
      <c r="AE165">
        <v>1261730.0220000001</v>
      </c>
      <c r="AF165">
        <v>1299955.78</v>
      </c>
      <c r="AG165">
        <v>1340097.1580000001</v>
      </c>
      <c r="AH165">
        <v>1382025.629</v>
      </c>
      <c r="AI165">
        <v>1425550.723</v>
      </c>
      <c r="AJ165">
        <v>1470554.8740000001</v>
      </c>
      <c r="AK165">
        <v>1516988.2590000001</v>
      </c>
      <c r="AL165">
        <v>1564862.851</v>
      </c>
      <c r="AM165">
        <v>1614255.84</v>
      </c>
      <c r="AN165">
        <v>1665545.8019999999</v>
      </c>
    </row>
    <row r="166" spans="1:40" x14ac:dyDescent="0.25">
      <c r="A166" s="5" t="s">
        <v>220</v>
      </c>
      <c r="B166" t="s">
        <v>403</v>
      </c>
      <c r="C166">
        <v>2519.703</v>
      </c>
      <c r="D166">
        <v>2601.403296</v>
      </c>
      <c r="E166">
        <v>2689.2216880000001</v>
      </c>
      <c r="F166">
        <v>2780.1179820000002</v>
      </c>
      <c r="G166">
        <v>2868.8050050000002</v>
      </c>
      <c r="H166">
        <v>2954.1023650000002</v>
      </c>
      <c r="I166">
        <v>3039.6205749999999</v>
      </c>
      <c r="J166">
        <v>3126.8441720000001</v>
      </c>
      <c r="K166">
        <v>3216.6754190000001</v>
      </c>
      <c r="L166">
        <v>3308.2165300000001</v>
      </c>
      <c r="M166">
        <v>3400.3897299999999</v>
      </c>
      <c r="N166">
        <v>3493.0231509999999</v>
      </c>
      <c r="O166">
        <v>3586.4305939999999</v>
      </c>
      <c r="P166">
        <v>3682.664503</v>
      </c>
      <c r="Q166">
        <v>3782.279771</v>
      </c>
      <c r="R166">
        <v>3886.1746589999998</v>
      </c>
      <c r="S166">
        <v>3994.6541200000001</v>
      </c>
      <c r="T166">
        <v>4107.6729260000002</v>
      </c>
      <c r="U166">
        <v>4228.8832140000004</v>
      </c>
      <c r="V166">
        <v>4354.1859160000004</v>
      </c>
      <c r="W166">
        <v>4482.8333700000003</v>
      </c>
      <c r="X166">
        <v>4614.496083</v>
      </c>
      <c r="Y166">
        <v>4749.1350839999996</v>
      </c>
      <c r="Z166">
        <v>4886.8585240000002</v>
      </c>
      <c r="AA166">
        <v>5027.8088159999998</v>
      </c>
      <c r="AB166">
        <v>5172.1139670000002</v>
      </c>
      <c r="AC166">
        <v>5319.8679069999998</v>
      </c>
      <c r="AD166">
        <v>5471.1348680000001</v>
      </c>
      <c r="AE166">
        <v>5627.4398160000001</v>
      </c>
      <c r="AF166">
        <v>5788.6179069999998</v>
      </c>
      <c r="AG166">
        <v>5954.9372309999999</v>
      </c>
      <c r="AH166">
        <v>6126.2290190000003</v>
      </c>
      <c r="AI166">
        <v>6302.1519760000001</v>
      </c>
      <c r="AJ166">
        <v>6482.4800180000002</v>
      </c>
      <c r="AK166">
        <v>6667.181184</v>
      </c>
      <c r="AL166">
        <v>6856.4834799999999</v>
      </c>
      <c r="AM166">
        <v>7050.7064410000003</v>
      </c>
      <c r="AN166">
        <v>7250.5931060000003</v>
      </c>
    </row>
    <row r="167" spans="1:40" x14ac:dyDescent="0.25">
      <c r="A167" s="5" t="s">
        <v>221</v>
      </c>
      <c r="B167" t="s">
        <v>404</v>
      </c>
      <c r="C167">
        <v>4152088.8960000002</v>
      </c>
      <c r="D167">
        <v>4281676.7450000001</v>
      </c>
      <c r="E167">
        <v>4420203.3729999997</v>
      </c>
      <c r="F167">
        <v>4565099.1339999996</v>
      </c>
      <c r="G167">
        <v>4709724.9050000003</v>
      </c>
      <c r="H167">
        <v>4852813.2759999996</v>
      </c>
      <c r="I167">
        <v>4997913.3509999998</v>
      </c>
      <c r="J167">
        <v>5146163.6780000003</v>
      </c>
      <c r="K167">
        <v>5297766.6509999996</v>
      </c>
      <c r="L167">
        <v>5451155.3219999997</v>
      </c>
      <c r="M167">
        <v>5605154.4790000003</v>
      </c>
      <c r="N167">
        <v>5759772.7819999997</v>
      </c>
      <c r="O167">
        <v>5915722.159</v>
      </c>
      <c r="P167">
        <v>6076496.6780000003</v>
      </c>
      <c r="Q167">
        <v>6242515.5559999999</v>
      </c>
      <c r="R167">
        <v>6414582.6359999999</v>
      </c>
      <c r="S167">
        <v>6592965.6380000003</v>
      </c>
      <c r="T167">
        <v>6777630.6330000004</v>
      </c>
      <c r="U167">
        <v>6973567.1189999999</v>
      </c>
      <c r="V167">
        <v>7175200.3770000003</v>
      </c>
      <c r="W167">
        <v>7382059.4419999998</v>
      </c>
      <c r="X167">
        <v>7593837.0700000003</v>
      </c>
      <c r="Y167">
        <v>7810480.2139999997</v>
      </c>
      <c r="Z167">
        <v>8032083.6639999999</v>
      </c>
      <c r="AA167">
        <v>8258786.7769999998</v>
      </c>
      <c r="AB167">
        <v>8490715.0539999995</v>
      </c>
      <c r="AC167">
        <v>8727952.3440000005</v>
      </c>
      <c r="AD167">
        <v>8970546.3790000007</v>
      </c>
      <c r="AE167">
        <v>9220155.7550000008</v>
      </c>
      <c r="AF167">
        <v>9476748.8800000008</v>
      </c>
      <c r="AG167">
        <v>9740474.4910000004</v>
      </c>
      <c r="AH167">
        <v>10010989.33</v>
      </c>
      <c r="AI167">
        <v>10287844.25</v>
      </c>
      <c r="AJ167">
        <v>10570767.41</v>
      </c>
      <c r="AK167">
        <v>10859738.720000001</v>
      </c>
      <c r="AL167">
        <v>11155118.33</v>
      </c>
      <c r="AM167">
        <v>11457411.630000001</v>
      </c>
      <c r="AN167">
        <v>11767420.85</v>
      </c>
    </row>
    <row r="168" spans="1:40" x14ac:dyDescent="0.25">
      <c r="A168" s="5" t="s">
        <v>221</v>
      </c>
      <c r="B168" t="s">
        <v>405</v>
      </c>
      <c r="C168">
        <v>4653.7969990000001</v>
      </c>
      <c r="D168">
        <v>4800.6738230000001</v>
      </c>
      <c r="E168">
        <v>4959.7816700000003</v>
      </c>
      <c r="F168">
        <v>5127.2005159999999</v>
      </c>
      <c r="G168">
        <v>5293.0717860000004</v>
      </c>
      <c r="H168">
        <v>5454.8211799999999</v>
      </c>
      <c r="I168">
        <v>5617.0547530000003</v>
      </c>
      <c r="J168">
        <v>5782.0334869999997</v>
      </c>
      <c r="K168">
        <v>5950.887737</v>
      </c>
      <c r="L168">
        <v>6121.4053139999996</v>
      </c>
      <c r="M168">
        <v>6291.9624860000004</v>
      </c>
      <c r="N168">
        <v>6462.759798</v>
      </c>
      <c r="O168">
        <v>6635.0219699999998</v>
      </c>
      <c r="P168">
        <v>6813.5323850000004</v>
      </c>
      <c r="Q168">
        <v>6998.7221</v>
      </c>
      <c r="R168">
        <v>7191.8013069999997</v>
      </c>
      <c r="S168">
        <v>7392.8933379999999</v>
      </c>
      <c r="T168">
        <v>7601.601173</v>
      </c>
      <c r="U168">
        <v>7824.1450169999998</v>
      </c>
      <c r="V168">
        <v>8053.2270259999996</v>
      </c>
      <c r="W168">
        <v>8287.7907200000009</v>
      </c>
      <c r="X168">
        <v>8527.2310309999903</v>
      </c>
      <c r="Y168">
        <v>8771.4944130000003</v>
      </c>
      <c r="Z168">
        <v>9020.8404059999903</v>
      </c>
      <c r="AA168">
        <v>9275.6108989999902</v>
      </c>
      <c r="AB168">
        <v>9536.0966929999995</v>
      </c>
      <c r="AC168">
        <v>9802.4810730000008</v>
      </c>
      <c r="AD168">
        <v>10074.850039999999</v>
      </c>
      <c r="AE168">
        <v>10355.30076</v>
      </c>
      <c r="AF168">
        <v>10643.750819999999</v>
      </c>
      <c r="AG168">
        <v>10940.72522</v>
      </c>
      <c r="AH168">
        <v>11245.68959</v>
      </c>
      <c r="AI168">
        <v>11557.773740000001</v>
      </c>
      <c r="AJ168">
        <v>11876.33929</v>
      </c>
      <c r="AK168">
        <v>12201.019480000001</v>
      </c>
      <c r="AL168">
        <v>12532.320239999999</v>
      </c>
      <c r="AM168">
        <v>12870.85534</v>
      </c>
      <c r="AN168">
        <v>13217.543799999999</v>
      </c>
    </row>
    <row r="169" spans="1:40" x14ac:dyDescent="0.25">
      <c r="A169" s="19" t="s">
        <v>410</v>
      </c>
      <c r="B169" t="s">
        <v>406</v>
      </c>
      <c r="C169">
        <v>363441.91800000001</v>
      </c>
      <c r="D169">
        <v>365854.51659999997</v>
      </c>
      <c r="E169">
        <v>368298.5943</v>
      </c>
      <c r="F169">
        <v>370649.1286</v>
      </c>
      <c r="G169">
        <v>372861.52100000001</v>
      </c>
      <c r="H169">
        <v>374914.65100000001</v>
      </c>
      <c r="I169">
        <v>376782.73359999998</v>
      </c>
      <c r="J169">
        <v>378311.07610000001</v>
      </c>
      <c r="K169">
        <v>379685.74589999998</v>
      </c>
      <c r="L169">
        <v>381115.86949999997</v>
      </c>
      <c r="M169">
        <v>382695.22369999997</v>
      </c>
      <c r="N169">
        <v>384411.8126</v>
      </c>
      <c r="O169">
        <v>386126.28129999997</v>
      </c>
      <c r="P169">
        <v>387928.64549999998</v>
      </c>
      <c r="Q169">
        <v>389795.50799999997</v>
      </c>
      <c r="R169">
        <v>391702.82520000002</v>
      </c>
      <c r="S169">
        <v>393628.91029999999</v>
      </c>
      <c r="T169">
        <v>395561.30589999998</v>
      </c>
      <c r="U169">
        <v>389588.97840000002</v>
      </c>
      <c r="V169">
        <v>383603.9718</v>
      </c>
      <c r="W169">
        <v>377603.55619999999</v>
      </c>
      <c r="X169">
        <v>371591.92729999998</v>
      </c>
      <c r="Y169">
        <v>365567.6226</v>
      </c>
      <c r="Z169">
        <v>359532.82329999999</v>
      </c>
      <c r="AA169">
        <v>353492.28639999998</v>
      </c>
      <c r="AB169">
        <v>347448.03889999999</v>
      </c>
      <c r="AC169">
        <v>341400.97509999998</v>
      </c>
      <c r="AD169">
        <v>335344.4816</v>
      </c>
      <c r="AE169">
        <v>329270.10350000003</v>
      </c>
      <c r="AF169">
        <v>323211.25290000002</v>
      </c>
      <c r="AG169">
        <v>317179.38579999999</v>
      </c>
      <c r="AH169">
        <v>311173.45699999999</v>
      </c>
      <c r="AI169">
        <v>305182.8088</v>
      </c>
      <c r="AJ169">
        <v>299190.79470000003</v>
      </c>
      <c r="AK169">
        <v>293164.7623</v>
      </c>
      <c r="AL169">
        <v>287122.6802</v>
      </c>
      <c r="AM169">
        <v>281069.78149999998</v>
      </c>
      <c r="AN169">
        <v>275028.78720000002</v>
      </c>
    </row>
    <row r="170" spans="1:40" x14ac:dyDescent="0.25">
      <c r="A170" s="19" t="s">
        <v>410</v>
      </c>
      <c r="B170" t="s">
        <v>407</v>
      </c>
      <c r="C170">
        <v>9283.1983999999902</v>
      </c>
      <c r="D170">
        <v>9666.8716089999998</v>
      </c>
      <c r="E170">
        <v>10055.84188</v>
      </c>
      <c r="F170">
        <v>10442.79214</v>
      </c>
      <c r="G170">
        <v>10824.88084</v>
      </c>
      <c r="H170">
        <v>11202.637129999999</v>
      </c>
      <c r="I170">
        <v>11582.862590000001</v>
      </c>
      <c r="J170">
        <v>11966.46797</v>
      </c>
      <c r="K170">
        <v>12351.44154</v>
      </c>
      <c r="L170">
        <v>12734.85311</v>
      </c>
      <c r="M170">
        <v>13113.836069999999</v>
      </c>
      <c r="N170">
        <v>13486.25511</v>
      </c>
      <c r="O170">
        <v>13850.81626</v>
      </c>
      <c r="P170">
        <v>14211.38667</v>
      </c>
      <c r="Q170">
        <v>14569.856519999999</v>
      </c>
      <c r="R170">
        <v>14926.03867</v>
      </c>
      <c r="S170">
        <v>15279.694149999999</v>
      </c>
      <c r="T170">
        <v>15630.9637</v>
      </c>
      <c r="U170">
        <v>15768.07778</v>
      </c>
      <c r="V170">
        <v>15895.302830000001</v>
      </c>
      <c r="W170">
        <v>16016.07452</v>
      </c>
      <c r="X170">
        <v>16133.40193</v>
      </c>
      <c r="Y170">
        <v>16249.44239</v>
      </c>
      <c r="Z170">
        <v>16366.01412</v>
      </c>
      <c r="AA170">
        <v>16484.264459999999</v>
      </c>
      <c r="AB170">
        <v>16604.83022</v>
      </c>
      <c r="AC170">
        <v>16727.99566</v>
      </c>
      <c r="AD170">
        <v>16853.833279999999</v>
      </c>
      <c r="AE170">
        <v>16987.071790000002</v>
      </c>
      <c r="AF170">
        <v>17124.695469999999</v>
      </c>
      <c r="AG170">
        <v>17263.084889999998</v>
      </c>
      <c r="AH170">
        <v>17400.895929999999</v>
      </c>
      <c r="AI170">
        <v>17537.992689999999</v>
      </c>
      <c r="AJ170">
        <v>17674.82893</v>
      </c>
      <c r="AK170">
        <v>17812.887709999999</v>
      </c>
      <c r="AL170">
        <v>17952.251929999999</v>
      </c>
      <c r="AM170">
        <v>18092.267189999999</v>
      </c>
      <c r="AN170">
        <v>18233.621319999998</v>
      </c>
    </row>
    <row r="171" spans="1:40" x14ac:dyDescent="0.25">
      <c r="A171" s="5" t="s">
        <v>409</v>
      </c>
      <c r="B171" t="s">
        <v>408</v>
      </c>
      <c r="C171">
        <v>37854.733</v>
      </c>
      <c r="D171">
        <v>39727.848910000001</v>
      </c>
      <c r="E171">
        <v>41621.091740000003</v>
      </c>
      <c r="F171">
        <v>43442.906190000002</v>
      </c>
      <c r="G171">
        <v>45187.692470000002</v>
      </c>
      <c r="H171">
        <v>46870.993799999997</v>
      </c>
      <c r="I171">
        <v>48494.534319999999</v>
      </c>
      <c r="J171">
        <v>50038.812420000002</v>
      </c>
      <c r="K171">
        <v>51535.318959999997</v>
      </c>
      <c r="L171">
        <v>53043.482020000003</v>
      </c>
      <c r="M171">
        <v>54582.489500000003</v>
      </c>
      <c r="N171">
        <v>56164.667909999996</v>
      </c>
      <c r="O171">
        <v>57782.368090000004</v>
      </c>
      <c r="P171">
        <v>59428.893179999999</v>
      </c>
      <c r="Q171">
        <v>61082.051509999998</v>
      </c>
      <c r="R171">
        <v>62738.744209999997</v>
      </c>
      <c r="S171">
        <v>64393.968350000003</v>
      </c>
      <c r="T171">
        <v>66044.89993</v>
      </c>
      <c r="U171">
        <v>66849.554359999995</v>
      </c>
      <c r="V171">
        <v>67653.870890000006</v>
      </c>
      <c r="W171">
        <v>68464.077699999994</v>
      </c>
      <c r="X171">
        <v>69287.095170000001</v>
      </c>
      <c r="Y171">
        <v>70112.501650000006</v>
      </c>
      <c r="Z171">
        <v>70937.270959999994</v>
      </c>
      <c r="AA171">
        <v>71759.254679999998</v>
      </c>
      <c r="AB171">
        <v>72577.064700000003</v>
      </c>
      <c r="AC171">
        <v>73392.567429999996</v>
      </c>
      <c r="AD171">
        <v>74206.183290000001</v>
      </c>
      <c r="AE171">
        <v>75020.314100000003</v>
      </c>
      <c r="AF171">
        <v>75839.845319999906</v>
      </c>
      <c r="AG171">
        <v>76653.171419999999</v>
      </c>
      <c r="AH171">
        <v>77465.357189999995</v>
      </c>
      <c r="AI171">
        <v>78278.088699999906</v>
      </c>
      <c r="AJ171">
        <v>79091.882299999997</v>
      </c>
      <c r="AK171">
        <v>79906.602129999999</v>
      </c>
      <c r="AL171">
        <v>80719.722649999996</v>
      </c>
      <c r="AM171">
        <v>81534.11709</v>
      </c>
      <c r="AN171">
        <v>82350.718779999996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92"/>
  <sheetViews>
    <sheetView tabSelected="1" topLeftCell="F1" workbookViewId="0">
      <selection activeCell="A2" sqref="A2:O40"/>
    </sheetView>
  </sheetViews>
  <sheetFormatPr baseColWidth="10" defaultRowHeight="15" x14ac:dyDescent="0.25"/>
  <cols>
    <col min="2" max="2" width="11.42578125" style="13"/>
    <col min="3" max="3" width="18.28515625" style="13" customWidth="1"/>
    <col min="4" max="7" width="11.42578125" style="13"/>
    <col min="8" max="8" width="17.42578125" style="13" customWidth="1"/>
    <col min="9" max="9" width="13.28515625" style="13" customWidth="1"/>
    <col min="10" max="11" width="11.42578125" style="13"/>
    <col min="17" max="17" width="12.85546875" customWidth="1"/>
  </cols>
  <sheetData>
    <row r="1" spans="1:27" x14ac:dyDescent="0.25">
      <c r="A1" s="1" t="s">
        <v>209</v>
      </c>
      <c r="T1" s="1" t="s">
        <v>210</v>
      </c>
      <c r="U1" s="1"/>
    </row>
    <row r="2" spans="1:27" x14ac:dyDescent="0.25">
      <c r="B2" s="13" t="s">
        <v>131</v>
      </c>
      <c r="C2" s="13" t="s">
        <v>189</v>
      </c>
      <c r="D2" s="13" t="s">
        <v>190</v>
      </c>
      <c r="E2" s="13" t="s">
        <v>191</v>
      </c>
      <c r="F2" s="13" t="s">
        <v>192</v>
      </c>
      <c r="G2" s="13" t="s">
        <v>130</v>
      </c>
      <c r="H2" s="13" t="s">
        <v>193</v>
      </c>
      <c r="I2" s="13" t="s">
        <v>194</v>
      </c>
      <c r="J2" s="13" t="s">
        <v>195</v>
      </c>
      <c r="K2" s="13" t="s">
        <v>196</v>
      </c>
      <c r="L2" t="s">
        <v>197</v>
      </c>
      <c r="M2" t="s">
        <v>198</v>
      </c>
      <c r="N2" t="s">
        <v>199</v>
      </c>
      <c r="O2" t="s">
        <v>200</v>
      </c>
      <c r="Q2" s="7" t="s">
        <v>201</v>
      </c>
      <c r="R2" s="7" t="s">
        <v>202</v>
      </c>
      <c r="T2" t="s">
        <v>208</v>
      </c>
      <c r="U2" t="s">
        <v>207</v>
      </c>
      <c r="V2" t="s">
        <v>206</v>
      </c>
      <c r="W2" t="s">
        <v>205</v>
      </c>
      <c r="X2" t="s">
        <v>187</v>
      </c>
      <c r="Y2" t="s">
        <v>204</v>
      </c>
      <c r="AA2" s="7" t="s">
        <v>203</v>
      </c>
    </row>
    <row r="3" spans="1:27" x14ac:dyDescent="0.25">
      <c r="A3">
        <v>2013</v>
      </c>
      <c r="B3" s="13">
        <v>16277187.08</v>
      </c>
      <c r="C3" s="13">
        <v>10880669.779999999</v>
      </c>
      <c r="D3" s="13">
        <v>3459303.5249999999</v>
      </c>
      <c r="E3" s="13">
        <v>4915878.068</v>
      </c>
      <c r="F3" s="13">
        <v>5166705.2450000001</v>
      </c>
      <c r="G3" s="13">
        <v>16277187.08</v>
      </c>
      <c r="H3" s="13">
        <v>10880669.779999999</v>
      </c>
      <c r="I3" s="13">
        <v>3459303.5249999999</v>
      </c>
      <c r="J3" s="13">
        <v>4915878.068</v>
      </c>
      <c r="K3" s="13">
        <v>5166705.2450000001</v>
      </c>
      <c r="L3">
        <v>1986054.392</v>
      </c>
      <c r="M3">
        <v>1986054.392</v>
      </c>
      <c r="N3">
        <v>201986.56</v>
      </c>
      <c r="O3">
        <v>201986.56</v>
      </c>
      <c r="Q3" s="14">
        <f>C3+D3+E3+L3+N3-F3 -(B3)</f>
        <v>0</v>
      </c>
      <c r="R3" s="14">
        <f>H3+I3+J3+M3+O3-K3 -(G3)</f>
        <v>0</v>
      </c>
      <c r="T3" s="15">
        <f>(B3/G3-1)*100</f>
        <v>0</v>
      </c>
      <c r="U3" t="e">
        <f>(C3-H3)/(B3-G3)*T3</f>
        <v>#DIV/0!</v>
      </c>
      <c r="V3" t="e">
        <f>(D3-I3)/(B3-G3)*T3</f>
        <v>#DIV/0!</v>
      </c>
      <c r="W3" t="e">
        <f>(X3-Y3)*T3</f>
        <v>#DIV/0!</v>
      </c>
      <c r="X3" t="e">
        <f>(E3-J3)/(B3-G3)</f>
        <v>#DIV/0!</v>
      </c>
      <c r="Y3" t="e">
        <f>(F3-K3)/(B3-G3)</f>
        <v>#DIV/0!</v>
      </c>
      <c r="AA3" s="16" t="e">
        <f>T3-SUM(U3:W3)</f>
        <v>#DIV/0!</v>
      </c>
    </row>
    <row r="4" spans="1:27" x14ac:dyDescent="0.25">
      <c r="A4">
        <v>2014</v>
      </c>
      <c r="B4" s="13">
        <v>16767224.189999999</v>
      </c>
      <c r="C4" s="13">
        <v>11212001.34</v>
      </c>
      <c r="D4" s="13">
        <v>3559791.821</v>
      </c>
      <c r="E4" s="13">
        <v>5055674.5619999999</v>
      </c>
      <c r="F4" s="13">
        <v>5310648.0599999996</v>
      </c>
      <c r="G4" s="13">
        <v>16753964.449999999</v>
      </c>
      <c r="H4" s="13">
        <v>11205224.25</v>
      </c>
      <c r="I4" s="13">
        <v>3559876.6469999999</v>
      </c>
      <c r="J4" s="13">
        <v>5054946.5209999997</v>
      </c>
      <c r="K4" s="13">
        <v>5316487.4890000001</v>
      </c>
      <c r="L4">
        <v>2042536.81</v>
      </c>
      <c r="M4">
        <v>2042536.81</v>
      </c>
      <c r="N4">
        <v>207867.7138</v>
      </c>
      <c r="O4">
        <v>207867.7138</v>
      </c>
      <c r="Q4" s="14">
        <f t="shared" ref="Q4:Q40" si="0">C4+D4+E4+L4+N4-F4 -(B4)</f>
        <v>-3.2000001519918442E-3</v>
      </c>
      <c r="R4" s="14">
        <f t="shared" ref="R4:R40" si="1">H4+I4+J4+M4+O4-K4 -(G4)</f>
        <v>2.7999952435493469E-3</v>
      </c>
      <c r="T4" s="15">
        <f t="shared" ref="T4:T40" si="2">(B4/G4-1)*100</f>
        <v>7.9143894805144832E-2</v>
      </c>
      <c r="U4">
        <f t="shared" ref="U4:U40" si="3">(C4-H4)/(B4-G4)*T4</f>
        <v>4.0450664797724405E-2</v>
      </c>
      <c r="V4">
        <f t="shared" ref="V4:V40" si="4">(D4-I4)/(B4-G4)*T4</f>
        <v>-5.0630404674088347E-4</v>
      </c>
      <c r="W4">
        <f t="shared" ref="W4:W40" si="5">(X4-Y4)*T4</f>
        <v>3.9199498241744471E-2</v>
      </c>
      <c r="X4">
        <f t="shared" ref="X4:X40" si="6">(E4-J4)/(B4-G4)</f>
        <v>5.4906129381133331E-2</v>
      </c>
      <c r="Y4">
        <f t="shared" ref="Y4:Y40" si="7">(F4-K4)/(B4-G4)</f>
        <v>-0.44038789599195544</v>
      </c>
      <c r="AA4" s="16">
        <f t="shared" ref="AA4:AA40" si="8">T4-SUM(U4:W4)</f>
        <v>3.5812416837588401E-8</v>
      </c>
    </row>
    <row r="5" spans="1:27" x14ac:dyDescent="0.25">
      <c r="A5">
        <v>2015</v>
      </c>
      <c r="B5" s="13">
        <v>17267285.420000002</v>
      </c>
      <c r="C5" s="13">
        <v>11566698.17</v>
      </c>
      <c r="D5" s="13">
        <v>3659989.5290000001</v>
      </c>
      <c r="E5" s="13">
        <v>5188135.773</v>
      </c>
      <c r="F5" s="13">
        <v>5456943.7400000002</v>
      </c>
      <c r="G5" s="13">
        <v>17236737.260000002</v>
      </c>
      <c r="H5" s="13">
        <v>11548816.550000001</v>
      </c>
      <c r="I5" s="13">
        <v>3660718.0839999998</v>
      </c>
      <c r="J5" s="13">
        <v>5186214.5070000002</v>
      </c>
      <c r="K5" s="13">
        <v>5468417.5779999997</v>
      </c>
      <c r="L5">
        <v>2095485.59</v>
      </c>
      <c r="M5">
        <v>2095485.59</v>
      </c>
      <c r="N5">
        <v>213920.1066</v>
      </c>
      <c r="O5">
        <v>213920.1066</v>
      </c>
      <c r="Q5" s="14">
        <f t="shared" si="0"/>
        <v>8.6000040173530579E-3</v>
      </c>
      <c r="R5" s="14">
        <f t="shared" si="1"/>
        <v>-4.0000304579734802E-4</v>
      </c>
      <c r="T5" s="15">
        <f t="shared" si="2"/>
        <v>0.17722704441802684</v>
      </c>
      <c r="U5">
        <f t="shared" si="3"/>
        <v>0.10374132720288606</v>
      </c>
      <c r="V5">
        <f t="shared" si="4"/>
        <v>-4.2267570074898814E-3</v>
      </c>
      <c r="W5">
        <f t="shared" si="5"/>
        <v>7.7712526436681043E-2</v>
      </c>
      <c r="X5">
        <f t="shared" si="6"/>
        <v>6.2893018761189523E-2</v>
      </c>
      <c r="Y5">
        <f t="shared" si="7"/>
        <v>-0.37559833390945535</v>
      </c>
      <c r="AA5" s="16">
        <f t="shared" si="8"/>
        <v>-5.2214050388910138E-8</v>
      </c>
    </row>
    <row r="6" spans="1:27" x14ac:dyDescent="0.25">
      <c r="A6">
        <v>2016</v>
      </c>
      <c r="B6" s="13">
        <v>17777503.02</v>
      </c>
      <c r="C6" s="13">
        <v>11938221.24</v>
      </c>
      <c r="D6" s="13">
        <v>3760834.463</v>
      </c>
      <c r="E6" s="13">
        <v>5317453.4419999998</v>
      </c>
      <c r="F6" s="13">
        <v>5605693.3700000001</v>
      </c>
      <c r="G6" s="13">
        <v>17726975.940000001</v>
      </c>
      <c r="H6" s="13">
        <v>11906708.1</v>
      </c>
      <c r="I6" s="13">
        <v>3762128.8280000002</v>
      </c>
      <c r="J6" s="13">
        <v>5314027.4579999996</v>
      </c>
      <c r="K6" s="13">
        <v>5622575.6830000002</v>
      </c>
      <c r="L6">
        <v>2146538.5150000001</v>
      </c>
      <c r="M6">
        <v>2146538.5150000001</v>
      </c>
      <c r="N6">
        <v>220148.7242</v>
      </c>
      <c r="O6">
        <v>220148.7242</v>
      </c>
      <c r="Q6" s="14">
        <f t="shared" si="0"/>
        <v>-5.800001323223114E-3</v>
      </c>
      <c r="R6" s="14">
        <f t="shared" si="1"/>
        <v>2.1999962627887726E-3</v>
      </c>
      <c r="T6" s="15">
        <f t="shared" si="2"/>
        <v>0.28502932576326412</v>
      </c>
      <c r="U6">
        <f t="shared" si="3"/>
        <v>0.17776940695729571</v>
      </c>
      <c r="V6">
        <f t="shared" si="4"/>
        <v>-7.3016683972563648E-3</v>
      </c>
      <c r="W6">
        <f t="shared" si="5"/>
        <v>0.11456154207427771</v>
      </c>
      <c r="X6">
        <f t="shared" si="6"/>
        <v>6.7804907784108887E-2</v>
      </c>
      <c r="Y6">
        <f t="shared" si="7"/>
        <v>-0.33412405783197208</v>
      </c>
      <c r="AA6" s="16">
        <f t="shared" si="8"/>
        <v>4.5128947079309256E-8</v>
      </c>
    </row>
    <row r="7" spans="1:27" x14ac:dyDescent="0.25">
      <c r="A7">
        <v>2017</v>
      </c>
      <c r="B7" s="13">
        <v>18299320.010000002</v>
      </c>
      <c r="C7" s="13">
        <v>12306935</v>
      </c>
      <c r="D7" s="13">
        <v>3864784.3859999999</v>
      </c>
      <c r="E7" s="13">
        <v>5456606.648</v>
      </c>
      <c r="F7" s="13">
        <v>5756136.4280000003</v>
      </c>
      <c r="G7" s="13">
        <v>18226030.170000002</v>
      </c>
      <c r="H7" s="13">
        <v>12259024.01</v>
      </c>
      <c r="I7" s="13">
        <v>3866264.3470000001</v>
      </c>
      <c r="J7" s="13">
        <v>5451415.9450000003</v>
      </c>
      <c r="K7" s="13">
        <v>5777804.5350000001</v>
      </c>
      <c r="L7">
        <v>2200571.7080000001</v>
      </c>
      <c r="M7">
        <v>2200571.7080000001</v>
      </c>
      <c r="N7">
        <v>226558.69769999999</v>
      </c>
      <c r="O7">
        <v>226558.69769999999</v>
      </c>
      <c r="Q7" s="14">
        <f t="shared" si="0"/>
        <v>1.7000027000904083E-3</v>
      </c>
      <c r="R7" s="14">
        <f t="shared" si="1"/>
        <v>2.7000010013580322E-3</v>
      </c>
      <c r="T7" s="15">
        <f t="shared" si="2"/>
        <v>0.4021163101147307</v>
      </c>
      <c r="U7">
        <f t="shared" si="3"/>
        <v>0.26287123171157001</v>
      </c>
      <c r="V7">
        <f t="shared" si="4"/>
        <v>-8.1200403280148933E-3</v>
      </c>
      <c r="W7">
        <f t="shared" si="5"/>
        <v>0.1473651132445164</v>
      </c>
      <c r="X7">
        <f t="shared" si="6"/>
        <v>7.0824318896040128E-2</v>
      </c>
      <c r="Y7">
        <f t="shared" si="7"/>
        <v>-0.29564953341417977</v>
      </c>
      <c r="AA7" s="16">
        <f t="shared" si="8"/>
        <v>5.4866591825408761E-9</v>
      </c>
    </row>
    <row r="8" spans="1:27" x14ac:dyDescent="0.25">
      <c r="A8">
        <v>2018</v>
      </c>
      <c r="B8" s="13">
        <v>18833326.489999998</v>
      </c>
      <c r="C8" s="13">
        <v>12668513.390000001</v>
      </c>
      <c r="D8" s="13">
        <v>3973695.64</v>
      </c>
      <c r="E8" s="13">
        <v>5609628.0120000001</v>
      </c>
      <c r="F8" s="13">
        <v>5911769.3689999999</v>
      </c>
      <c r="G8" s="13">
        <v>18735218</v>
      </c>
      <c r="H8" s="13">
        <v>12602000.6</v>
      </c>
      <c r="I8" s="13">
        <v>3974998.6749999998</v>
      </c>
      <c r="J8" s="13">
        <v>5602494.6739999996</v>
      </c>
      <c r="K8" s="13">
        <v>5937534.7750000004</v>
      </c>
      <c r="L8">
        <v>2260103.517</v>
      </c>
      <c r="M8">
        <v>2260103.517</v>
      </c>
      <c r="N8">
        <v>233155.3076</v>
      </c>
      <c r="O8">
        <v>233155.3076</v>
      </c>
      <c r="Q8" s="14">
        <f t="shared" si="0"/>
        <v>7.600005716085434E-3</v>
      </c>
      <c r="R8" s="14">
        <f t="shared" si="1"/>
        <v>-1.4000013470649719E-3</v>
      </c>
      <c r="T8" s="15">
        <f t="shared" si="2"/>
        <v>0.52365811809607088</v>
      </c>
      <c r="U8">
        <f t="shared" si="3"/>
        <v>0.35501476417301142</v>
      </c>
      <c r="V8">
        <f t="shared" si="4"/>
        <v>-6.9550031390062097E-3</v>
      </c>
      <c r="W8">
        <f t="shared" si="5"/>
        <v>0.17559840509995772</v>
      </c>
      <c r="X8">
        <f t="shared" si="6"/>
        <v>7.270867179793078E-2</v>
      </c>
      <c r="Y8">
        <f t="shared" si="7"/>
        <v>-0.26262157332154284</v>
      </c>
      <c r="AA8" s="16">
        <f t="shared" si="8"/>
        <v>-4.8037892108609981E-8</v>
      </c>
    </row>
    <row r="9" spans="1:27" x14ac:dyDescent="0.25">
      <c r="A9">
        <v>2019</v>
      </c>
      <c r="B9" s="13">
        <v>19384206.68</v>
      </c>
      <c r="C9" s="13">
        <v>13030908.560000001</v>
      </c>
      <c r="D9" s="13">
        <v>4087141.3560000001</v>
      </c>
      <c r="E9" s="13">
        <v>5773727.4759999998</v>
      </c>
      <c r="F9" s="13">
        <v>6072118.0980000002</v>
      </c>
      <c r="G9" s="13">
        <v>19255847.870000001</v>
      </c>
      <c r="H9" s="13">
        <v>12938963.33</v>
      </c>
      <c r="I9" s="13">
        <v>4087136.55</v>
      </c>
      <c r="J9" s="13">
        <v>5765259.4440000001</v>
      </c>
      <c r="K9" s="13">
        <v>6100058.8360000001</v>
      </c>
      <c r="L9">
        <v>2324603.4019999998</v>
      </c>
      <c r="M9">
        <v>2324603.4019999998</v>
      </c>
      <c r="N9">
        <v>239943.98809999999</v>
      </c>
      <c r="O9">
        <v>239943.98809999999</v>
      </c>
      <c r="Q9" s="14">
        <f t="shared" si="0"/>
        <v>4.0999986231327057E-3</v>
      </c>
      <c r="R9" s="14">
        <f t="shared" si="1"/>
        <v>8.0999992787837982E-3</v>
      </c>
      <c r="T9" s="15">
        <f t="shared" si="2"/>
        <v>0.66659651066300896</v>
      </c>
      <c r="U9">
        <f t="shared" si="3"/>
        <v>0.47749250316443997</v>
      </c>
      <c r="V9">
        <f t="shared" si="4"/>
        <v>2.4958651692606571E-5</v>
      </c>
      <c r="W9">
        <f t="shared" si="5"/>
        <v>0.18907902807397481</v>
      </c>
      <c r="X9">
        <f t="shared" si="6"/>
        <v>6.5971568293596253E-2</v>
      </c>
      <c r="Y9">
        <f t="shared" si="7"/>
        <v>-0.21767682327376039</v>
      </c>
      <c r="AA9" s="16">
        <f t="shared" si="8"/>
        <v>2.0772901621057827E-8</v>
      </c>
    </row>
    <row r="10" spans="1:27" x14ac:dyDescent="0.25">
      <c r="A10">
        <v>2020</v>
      </c>
      <c r="B10" s="13">
        <v>19950323.32</v>
      </c>
      <c r="C10" s="13">
        <v>13396961.82</v>
      </c>
      <c r="D10" s="13">
        <v>4203726.3260000004</v>
      </c>
      <c r="E10" s="13">
        <v>5946459.3569999998</v>
      </c>
      <c r="F10" s="13">
        <v>6237155.5599999996</v>
      </c>
      <c r="G10" s="13">
        <v>19789153.690000001</v>
      </c>
      <c r="H10" s="13">
        <v>13273808.039999999</v>
      </c>
      <c r="I10" s="13">
        <v>4202678.2869999995</v>
      </c>
      <c r="J10" s="13">
        <v>5937780.8559999997</v>
      </c>
      <c r="K10" s="13">
        <v>6265444.8679999998</v>
      </c>
      <c r="L10">
        <v>2393401.0499999998</v>
      </c>
      <c r="M10">
        <v>2393401.0499999998</v>
      </c>
      <c r="N10">
        <v>246930.33170000001</v>
      </c>
      <c r="O10">
        <v>246930.33170000001</v>
      </c>
      <c r="Q10" s="14">
        <f t="shared" si="0"/>
        <v>4.700005054473877E-3</v>
      </c>
      <c r="R10" s="14">
        <f t="shared" si="1"/>
        <v>6.6999979317188263E-3</v>
      </c>
      <c r="T10" s="15">
        <f t="shared" si="2"/>
        <v>0.81443417199515977</v>
      </c>
      <c r="U10">
        <f t="shared" si="3"/>
        <v>0.622329696000268</v>
      </c>
      <c r="V10">
        <f t="shared" si="4"/>
        <v>5.2960273916636538E-3</v>
      </c>
      <c r="W10">
        <f t="shared" si="5"/>
        <v>0.18680843849669879</v>
      </c>
      <c r="X10">
        <f t="shared" si="6"/>
        <v>5.3846999586710104E-2</v>
      </c>
      <c r="Y10">
        <f t="shared" si="7"/>
        <v>-0.17552505394471885</v>
      </c>
      <c r="AA10" s="16">
        <f t="shared" si="8"/>
        <v>1.010652928012945E-8</v>
      </c>
    </row>
    <row r="11" spans="1:27" x14ac:dyDescent="0.25">
      <c r="A11">
        <v>2021</v>
      </c>
      <c r="B11" s="13">
        <v>20529587.16</v>
      </c>
      <c r="C11" s="13">
        <v>13769327.24</v>
      </c>
      <c r="D11" s="13">
        <v>4322797.1689999998</v>
      </c>
      <c r="E11" s="13">
        <v>6119374.7079999996</v>
      </c>
      <c r="F11" s="13">
        <v>6398937.9100000001</v>
      </c>
      <c r="G11" s="13">
        <v>20336326.289999999</v>
      </c>
      <c r="H11" s="13">
        <v>13611646</v>
      </c>
      <c r="I11" s="13">
        <v>4319796.676</v>
      </c>
      <c r="J11" s="13">
        <v>6111896.6550000003</v>
      </c>
      <c r="K11" s="13">
        <v>6424039.0010000002</v>
      </c>
      <c r="L11">
        <v>2462905.86</v>
      </c>
      <c r="M11">
        <v>2462905.86</v>
      </c>
      <c r="N11">
        <v>254120.09349999999</v>
      </c>
      <c r="O11">
        <v>254120.09349999999</v>
      </c>
      <c r="Q11" s="14">
        <f t="shared" si="0"/>
        <v>5.0000101327896118E-4</v>
      </c>
      <c r="R11" s="14">
        <f t="shared" si="1"/>
        <v>-6.4999982714653015E-3</v>
      </c>
      <c r="T11" s="15">
        <f t="shared" si="2"/>
        <v>0.95032341261673814</v>
      </c>
      <c r="U11">
        <f t="shared" si="3"/>
        <v>0.77536737831325253</v>
      </c>
      <c r="V11">
        <f t="shared" si="4"/>
        <v>1.4754351190142184E-2</v>
      </c>
      <c r="W11">
        <f t="shared" si="5"/>
        <v>0.16020171753449822</v>
      </c>
      <c r="X11">
        <f t="shared" si="6"/>
        <v>3.8694087427006481E-2</v>
      </c>
      <c r="Y11">
        <f t="shared" si="7"/>
        <v>-0.12988191039396582</v>
      </c>
      <c r="AA11" s="16">
        <f t="shared" si="8"/>
        <v>-3.4421154815333921E-8</v>
      </c>
    </row>
    <row r="12" spans="1:27" x14ac:dyDescent="0.25">
      <c r="A12">
        <v>2022</v>
      </c>
      <c r="B12" s="13">
        <v>21122452.460000001</v>
      </c>
      <c r="C12" s="13">
        <v>14145764.380000001</v>
      </c>
      <c r="D12" s="13">
        <v>4445387.0149999997</v>
      </c>
      <c r="E12" s="13">
        <v>6297814.0549999997</v>
      </c>
      <c r="F12" s="13">
        <v>6563517.9239999996</v>
      </c>
      <c r="G12" s="13">
        <v>20898407.379999999</v>
      </c>
      <c r="H12" s="13">
        <v>13952721.970000001</v>
      </c>
      <c r="I12" s="13">
        <v>4439444.2470000004</v>
      </c>
      <c r="J12" s="13">
        <v>6292917.2970000003</v>
      </c>
      <c r="K12" s="13">
        <v>6583681.0690000001</v>
      </c>
      <c r="L12">
        <v>2535485.7379999999</v>
      </c>
      <c r="M12">
        <v>2535485.7379999999</v>
      </c>
      <c r="N12">
        <v>261519.19639999999</v>
      </c>
      <c r="O12">
        <v>261519.19639999999</v>
      </c>
      <c r="Q12" s="14">
        <f t="shared" si="0"/>
        <v>4.0000304579734802E-4</v>
      </c>
      <c r="R12" s="14">
        <f t="shared" si="1"/>
        <v>-5.9999898076057434E-4</v>
      </c>
      <c r="T12" s="15">
        <f t="shared" si="2"/>
        <v>1.0720677223203801</v>
      </c>
      <c r="U12">
        <f t="shared" si="3"/>
        <v>0.92371828383794607</v>
      </c>
      <c r="V12">
        <f t="shared" si="4"/>
        <v>2.8436463563661182E-2</v>
      </c>
      <c r="W12">
        <f t="shared" si="5"/>
        <v>0.11991297970381386</v>
      </c>
      <c r="X12">
        <f t="shared" si="6"/>
        <v>2.1856128239903353E-2</v>
      </c>
      <c r="Y12">
        <f t="shared" si="7"/>
        <v>-8.9995928497962591E-2</v>
      </c>
      <c r="AA12" s="16">
        <f t="shared" si="8"/>
        <v>-4.7850410300753765E-9</v>
      </c>
    </row>
    <row r="13" spans="1:27" x14ac:dyDescent="0.25">
      <c r="A13">
        <v>2023</v>
      </c>
      <c r="B13" s="13">
        <v>21728322.359999999</v>
      </c>
      <c r="C13" s="13">
        <v>14524040.34</v>
      </c>
      <c r="D13" s="13">
        <v>4572523.642</v>
      </c>
      <c r="E13" s="13">
        <v>6483622.4179999996</v>
      </c>
      <c r="F13" s="13">
        <v>6733019.5769999996</v>
      </c>
      <c r="G13" s="13">
        <v>21476311.98</v>
      </c>
      <c r="H13" s="13">
        <v>14297053.189999999</v>
      </c>
      <c r="I13" s="13">
        <v>4562965.801</v>
      </c>
      <c r="J13" s="13">
        <v>6482524.5499999998</v>
      </c>
      <c r="K13" s="13">
        <v>6747387.1030000001</v>
      </c>
      <c r="L13">
        <v>2612021.8089999999</v>
      </c>
      <c r="M13">
        <v>2612021.8089999999</v>
      </c>
      <c r="N13">
        <v>269133.73580000002</v>
      </c>
      <c r="O13">
        <v>269133.73580000002</v>
      </c>
      <c r="Q13" s="14">
        <f t="shared" si="0"/>
        <v>7.8000016510486603E-3</v>
      </c>
      <c r="R13" s="14">
        <f t="shared" si="1"/>
        <v>2.8000026941299438E-3</v>
      </c>
      <c r="T13" s="15">
        <f t="shared" si="2"/>
        <v>1.173434154964248</v>
      </c>
      <c r="U13">
        <f t="shared" si="3"/>
        <v>1.0569186656041492</v>
      </c>
      <c r="V13">
        <f t="shared" si="4"/>
        <v>4.4504107636827127E-2</v>
      </c>
      <c r="W13">
        <f t="shared" si="5"/>
        <v>7.2011405004744664E-2</v>
      </c>
      <c r="X13">
        <f t="shared" si="6"/>
        <v>4.3564396037964331E-3</v>
      </c>
      <c r="Y13">
        <f t="shared" si="7"/>
        <v>-5.7011643726740925E-2</v>
      </c>
      <c r="AA13" s="16">
        <f t="shared" si="8"/>
        <v>-2.3281472971703465E-8</v>
      </c>
    </row>
    <row r="14" spans="1:27" x14ac:dyDescent="0.25">
      <c r="A14">
        <v>2024</v>
      </c>
      <c r="B14" s="13">
        <v>22346817.32</v>
      </c>
      <c r="C14" s="13">
        <v>14904993.09</v>
      </c>
      <c r="D14" s="13">
        <v>4703611.3389999997</v>
      </c>
      <c r="E14" s="13">
        <v>6676184.443</v>
      </c>
      <c r="F14" s="13">
        <v>6907222.3470000001</v>
      </c>
      <c r="G14" s="13">
        <v>22071021.84</v>
      </c>
      <c r="H14" s="13">
        <v>14646310.01</v>
      </c>
      <c r="I14" s="13">
        <v>4691092.6390000004</v>
      </c>
      <c r="J14" s="13">
        <v>6679864.6150000002</v>
      </c>
      <c r="K14" s="13">
        <v>6915496.2220000001</v>
      </c>
      <c r="L14">
        <v>2692280.8190000001</v>
      </c>
      <c r="M14">
        <v>2692280.8190000001</v>
      </c>
      <c r="N14">
        <v>276969.98440000002</v>
      </c>
      <c r="O14">
        <v>276969.98440000002</v>
      </c>
      <c r="Q14" s="14">
        <f t="shared" si="0"/>
        <v>8.4000006318092346E-3</v>
      </c>
      <c r="R14" s="14">
        <f t="shared" si="1"/>
        <v>5.399998277425766E-3</v>
      </c>
      <c r="T14" s="15">
        <f t="shared" si="2"/>
        <v>1.2495818363070343</v>
      </c>
      <c r="U14">
        <f t="shared" si="3"/>
        <v>1.1720484981405752</v>
      </c>
      <c r="V14">
        <f t="shared" si="4"/>
        <v>5.6720074361537448E-2</v>
      </c>
      <c r="W14">
        <f t="shared" si="5"/>
        <v>2.0813277397398994E-2</v>
      </c>
      <c r="X14">
        <f t="shared" si="6"/>
        <v>-1.3343844503906473E-2</v>
      </c>
      <c r="Y14">
        <f t="shared" si="7"/>
        <v>-3.0000038434277409E-2</v>
      </c>
      <c r="AA14" s="16">
        <f t="shared" si="8"/>
        <v>-1.3592477365875766E-8</v>
      </c>
    </row>
    <row r="15" spans="1:27" x14ac:dyDescent="0.25">
      <c r="A15">
        <v>2025</v>
      </c>
      <c r="B15" s="13">
        <v>22978070.370000001</v>
      </c>
      <c r="C15" s="13">
        <v>15290532.83</v>
      </c>
      <c r="D15" s="13">
        <v>4839290.3320000004</v>
      </c>
      <c r="E15" s="13">
        <v>6874035.5360000003</v>
      </c>
      <c r="F15" s="13">
        <v>7086497.6370000001</v>
      </c>
      <c r="G15" s="13">
        <v>22683033.09</v>
      </c>
      <c r="H15" s="13">
        <v>15002643.33</v>
      </c>
      <c r="I15" s="13">
        <v>4824481.2680000002</v>
      </c>
      <c r="J15" s="13">
        <v>6883277.1909999996</v>
      </c>
      <c r="K15" s="13">
        <v>7088078.0060000001</v>
      </c>
      <c r="L15">
        <v>2775674.9109999998</v>
      </c>
      <c r="M15">
        <v>2775674.9109999998</v>
      </c>
      <c r="N15">
        <v>285034.39750000002</v>
      </c>
      <c r="O15">
        <v>285034.39750000002</v>
      </c>
      <c r="Q15" s="14">
        <f t="shared" si="0"/>
        <v>-5.0000473856925964E-4</v>
      </c>
      <c r="R15" s="14">
        <f t="shared" si="1"/>
        <v>1.4999993145465851E-3</v>
      </c>
      <c r="T15" s="15">
        <f t="shared" si="2"/>
        <v>1.3006958938400093</v>
      </c>
      <c r="U15">
        <f t="shared" si="3"/>
        <v>1.2691843231799447</v>
      </c>
      <c r="V15">
        <f t="shared" si="4"/>
        <v>6.5286965553689166E-2</v>
      </c>
      <c r="W15">
        <f t="shared" si="5"/>
        <v>-3.3775403710789034E-2</v>
      </c>
      <c r="X15">
        <f t="shared" si="6"/>
        <v>-3.1323685603389821E-2</v>
      </c>
      <c r="Y15">
        <f t="shared" si="7"/>
        <v>-5.3565061337331387E-3</v>
      </c>
      <c r="AA15" s="16">
        <f t="shared" si="8"/>
        <v>8.8171645540313648E-9</v>
      </c>
    </row>
    <row r="16" spans="1:27" x14ac:dyDescent="0.25">
      <c r="A16">
        <v>2026</v>
      </c>
      <c r="B16" s="13">
        <v>23622910.530000001</v>
      </c>
      <c r="C16" s="13">
        <v>15691117.83</v>
      </c>
      <c r="D16" s="13">
        <v>4976506.9879999999</v>
      </c>
      <c r="E16" s="13">
        <v>7073784.0250000004</v>
      </c>
      <c r="F16" s="13">
        <v>7272931.057</v>
      </c>
      <c r="G16" s="13">
        <v>23313650.260000002</v>
      </c>
      <c r="H16" s="13">
        <v>15379609.48</v>
      </c>
      <c r="I16" s="13">
        <v>4958476.1529999999</v>
      </c>
      <c r="J16" s="13">
        <v>7089333.7470000004</v>
      </c>
      <c r="K16" s="13">
        <v>7268201.8660000004</v>
      </c>
      <c r="L16">
        <v>2861099.1260000002</v>
      </c>
      <c r="M16">
        <v>2861099.1260000002</v>
      </c>
      <c r="N16">
        <v>293333.61869999999</v>
      </c>
      <c r="O16">
        <v>293333.61869999999</v>
      </c>
      <c r="Q16" s="14">
        <f t="shared" si="0"/>
        <v>7.0000439882278442E-4</v>
      </c>
      <c r="R16" s="14">
        <f t="shared" si="1"/>
        <v>-1.2999959290027618E-3</v>
      </c>
      <c r="T16" s="15">
        <f t="shared" si="2"/>
        <v>1.326520156865385</v>
      </c>
      <c r="U16">
        <f t="shared" si="3"/>
        <v>1.336162919688576</v>
      </c>
      <c r="V16">
        <f t="shared" si="4"/>
        <v>7.7340248304814133E-2</v>
      </c>
      <c r="W16">
        <f t="shared" si="5"/>
        <v>-8.698300254933862E-2</v>
      </c>
      <c r="X16">
        <f t="shared" si="6"/>
        <v>-5.028037387408376E-2</v>
      </c>
      <c r="Y16">
        <f t="shared" si="7"/>
        <v>1.529194487219341E-2</v>
      </c>
      <c r="AA16" s="16">
        <f t="shared" si="8"/>
        <v>-8.5786666659259936E-9</v>
      </c>
    </row>
    <row r="17" spans="1:27" x14ac:dyDescent="0.25">
      <c r="A17">
        <v>2027</v>
      </c>
      <c r="B17" s="13">
        <v>24283493.879999999</v>
      </c>
      <c r="C17" s="13">
        <v>16108257.9</v>
      </c>
      <c r="D17" s="13">
        <v>5117565.6950000003</v>
      </c>
      <c r="E17" s="13">
        <v>7277917.8109999998</v>
      </c>
      <c r="F17" s="13">
        <v>7471551.9139999999</v>
      </c>
      <c r="G17" s="13">
        <v>23962337.75</v>
      </c>
      <c r="H17" s="13">
        <v>15776028.84</v>
      </c>
      <c r="I17" s="13">
        <v>5097148.102</v>
      </c>
      <c r="J17" s="13">
        <v>7300423.7180000003</v>
      </c>
      <c r="K17" s="13">
        <v>7462567.2980000004</v>
      </c>
      <c r="L17">
        <v>2949429.898</v>
      </c>
      <c r="M17">
        <v>2949429.898</v>
      </c>
      <c r="N17">
        <v>301874.48460000003</v>
      </c>
      <c r="O17">
        <v>301874.48460000003</v>
      </c>
      <c r="Q17" s="14">
        <f t="shared" si="0"/>
        <v>-5.4000020027160645E-3</v>
      </c>
      <c r="R17" s="14">
        <f t="shared" si="1"/>
        <v>-5.3999945521354675E-3</v>
      </c>
      <c r="T17" s="15">
        <f t="shared" si="2"/>
        <v>1.3402537488229838</v>
      </c>
      <c r="U17">
        <f t="shared" si="3"/>
        <v>1.3864634722461568</v>
      </c>
      <c r="V17">
        <f t="shared" si="4"/>
        <v>8.5207016164357385E-2</v>
      </c>
      <c r="W17">
        <f t="shared" si="5"/>
        <v>-0.1314167395875227</v>
      </c>
      <c r="X17">
        <f t="shared" si="6"/>
        <v>-7.0077774943921076E-2</v>
      </c>
      <c r="Y17">
        <f t="shared" si="7"/>
        <v>2.7975850873528354E-2</v>
      </c>
      <c r="AA17" s="16">
        <f t="shared" si="8"/>
        <v>-7.7715611723760958E-15</v>
      </c>
    </row>
    <row r="18" spans="1:27" x14ac:dyDescent="0.25">
      <c r="A18">
        <v>2028</v>
      </c>
      <c r="B18" s="13">
        <v>24960850.940000001</v>
      </c>
      <c r="C18" s="13">
        <v>16543804.390000001</v>
      </c>
      <c r="D18" s="13">
        <v>5262012.0319999997</v>
      </c>
      <c r="E18" s="13">
        <v>7482370.4649999999</v>
      </c>
      <c r="F18" s="13">
        <v>7676705.0609999998</v>
      </c>
      <c r="G18" s="13">
        <v>24629580.469999999</v>
      </c>
      <c r="H18" s="13">
        <v>16192041.949999999</v>
      </c>
      <c r="I18" s="13">
        <v>5239632.8830000004</v>
      </c>
      <c r="J18" s="13">
        <v>7512438.0420000004</v>
      </c>
      <c r="K18" s="13">
        <v>7663901.5130000003</v>
      </c>
      <c r="L18">
        <v>3038705.0780000002</v>
      </c>
      <c r="M18">
        <v>3038705.0780000002</v>
      </c>
      <c r="N18">
        <v>310664.03110000002</v>
      </c>
      <c r="O18">
        <v>310664.03110000002</v>
      </c>
      <c r="Q18" s="14">
        <f t="shared" si="0"/>
        <v>-4.9000009894371033E-3</v>
      </c>
      <c r="R18" s="14">
        <f t="shared" si="1"/>
        <v>1.100003719329834E-3</v>
      </c>
      <c r="T18" s="15">
        <f t="shared" si="2"/>
        <v>1.3450106078887858</v>
      </c>
      <c r="U18">
        <f t="shared" si="3"/>
        <v>1.4282112536527651</v>
      </c>
      <c r="V18">
        <f t="shared" si="4"/>
        <v>9.0862891583794084E-2</v>
      </c>
      <c r="W18">
        <f t="shared" si="5"/>
        <v>-0.17406356170873208</v>
      </c>
      <c r="X18">
        <f t="shared" si="6"/>
        <v>-9.0764434874017849E-2</v>
      </c>
      <c r="Y18">
        <f t="shared" si="7"/>
        <v>3.8649831963589718E-2</v>
      </c>
      <c r="AA18" s="16">
        <f t="shared" si="8"/>
        <v>2.4360958583713455E-8</v>
      </c>
    </row>
    <row r="19" spans="1:27" x14ac:dyDescent="0.25">
      <c r="A19">
        <v>2029</v>
      </c>
      <c r="B19" s="13">
        <v>25656045.989999998</v>
      </c>
      <c r="C19" s="13">
        <v>16998066.25</v>
      </c>
      <c r="D19" s="13">
        <v>5409690.0839999998</v>
      </c>
      <c r="E19" s="13">
        <v>7687338.6809999999</v>
      </c>
      <c r="F19" s="13">
        <v>7887632</v>
      </c>
      <c r="G19" s="13">
        <v>25315717.43</v>
      </c>
      <c r="H19" s="13">
        <v>16627011.66</v>
      </c>
      <c r="I19" s="13">
        <v>5385591.5760000004</v>
      </c>
      <c r="J19" s="13">
        <v>7725575.8669999996</v>
      </c>
      <c r="K19" s="13">
        <v>7871044.6349999998</v>
      </c>
      <c r="L19">
        <v>3128873.469</v>
      </c>
      <c r="M19">
        <v>3128873.469</v>
      </c>
      <c r="N19">
        <v>319709.49900000001</v>
      </c>
      <c r="O19">
        <v>319709.49900000001</v>
      </c>
      <c r="Q19" s="14">
        <f t="shared" si="0"/>
        <v>-6.9999955594539642E-3</v>
      </c>
      <c r="R19" s="14">
        <f t="shared" si="1"/>
        <v>6.0000047087669373E-3</v>
      </c>
      <c r="T19" s="15">
        <f t="shared" si="2"/>
        <v>1.3443370149040179</v>
      </c>
      <c r="U19">
        <f t="shared" si="3"/>
        <v>1.4657083727766957</v>
      </c>
      <c r="V19">
        <f t="shared" si="4"/>
        <v>9.5191882539508249E-2</v>
      </c>
      <c r="W19">
        <f t="shared" si="5"/>
        <v>-0.21656329176368083</v>
      </c>
      <c r="X19">
        <f t="shared" si="6"/>
        <v>-0.11235373839915141</v>
      </c>
      <c r="Y19">
        <f t="shared" si="7"/>
        <v>4.8739268311775802E-2</v>
      </c>
      <c r="AA19" s="16">
        <f t="shared" si="8"/>
        <v>5.1351494834150913E-8</v>
      </c>
    </row>
    <row r="20" spans="1:27" x14ac:dyDescent="0.25">
      <c r="A20">
        <v>2030</v>
      </c>
      <c r="B20" s="13">
        <v>26369719.309999999</v>
      </c>
      <c r="C20" s="13">
        <v>17470593.390000001</v>
      </c>
      <c r="D20" s="13">
        <v>5560735.3260000004</v>
      </c>
      <c r="E20" s="13">
        <v>7893493.0199999996</v>
      </c>
      <c r="F20" s="13">
        <v>8104272.71</v>
      </c>
      <c r="G20" s="13">
        <v>26020965.100000001</v>
      </c>
      <c r="H20" s="13">
        <v>17079970.190000001</v>
      </c>
      <c r="I20" s="13">
        <v>5535030.1140000001</v>
      </c>
      <c r="J20" s="13">
        <v>7940535.4189999998</v>
      </c>
      <c r="K20" s="13">
        <v>8083740.8969999999</v>
      </c>
      <c r="L20">
        <v>3220151.9389999998</v>
      </c>
      <c r="M20">
        <v>3220151.9389999998</v>
      </c>
      <c r="N20">
        <v>329018.33980000002</v>
      </c>
      <c r="O20">
        <v>329018.33980000002</v>
      </c>
      <c r="Q20" s="14">
        <f t="shared" si="0"/>
        <v>-5.1999948918819427E-3</v>
      </c>
      <c r="R20" s="14">
        <f t="shared" si="1"/>
        <v>4.7999992966651917E-3</v>
      </c>
      <c r="T20" s="15">
        <f t="shared" si="2"/>
        <v>1.3402816100775539</v>
      </c>
      <c r="U20">
        <f t="shared" si="3"/>
        <v>1.5011864413899105</v>
      </c>
      <c r="V20">
        <f t="shared" si="4"/>
        <v>9.8786543470673893E-2</v>
      </c>
      <c r="W20">
        <f t="shared" si="5"/>
        <v>-0.25969141321357264</v>
      </c>
      <c r="X20">
        <f t="shared" si="6"/>
        <v>-0.13488697097018726</v>
      </c>
      <c r="Y20">
        <f t="shared" si="7"/>
        <v>5.8871871396191169E-2</v>
      </c>
      <c r="AA20" s="16">
        <f t="shared" si="8"/>
        <v>3.8430542081968611E-8</v>
      </c>
    </row>
    <row r="21" spans="1:27" x14ac:dyDescent="0.25">
      <c r="A21">
        <v>2031</v>
      </c>
      <c r="B21" s="13">
        <v>27098656.309999999</v>
      </c>
      <c r="C21" s="13">
        <v>17964700.949999999</v>
      </c>
      <c r="D21" s="13">
        <v>5715612.1449999996</v>
      </c>
      <c r="E21" s="13">
        <v>8095240.5729999999</v>
      </c>
      <c r="F21" s="13">
        <v>8325491.3930000002</v>
      </c>
      <c r="G21" s="13">
        <v>26745592.550000001</v>
      </c>
      <c r="H21" s="13">
        <v>17557138</v>
      </c>
      <c r="I21" s="13">
        <v>5687153.591</v>
      </c>
      <c r="J21" s="13">
        <v>8152006.0480000004</v>
      </c>
      <c r="K21" s="13">
        <v>8299299.1260000002</v>
      </c>
      <c r="L21">
        <v>3309995.8119999999</v>
      </c>
      <c r="M21">
        <v>3309995.8119999999</v>
      </c>
      <c r="N21">
        <v>338598.22210000001</v>
      </c>
      <c r="O21">
        <v>338598.22210000001</v>
      </c>
      <c r="Q21" s="14">
        <f t="shared" si="0"/>
        <v>-9.000040590763092E-4</v>
      </c>
      <c r="R21" s="14">
        <f t="shared" si="1"/>
        <v>-2.9000081121921539E-3</v>
      </c>
      <c r="T21" s="15">
        <f t="shared" si="2"/>
        <v>1.3200820260009349</v>
      </c>
      <c r="U21">
        <f t="shared" si="3"/>
        <v>1.5238508895926333</v>
      </c>
      <c r="V21">
        <f t="shared" si="4"/>
        <v>0.1064046494643818</v>
      </c>
      <c r="W21">
        <f t="shared" si="5"/>
        <v>-0.31017350557821122</v>
      </c>
      <c r="X21">
        <f t="shared" si="6"/>
        <v>-0.16077967050484279</v>
      </c>
      <c r="Y21">
        <f t="shared" si="7"/>
        <v>7.4185657004276359E-2</v>
      </c>
      <c r="AA21" s="16">
        <f t="shared" si="8"/>
        <v>-7.4778689906906948E-9</v>
      </c>
    </row>
    <row r="22" spans="1:27" x14ac:dyDescent="0.25">
      <c r="A22">
        <v>2032</v>
      </c>
      <c r="B22" s="13">
        <v>27843206.510000002</v>
      </c>
      <c r="C22" s="13">
        <v>18475101.719999999</v>
      </c>
      <c r="D22" s="13">
        <v>5873116.2640000004</v>
      </c>
      <c r="E22" s="13">
        <v>8297230.5880000005</v>
      </c>
      <c r="F22" s="13">
        <v>8551102.8579999898</v>
      </c>
      <c r="G22" s="13">
        <v>27489359.629999999</v>
      </c>
      <c r="H22" s="13">
        <v>18053394.899999999</v>
      </c>
      <c r="I22" s="13">
        <v>5842332.6390000004</v>
      </c>
      <c r="J22" s="13">
        <v>8364538.0480000004</v>
      </c>
      <c r="K22" s="13">
        <v>8519766.7620000001</v>
      </c>
      <c r="L22">
        <v>3400403.7609999999</v>
      </c>
      <c r="M22">
        <v>3400403.7609999999</v>
      </c>
      <c r="N22">
        <v>348457.03749999998</v>
      </c>
      <c r="O22">
        <v>348457.03749999998</v>
      </c>
      <c r="Q22" s="14">
        <f t="shared" si="0"/>
        <v>2.5000087916851044E-3</v>
      </c>
      <c r="R22" s="14">
        <f t="shared" si="1"/>
        <v>-6.5000019967556E-3</v>
      </c>
      <c r="T22" s="15">
        <f t="shared" si="2"/>
        <v>1.2872139793821846</v>
      </c>
      <c r="U22">
        <f t="shared" si="3"/>
        <v>1.5340729128509001</v>
      </c>
      <c r="V22">
        <f t="shared" si="4"/>
        <v>0.1119837835960532</v>
      </c>
      <c r="W22">
        <f t="shared" si="5"/>
        <v>-0.35884268432479904</v>
      </c>
      <c r="X22">
        <f t="shared" si="6"/>
        <v>-0.1902163444255873</v>
      </c>
      <c r="Y22">
        <f t="shared" si="7"/>
        <v>8.8558350436746591E-2</v>
      </c>
      <c r="AA22" s="16">
        <f t="shared" si="8"/>
        <v>-3.2739969402229008E-8</v>
      </c>
    </row>
    <row r="23" spans="1:27" x14ac:dyDescent="0.25">
      <c r="A23">
        <v>2033</v>
      </c>
      <c r="B23" s="13">
        <v>28603360.039999999</v>
      </c>
      <c r="C23" s="13">
        <v>19000318.800000001</v>
      </c>
      <c r="D23" s="13">
        <v>6033726.307</v>
      </c>
      <c r="E23" s="13">
        <v>8500453.1999999899</v>
      </c>
      <c r="F23" s="13">
        <v>8781570.4360000007</v>
      </c>
      <c r="G23" s="13">
        <v>28252258.07</v>
      </c>
      <c r="H23" s="13">
        <v>18567125.969999999</v>
      </c>
      <c r="I23" s="13">
        <v>6000665.2819999997</v>
      </c>
      <c r="J23" s="13">
        <v>8579116.8249999899</v>
      </c>
      <c r="K23" s="13">
        <v>8745082.1740000006</v>
      </c>
      <c r="L23">
        <v>3491829.264</v>
      </c>
      <c r="M23">
        <v>3491829.264</v>
      </c>
      <c r="N23">
        <v>358602.90779999999</v>
      </c>
      <c r="O23">
        <v>358602.90779999999</v>
      </c>
      <c r="Q23" s="14">
        <f t="shared" si="0"/>
        <v>2.7999840676784515E-3</v>
      </c>
      <c r="R23" s="14">
        <f t="shared" si="1"/>
        <v>4.7999769449234009E-3</v>
      </c>
      <c r="T23" s="15">
        <f t="shared" si="2"/>
        <v>1.2427394976007866</v>
      </c>
      <c r="U23">
        <f t="shared" si="3"/>
        <v>1.5333033873847737</v>
      </c>
      <c r="V23">
        <f t="shared" si="4"/>
        <v>0.11702082331998208</v>
      </c>
      <c r="W23">
        <f t="shared" si="5"/>
        <v>-0.40758472018303732</v>
      </c>
      <c r="X23">
        <f t="shared" si="6"/>
        <v>-0.22404780297871946</v>
      </c>
      <c r="Y23">
        <f t="shared" si="7"/>
        <v>0.10392497085675774</v>
      </c>
      <c r="AA23" s="16">
        <f t="shared" si="8"/>
        <v>7.0790682205057465E-9</v>
      </c>
    </row>
    <row r="24" spans="1:27" x14ac:dyDescent="0.25">
      <c r="A24">
        <v>2034</v>
      </c>
      <c r="B24" s="13">
        <v>29380167.359999999</v>
      </c>
      <c r="C24" s="13">
        <v>19539345.710000001</v>
      </c>
      <c r="D24" s="13">
        <v>6197745.2970000003</v>
      </c>
      <c r="E24" s="13">
        <v>8706345.8010000009</v>
      </c>
      <c r="F24" s="13">
        <v>9017255.5120000001</v>
      </c>
      <c r="G24" s="13">
        <v>29034340.32</v>
      </c>
      <c r="H24" s="13">
        <v>19096197.879999999</v>
      </c>
      <c r="I24" s="13">
        <v>6162782.9380000001</v>
      </c>
      <c r="J24" s="13">
        <v>8797140.1730000004</v>
      </c>
      <c r="K24" s="13">
        <v>8975766.7310000006</v>
      </c>
      <c r="L24">
        <v>3584941.8730000001</v>
      </c>
      <c r="M24">
        <v>3584941.8730000001</v>
      </c>
      <c r="N24">
        <v>369044.19079999998</v>
      </c>
      <c r="O24">
        <v>369044.19079999998</v>
      </c>
      <c r="Q24" s="14">
        <f t="shared" si="0"/>
        <v>-1.9999593496322632E-4</v>
      </c>
      <c r="R24" s="14">
        <f t="shared" si="1"/>
        <v>3.8000047206878662E-3</v>
      </c>
      <c r="T24" s="15">
        <f t="shared" si="2"/>
        <v>1.191096598677599</v>
      </c>
      <c r="U24">
        <f t="shared" si="3"/>
        <v>1.5262886124357498</v>
      </c>
      <c r="V24">
        <f t="shared" si="4"/>
        <v>0.12041726663896916</v>
      </c>
      <c r="W24">
        <f t="shared" si="5"/>
        <v>-0.4556092941738959</v>
      </c>
      <c r="X24">
        <f t="shared" si="6"/>
        <v>-0.26254272077741447</v>
      </c>
      <c r="Y24">
        <f t="shared" si="7"/>
        <v>0.11996974267830417</v>
      </c>
      <c r="AA24" s="16">
        <f t="shared" si="8"/>
        <v>1.3776775942275776E-8</v>
      </c>
    </row>
    <row r="25" spans="1:27" x14ac:dyDescent="0.25">
      <c r="A25">
        <v>2035</v>
      </c>
      <c r="B25" s="13">
        <v>30174237.629999999</v>
      </c>
      <c r="C25" s="13">
        <v>20091866.359999999</v>
      </c>
      <c r="D25" s="13">
        <v>6365443.8329999996</v>
      </c>
      <c r="E25" s="13">
        <v>8915545.5199999996</v>
      </c>
      <c r="F25" s="13">
        <v>9258476.7249999996</v>
      </c>
      <c r="G25" s="13">
        <v>29835504.530000001</v>
      </c>
      <c r="H25" s="13">
        <v>19639529.09</v>
      </c>
      <c r="I25" s="13">
        <v>6328827.5209999997</v>
      </c>
      <c r="J25" s="13">
        <v>9019228.7599999998</v>
      </c>
      <c r="K25" s="13">
        <v>9211939.4869999997</v>
      </c>
      <c r="L25">
        <v>3680069.1549999998</v>
      </c>
      <c r="M25">
        <v>3680069.1549999998</v>
      </c>
      <c r="N25">
        <v>379789.48820000002</v>
      </c>
      <c r="O25">
        <v>379789.48820000002</v>
      </c>
      <c r="Q25" s="14">
        <f t="shared" si="0"/>
        <v>1.2000016868114471E-3</v>
      </c>
      <c r="R25" s="14">
        <f t="shared" si="1"/>
        <v>-2.7999989688396454E-3</v>
      </c>
      <c r="T25" s="15">
        <f t="shared" si="2"/>
        <v>1.1353355853573666</v>
      </c>
      <c r="U25">
        <f t="shared" si="3"/>
        <v>1.5161039745286364</v>
      </c>
      <c r="V25">
        <f t="shared" si="4"/>
        <v>0.12272730954886944</v>
      </c>
      <c r="W25">
        <f t="shared" si="5"/>
        <v>-0.50349568531328848</v>
      </c>
      <c r="X25">
        <f t="shared" si="6"/>
        <v>-0.30609125591801012</v>
      </c>
      <c r="Y25">
        <f t="shared" si="7"/>
        <v>0.13738615446792829</v>
      </c>
      <c r="AA25" s="16">
        <f t="shared" si="8"/>
        <v>-1.3406850740693699E-8</v>
      </c>
    </row>
    <row r="26" spans="1:27" x14ac:dyDescent="0.25">
      <c r="A26">
        <v>2036</v>
      </c>
      <c r="B26" s="13">
        <v>30985965.670000002</v>
      </c>
      <c r="C26" s="13">
        <v>20658031.440000001</v>
      </c>
      <c r="D26" s="13">
        <v>6536995.3499999996</v>
      </c>
      <c r="E26" s="13">
        <v>9128205.4330000002</v>
      </c>
      <c r="F26" s="13">
        <v>9505440.3420000002</v>
      </c>
      <c r="G26" s="13">
        <v>30655613.239999998</v>
      </c>
      <c r="H26" s="13">
        <v>20196690.260000002</v>
      </c>
      <c r="I26" s="13">
        <v>6498894.0209999997</v>
      </c>
      <c r="J26" s="13">
        <v>9245525.7290000003</v>
      </c>
      <c r="K26" s="13">
        <v>9453670.5510000009</v>
      </c>
      <c r="L26">
        <v>3777326.1359999999</v>
      </c>
      <c r="M26">
        <v>3777326.1359999999</v>
      </c>
      <c r="N26">
        <v>390847.65159999998</v>
      </c>
      <c r="O26">
        <v>390847.65159999998</v>
      </c>
      <c r="Q26" s="14">
        <f t="shared" si="0"/>
        <v>-1.4000013470649719E-3</v>
      </c>
      <c r="R26" s="14">
        <f t="shared" si="1"/>
        <v>6.6000111401081085E-3</v>
      </c>
      <c r="T26" s="15">
        <f t="shared" si="2"/>
        <v>1.0776246014513102</v>
      </c>
      <c r="U26">
        <f t="shared" si="3"/>
        <v>1.5049158416378887</v>
      </c>
      <c r="V26">
        <f t="shared" si="4"/>
        <v>0.12428826232151441</v>
      </c>
      <c r="W26">
        <f t="shared" si="5"/>
        <v>-0.5515795286044658</v>
      </c>
      <c r="X26">
        <f t="shared" si="6"/>
        <v>-0.35513677317281689</v>
      </c>
      <c r="Y26">
        <f t="shared" si="7"/>
        <v>0.15671079216822692</v>
      </c>
      <c r="AA26" s="16">
        <f t="shared" si="8"/>
        <v>2.6096372840456183E-8</v>
      </c>
    </row>
    <row r="27" spans="1:27" x14ac:dyDescent="0.25">
      <c r="A27">
        <v>2037</v>
      </c>
      <c r="B27" s="13">
        <v>31815591.510000002</v>
      </c>
      <c r="C27" s="13">
        <v>21238173.079999998</v>
      </c>
      <c r="D27" s="13">
        <v>6712525.6639999999</v>
      </c>
      <c r="E27" s="13">
        <v>9344253.8739999998</v>
      </c>
      <c r="F27" s="13">
        <v>9758320.9649999999</v>
      </c>
      <c r="G27" s="13">
        <v>31494518.329999998</v>
      </c>
      <c r="H27" s="13">
        <v>20767585.32</v>
      </c>
      <c r="I27" s="13">
        <v>6673043.5099999998</v>
      </c>
      <c r="J27" s="13">
        <v>9475954.1410000008</v>
      </c>
      <c r="K27" s="13">
        <v>9701024.5030000005</v>
      </c>
      <c r="L27">
        <v>3876732.0669999998</v>
      </c>
      <c r="M27">
        <v>3876732.0669999998</v>
      </c>
      <c r="N27">
        <v>402227.79070000001</v>
      </c>
      <c r="O27">
        <v>402227.79070000001</v>
      </c>
      <c r="Q27" s="14">
        <f t="shared" si="0"/>
        <v>7.0000439882278442E-4</v>
      </c>
      <c r="R27" s="14">
        <f t="shared" si="1"/>
        <v>-4.2999908328056335E-3</v>
      </c>
      <c r="T27" s="15">
        <f t="shared" si="2"/>
        <v>1.0194573437694698</v>
      </c>
      <c r="U27">
        <f t="shared" si="3"/>
        <v>1.4941894175652339</v>
      </c>
      <c r="V27">
        <f t="shared" si="4"/>
        <v>0.12536198708075466</v>
      </c>
      <c r="W27">
        <f t="shared" si="5"/>
        <v>-0.60009404500075825</v>
      </c>
      <c r="X27">
        <f t="shared" si="6"/>
        <v>-0.41018769303620911</v>
      </c>
      <c r="Y27">
        <f t="shared" si="7"/>
        <v>0.17845296826100127</v>
      </c>
      <c r="AA27" s="16">
        <f t="shared" si="8"/>
        <v>-1.5875760706052233E-8</v>
      </c>
    </row>
    <row r="28" spans="1:27" x14ac:dyDescent="0.25">
      <c r="A28">
        <v>2038</v>
      </c>
      <c r="B28" s="13">
        <v>32663254.300000001</v>
      </c>
      <c r="C28" s="13">
        <v>21832636.809999999</v>
      </c>
      <c r="D28" s="13">
        <v>6892133.0619999999</v>
      </c>
      <c r="E28" s="13">
        <v>9563539.9140000008</v>
      </c>
      <c r="F28" s="13">
        <v>10017273.27</v>
      </c>
      <c r="G28" s="13">
        <v>32352085.510000002</v>
      </c>
      <c r="H28" s="13">
        <v>21352257.34</v>
      </c>
      <c r="I28" s="13">
        <v>6851324.392</v>
      </c>
      <c r="J28" s="13">
        <v>9710360.7899999898</v>
      </c>
      <c r="K28" s="13">
        <v>9954074.7939999998</v>
      </c>
      <c r="L28">
        <v>3978278.5079999999</v>
      </c>
      <c r="M28">
        <v>3978278.5079999999</v>
      </c>
      <c r="N28">
        <v>413939.28029999998</v>
      </c>
      <c r="O28">
        <v>413939.28029999998</v>
      </c>
      <c r="Q28" s="14">
        <f t="shared" si="0"/>
        <v>4.2999982833862305E-3</v>
      </c>
      <c r="R28" s="14">
        <f t="shared" si="1"/>
        <v>6.2999911606311798E-3</v>
      </c>
      <c r="T28" s="15">
        <f t="shared" si="2"/>
        <v>0.9618198799079547</v>
      </c>
      <c r="U28">
        <f t="shared" si="3"/>
        <v>1.4848485419943533</v>
      </c>
      <c r="V28">
        <f t="shared" si="4"/>
        <v>0.12613922520508369</v>
      </c>
      <c r="W28">
        <f t="shared" si="5"/>
        <v>-0.6491678934734304</v>
      </c>
      <c r="X28">
        <f t="shared" si="6"/>
        <v>-0.47183676743412928</v>
      </c>
      <c r="Y28">
        <f t="shared" si="7"/>
        <v>0.20310030450033234</v>
      </c>
      <c r="AA28" s="16">
        <f t="shared" si="8"/>
        <v>6.1819480645652902E-9</v>
      </c>
    </row>
    <row r="29" spans="1:27" x14ac:dyDescent="0.25">
      <c r="A29">
        <v>2039</v>
      </c>
      <c r="B29" s="13">
        <v>33529044.109999999</v>
      </c>
      <c r="C29" s="13">
        <v>22441703.129999999</v>
      </c>
      <c r="D29" s="13">
        <v>7075904.091</v>
      </c>
      <c r="E29" s="13">
        <v>9785923.4519999996</v>
      </c>
      <c r="F29" s="13">
        <v>10282451.59</v>
      </c>
      <c r="G29" s="13">
        <v>33228229.579999998</v>
      </c>
      <c r="H29" s="13">
        <v>21950789.449999999</v>
      </c>
      <c r="I29" s="13">
        <v>7033789.608</v>
      </c>
      <c r="J29" s="13">
        <v>9948605.8300000001</v>
      </c>
      <c r="K29" s="13">
        <v>10212920.33</v>
      </c>
      <c r="L29">
        <v>4081973.26</v>
      </c>
      <c r="M29">
        <v>4081973.26</v>
      </c>
      <c r="N29">
        <v>425991.76819999999</v>
      </c>
      <c r="O29">
        <v>425991.76819999999</v>
      </c>
      <c r="Q29" s="14">
        <f t="shared" si="0"/>
        <v>1.2000016868114471E-3</v>
      </c>
      <c r="R29" s="14">
        <f t="shared" si="1"/>
        <v>6.2000006437301636E-3</v>
      </c>
      <c r="T29" s="15">
        <f t="shared" si="2"/>
        <v>0.90529809683588258</v>
      </c>
      <c r="U29">
        <f t="shared" si="3"/>
        <v>1.477399446810955</v>
      </c>
      <c r="V29">
        <f t="shared" si="4"/>
        <v>0.1267430842158023</v>
      </c>
      <c r="W29">
        <f t="shared" si="5"/>
        <v>-0.69884444923832634</v>
      </c>
      <c r="X29">
        <f t="shared" si="6"/>
        <v>-0.54080625028318896</v>
      </c>
      <c r="Y29">
        <f t="shared" si="7"/>
        <v>0.23114328952128577</v>
      </c>
      <c r="AA29" s="16">
        <f t="shared" si="8"/>
        <v>1.5047451507044229E-8</v>
      </c>
    </row>
    <row r="30" spans="1:27" x14ac:dyDescent="0.25">
      <c r="A30">
        <v>2040</v>
      </c>
      <c r="B30" s="13">
        <v>34413051.380000003</v>
      </c>
      <c r="C30" s="13">
        <v>23065580.059999999</v>
      </c>
      <c r="D30" s="13">
        <v>7263934.6009999998</v>
      </c>
      <c r="E30" s="13">
        <v>10011314.02</v>
      </c>
      <c r="F30" s="13">
        <v>10554033.869999999</v>
      </c>
      <c r="G30" s="13">
        <v>34122951.140000001</v>
      </c>
      <c r="H30" s="13">
        <v>22563282.940000001</v>
      </c>
      <c r="I30" s="13">
        <v>7220510.7759999996</v>
      </c>
      <c r="J30" s="13">
        <v>10190602.609999999</v>
      </c>
      <c r="K30" s="13">
        <v>10477701.76</v>
      </c>
      <c r="L30">
        <v>4187861.39</v>
      </c>
      <c r="M30">
        <v>4187861.39</v>
      </c>
      <c r="N30">
        <v>438395.18300000002</v>
      </c>
      <c r="O30">
        <v>438395.18300000002</v>
      </c>
      <c r="Q30" s="14">
        <f t="shared" si="0"/>
        <v>3.9999932050704956E-3</v>
      </c>
      <c r="R30" s="14">
        <f t="shared" si="1"/>
        <v>-9.9999457597732544E-4</v>
      </c>
      <c r="T30" s="15">
        <f t="shared" si="2"/>
        <v>0.85016163698672376</v>
      </c>
      <c r="U30">
        <f t="shared" si="3"/>
        <v>1.4720213323260658</v>
      </c>
      <c r="V30">
        <f t="shared" si="4"/>
        <v>0.12725694451760852</v>
      </c>
      <c r="W30">
        <f t="shared" si="5"/>
        <v>-0.74911662520406752</v>
      </c>
      <c r="X30">
        <f t="shared" si="6"/>
        <v>-0.61802289443124403</v>
      </c>
      <c r="Y30">
        <f t="shared" si="7"/>
        <v>0.26312322251094605</v>
      </c>
      <c r="AA30" s="16">
        <f t="shared" si="8"/>
        <v>-1.4652883129073757E-8</v>
      </c>
    </row>
    <row r="31" spans="1:27" x14ac:dyDescent="0.25">
      <c r="A31">
        <v>2041</v>
      </c>
      <c r="B31" s="13">
        <v>35314948.240000002</v>
      </c>
      <c r="C31" s="13">
        <v>23710143.190000001</v>
      </c>
      <c r="D31" s="13">
        <v>7452897.8930000002</v>
      </c>
      <c r="E31" s="13">
        <v>10238219.310000001</v>
      </c>
      <c r="F31" s="13">
        <v>10833206.08</v>
      </c>
      <c r="G31" s="13">
        <v>35036519.149999999</v>
      </c>
      <c r="H31" s="13">
        <v>23199058.350000001</v>
      </c>
      <c r="I31" s="13">
        <v>7406424.2280000001</v>
      </c>
      <c r="J31" s="13">
        <v>10434859.98</v>
      </c>
      <c r="K31" s="13">
        <v>10750717.33</v>
      </c>
      <c r="L31">
        <v>4295734.1840000004</v>
      </c>
      <c r="M31">
        <v>4295734.1840000004</v>
      </c>
      <c r="N31">
        <v>451159.7427</v>
      </c>
      <c r="O31">
        <v>451159.7427</v>
      </c>
      <c r="Q31" s="14">
        <f t="shared" si="0"/>
        <v>-2.9999762773513794E-4</v>
      </c>
      <c r="R31" s="14">
        <f t="shared" si="1"/>
        <v>4.700005054473877E-3</v>
      </c>
      <c r="T31" s="15">
        <f t="shared" si="2"/>
        <v>0.7946825105769717</v>
      </c>
      <c r="U31">
        <f t="shared" si="3"/>
        <v>1.4587203649195728</v>
      </c>
      <c r="V31">
        <f t="shared" si="4"/>
        <v>0.13264349920445703</v>
      </c>
      <c r="W31">
        <f t="shared" si="5"/>
        <v>-0.79668136781789245</v>
      </c>
      <c r="X31">
        <f t="shared" si="6"/>
        <v>-0.70625044962075412</v>
      </c>
      <c r="Y31">
        <f t="shared" si="7"/>
        <v>0.29626484071760945</v>
      </c>
      <c r="AA31" s="16">
        <f t="shared" si="8"/>
        <v>1.4270834403085075E-8</v>
      </c>
    </row>
    <row r="32" spans="1:27" x14ac:dyDescent="0.25">
      <c r="A32">
        <v>2042</v>
      </c>
      <c r="B32" s="13">
        <v>36235533.829999998</v>
      </c>
      <c r="C32" s="13">
        <v>24375984.989999998</v>
      </c>
      <c r="D32" s="13">
        <v>7644746.4649999999</v>
      </c>
      <c r="E32" s="13">
        <v>10468223.199999999</v>
      </c>
      <c r="F32" s="13">
        <v>11123857.109999999</v>
      </c>
      <c r="G32" s="13">
        <v>35968697.840000004</v>
      </c>
      <c r="H32" s="13">
        <v>23857230.420000002</v>
      </c>
      <c r="I32" s="13">
        <v>7595494.6840000004</v>
      </c>
      <c r="J32" s="13">
        <v>10682990.029999999</v>
      </c>
      <c r="K32" s="13">
        <v>11037453.57</v>
      </c>
      <c r="L32">
        <v>4406140.3250000002</v>
      </c>
      <c r="M32">
        <v>4406140.3250000002</v>
      </c>
      <c r="N32">
        <v>464295.96240000002</v>
      </c>
      <c r="O32">
        <v>464295.96240000002</v>
      </c>
      <c r="Q32" s="14">
        <f t="shared" si="0"/>
        <v>2.4000033736228943E-3</v>
      </c>
      <c r="R32" s="14">
        <f t="shared" si="1"/>
        <v>1.1399999260902405E-2</v>
      </c>
      <c r="T32" s="15">
        <f t="shared" si="2"/>
        <v>0.74185613053596722</v>
      </c>
      <c r="U32">
        <f t="shared" si="3"/>
        <v>1.4422389498435151</v>
      </c>
      <c r="V32">
        <f t="shared" si="4"/>
        <v>0.13692956364194062</v>
      </c>
      <c r="W32">
        <f t="shared" si="5"/>
        <v>-0.83731240797123896</v>
      </c>
      <c r="X32">
        <f t="shared" si="6"/>
        <v>-0.80486455369084353</v>
      </c>
      <c r="Y32">
        <f t="shared" si="7"/>
        <v>0.32380766927280252</v>
      </c>
      <c r="AA32" s="16">
        <f t="shared" si="8"/>
        <v>2.5021750560405565E-8</v>
      </c>
    </row>
    <row r="33" spans="1:27" x14ac:dyDescent="0.25">
      <c r="A33">
        <v>2043</v>
      </c>
      <c r="B33" s="13">
        <v>37174418.109999999</v>
      </c>
      <c r="C33" s="13">
        <v>25063583.800000001</v>
      </c>
      <c r="D33" s="13">
        <v>7839596.5800000001</v>
      </c>
      <c r="E33" s="13">
        <v>10697864</v>
      </c>
      <c r="F33" s="13">
        <v>11421798.859999999</v>
      </c>
      <c r="G33" s="13">
        <v>36920045.18</v>
      </c>
      <c r="H33" s="13">
        <v>24537834.329999998</v>
      </c>
      <c r="I33" s="13">
        <v>7787685.2450000001</v>
      </c>
      <c r="J33" s="13">
        <v>10931488.029999999</v>
      </c>
      <c r="K33" s="13">
        <v>11332135.02</v>
      </c>
      <c r="L33">
        <v>4517357.9270000001</v>
      </c>
      <c r="M33">
        <v>4517357.9270000001</v>
      </c>
      <c r="N33">
        <v>477814.66369999998</v>
      </c>
      <c r="O33">
        <v>477814.66369999998</v>
      </c>
      <c r="Q33" s="14">
        <f t="shared" si="0"/>
        <v>7.0000439882278442E-4</v>
      </c>
      <c r="R33" s="14">
        <f t="shared" si="1"/>
        <v>-4.3000057339668274E-3</v>
      </c>
      <c r="T33" s="15">
        <f t="shared" si="2"/>
        <v>0.68898325763100399</v>
      </c>
      <c r="U33">
        <f t="shared" si="3"/>
        <v>1.4240217405931361</v>
      </c>
      <c r="V33">
        <f t="shared" si="4"/>
        <v>0.14060474397285266</v>
      </c>
      <c r="W33">
        <f t="shared" si="5"/>
        <v>-0.87564321339219631</v>
      </c>
      <c r="X33">
        <f t="shared" si="6"/>
        <v>-0.9184311789780446</v>
      </c>
      <c r="Y33">
        <f t="shared" si="7"/>
        <v>0.35248970871232232</v>
      </c>
      <c r="AA33" s="16">
        <f t="shared" si="8"/>
        <v>-1.3542788446230247E-8</v>
      </c>
    </row>
    <row r="34" spans="1:27" x14ac:dyDescent="0.25">
      <c r="A34">
        <v>2044</v>
      </c>
      <c r="B34" s="13">
        <v>38132329.579999998</v>
      </c>
      <c r="C34" s="13">
        <v>25771883.710000001</v>
      </c>
      <c r="D34" s="13">
        <v>8037589.2769999998</v>
      </c>
      <c r="E34" s="13">
        <v>10928001.949999999</v>
      </c>
      <c r="F34" s="13">
        <v>11726569.109999999</v>
      </c>
      <c r="G34" s="13">
        <v>37892064.219999999</v>
      </c>
      <c r="H34" s="13">
        <v>25240374.829999998</v>
      </c>
      <c r="I34" s="13">
        <v>7982824.2560000001</v>
      </c>
      <c r="J34" s="13">
        <v>11181293.119999999</v>
      </c>
      <c r="K34" s="13">
        <v>11633851.74</v>
      </c>
      <c r="L34">
        <v>4629696.7699999996</v>
      </c>
      <c r="M34">
        <v>4629696.7699999996</v>
      </c>
      <c r="N34">
        <v>491726.98300000001</v>
      </c>
      <c r="O34">
        <v>491726.98300000001</v>
      </c>
      <c r="Q34" s="14">
        <f t="shared" si="0"/>
        <v>0</v>
      </c>
      <c r="R34" s="14">
        <f t="shared" si="1"/>
        <v>-1.0000020265579224E-3</v>
      </c>
      <c r="T34" s="15">
        <f t="shared" si="2"/>
        <v>0.63407830886443861</v>
      </c>
      <c r="U34">
        <f t="shared" si="3"/>
        <v>1.4026918061631288</v>
      </c>
      <c r="V34">
        <f t="shared" si="4"/>
        <v>0.14452899868963789</v>
      </c>
      <c r="W34">
        <f t="shared" si="5"/>
        <v>-0.91314249334924291</v>
      </c>
      <c r="X34">
        <f t="shared" si="6"/>
        <v>-1.0542142654271949</v>
      </c>
      <c r="Y34">
        <f t="shared" si="7"/>
        <v>0.38589570298439779</v>
      </c>
      <c r="AA34" s="16">
        <f t="shared" si="8"/>
        <v>-2.6390851726176834E-9</v>
      </c>
    </row>
    <row r="35" spans="1:27" x14ac:dyDescent="0.25">
      <c r="A35">
        <v>2045</v>
      </c>
      <c r="B35" s="13">
        <v>39110233.509999998</v>
      </c>
      <c r="C35" s="13">
        <v>26499473.649999999</v>
      </c>
      <c r="D35" s="13">
        <v>8238984.5080000004</v>
      </c>
      <c r="E35" s="13">
        <v>11160232.24</v>
      </c>
      <c r="F35" s="13">
        <v>12038401.74</v>
      </c>
      <c r="G35" s="13">
        <v>38885889.710000001</v>
      </c>
      <c r="H35" s="13">
        <v>25963630.690000001</v>
      </c>
      <c r="I35" s="13">
        <v>8181176.29</v>
      </c>
      <c r="J35" s="13">
        <v>11434082.32</v>
      </c>
      <c r="K35" s="13">
        <v>11942944.449999999</v>
      </c>
      <c r="L35">
        <v>4743900.4749999996</v>
      </c>
      <c r="M35">
        <v>4743900.4749999996</v>
      </c>
      <c r="N35">
        <v>506044.3812</v>
      </c>
      <c r="O35">
        <v>506044.3812</v>
      </c>
      <c r="Q35" s="14">
        <f t="shared" si="0"/>
        <v>4.2000040411949158E-3</v>
      </c>
      <c r="R35" s="14">
        <f t="shared" si="1"/>
        <v>-3.7999972701072693E-3</v>
      </c>
      <c r="T35" s="15">
        <f t="shared" si="2"/>
        <v>0.57692855087818629</v>
      </c>
      <c r="U35">
        <f t="shared" si="3"/>
        <v>1.3779881699921299</v>
      </c>
      <c r="V35">
        <f t="shared" si="4"/>
        <v>0.14866116843697452</v>
      </c>
      <c r="W35">
        <f t="shared" si="5"/>
        <v>-0.94972076697790442</v>
      </c>
      <c r="X35">
        <f t="shared" si="6"/>
        <v>-1.2206714872441482</v>
      </c>
      <c r="Y35">
        <f t="shared" si="7"/>
        <v>0.42549555637375419</v>
      </c>
      <c r="AA35" s="16">
        <f t="shared" si="8"/>
        <v>-2.057301373703524E-8</v>
      </c>
    </row>
    <row r="36" spans="1:27" x14ac:dyDescent="0.25">
      <c r="A36">
        <v>2046</v>
      </c>
      <c r="B36" s="13">
        <v>40109546.979999997</v>
      </c>
      <c r="C36" s="13">
        <v>27245514.100000001</v>
      </c>
      <c r="D36" s="13">
        <v>8444005.4289999995</v>
      </c>
      <c r="E36" s="13">
        <v>11396186.439999999</v>
      </c>
      <c r="F36" s="13">
        <v>12357742.33</v>
      </c>
      <c r="G36" s="13">
        <v>39903089.490000002</v>
      </c>
      <c r="H36" s="13">
        <v>26706703.800000001</v>
      </c>
      <c r="I36" s="13">
        <v>8383206.2819999997</v>
      </c>
      <c r="J36" s="13">
        <v>11691565.75</v>
      </c>
      <c r="K36" s="13">
        <v>12259969.68</v>
      </c>
      <c r="L36">
        <v>4860804.682</v>
      </c>
      <c r="M36">
        <v>4860804.682</v>
      </c>
      <c r="N36">
        <v>520778.65279999998</v>
      </c>
      <c r="O36">
        <v>520778.65279999998</v>
      </c>
      <c r="Q36" s="14">
        <f t="shared" si="0"/>
        <v>-6.2000006437301636E-3</v>
      </c>
      <c r="R36" s="14">
        <f t="shared" si="1"/>
        <v>-3.2000020146369934E-3</v>
      </c>
      <c r="T36" s="15">
        <f t="shared" si="2"/>
        <v>0.51739725579829088</v>
      </c>
      <c r="U36">
        <f t="shared" si="3"/>
        <v>1.350297199757013</v>
      </c>
      <c r="V36">
        <f t="shared" si="4"/>
        <v>0.15236701663222607</v>
      </c>
      <c r="W36">
        <f t="shared" si="5"/>
        <v>-0.98526696810915004</v>
      </c>
      <c r="X36">
        <f t="shared" si="6"/>
        <v>-1.4307028047275407</v>
      </c>
      <c r="Y36">
        <f t="shared" si="7"/>
        <v>0.47357279215204501</v>
      </c>
      <c r="AA36" s="16">
        <f t="shared" si="8"/>
        <v>7.5182017278407898E-9</v>
      </c>
    </row>
    <row r="37" spans="1:27" x14ac:dyDescent="0.25">
      <c r="A37">
        <v>2047</v>
      </c>
      <c r="B37" s="13">
        <v>41133948.640000001</v>
      </c>
      <c r="C37" s="13">
        <v>28009923.219999999</v>
      </c>
      <c r="D37" s="13">
        <v>8653484.7620000001</v>
      </c>
      <c r="E37" s="13">
        <v>11638605.529999999</v>
      </c>
      <c r="F37" s="13">
        <v>12685844.26</v>
      </c>
      <c r="G37" s="13">
        <v>40947486.469999999</v>
      </c>
      <c r="H37" s="13">
        <v>27469515.149999999</v>
      </c>
      <c r="I37" s="13">
        <v>8589785.4149999898</v>
      </c>
      <c r="J37" s="13">
        <v>11956602.960000001</v>
      </c>
      <c r="K37" s="13">
        <v>12586196.449999999</v>
      </c>
      <c r="L37">
        <v>4981837.4579999996</v>
      </c>
      <c r="M37">
        <v>4981837.4579999996</v>
      </c>
      <c r="N37">
        <v>535941.93570000003</v>
      </c>
      <c r="O37">
        <v>535941.93570000003</v>
      </c>
      <c r="Q37" s="14">
        <f t="shared" si="0"/>
        <v>5.6999996304512024E-3</v>
      </c>
      <c r="R37" s="14">
        <f t="shared" si="1"/>
        <v>-1.3000071048736572E-3</v>
      </c>
      <c r="T37" s="15">
        <f t="shared" si="2"/>
        <v>0.45536902524312417</v>
      </c>
      <c r="U37">
        <f t="shared" si="3"/>
        <v>1.3197588340273838</v>
      </c>
      <c r="V37">
        <f t="shared" si="4"/>
        <v>0.15556350948837475</v>
      </c>
      <c r="W37">
        <f t="shared" si="5"/>
        <v>-1.0199533011775515</v>
      </c>
      <c r="X37">
        <f t="shared" si="6"/>
        <v>-1.705425985335248</v>
      </c>
      <c r="Y37">
        <f t="shared" si="7"/>
        <v>0.53441301256978591</v>
      </c>
      <c r="AA37" s="16">
        <f t="shared" si="8"/>
        <v>-1.709508290481665E-8</v>
      </c>
    </row>
    <row r="38" spans="1:27" x14ac:dyDescent="0.25">
      <c r="A38">
        <v>2048</v>
      </c>
      <c r="B38" s="13">
        <v>42184432.490000002</v>
      </c>
      <c r="C38" s="13">
        <v>28793718.879999999</v>
      </c>
      <c r="D38" s="13">
        <v>8867925.7589999996</v>
      </c>
      <c r="E38" s="13">
        <v>11887396.800000001</v>
      </c>
      <c r="F38" s="13">
        <v>13023310.630000001</v>
      </c>
      <c r="G38" s="13">
        <v>42020239.560000002</v>
      </c>
      <c r="H38" s="13">
        <v>28253176.350000001</v>
      </c>
      <c r="I38" s="13">
        <v>8801450.9179999996</v>
      </c>
      <c r="J38" s="13">
        <v>12229152.529999999</v>
      </c>
      <c r="K38" s="13">
        <v>12922241.91</v>
      </c>
      <c r="L38">
        <v>5107154.9560000002</v>
      </c>
      <c r="M38">
        <v>5107154.9560000002</v>
      </c>
      <c r="N38">
        <v>551546.72120000003</v>
      </c>
      <c r="O38">
        <v>551546.72120000003</v>
      </c>
      <c r="Q38" s="14">
        <f t="shared" si="0"/>
        <v>-3.8000121712684631E-3</v>
      </c>
      <c r="R38" s="14">
        <f t="shared" si="1"/>
        <v>5.1999986171722412E-3</v>
      </c>
      <c r="T38" s="15">
        <f t="shared" si="2"/>
        <v>0.39074724875272082</v>
      </c>
      <c r="U38">
        <f t="shared" si="3"/>
        <v>1.2863861216882753</v>
      </c>
      <c r="V38">
        <f t="shared" si="4"/>
        <v>0.15819719662731288</v>
      </c>
      <c r="W38">
        <f t="shared" si="5"/>
        <v>-1.0538360909811211</v>
      </c>
      <c r="X38">
        <f t="shared" si="6"/>
        <v>-2.0814278056917508</v>
      </c>
      <c r="Y38">
        <f t="shared" si="7"/>
        <v>0.61554855011114584</v>
      </c>
      <c r="AA38" s="16">
        <f t="shared" si="8"/>
        <v>2.1418253837168777E-8</v>
      </c>
    </row>
    <row r="39" spans="1:27" x14ac:dyDescent="0.25">
      <c r="A39">
        <v>2049</v>
      </c>
      <c r="B39" s="13">
        <v>43264186.240000002</v>
      </c>
      <c r="C39" s="13">
        <v>29598427.390000001</v>
      </c>
      <c r="D39" s="13">
        <v>9087844.9499999899</v>
      </c>
      <c r="E39" s="13">
        <v>12143959.939999999</v>
      </c>
      <c r="F39" s="13">
        <v>13371298.199999999</v>
      </c>
      <c r="G39" s="13">
        <v>43124840.060000002</v>
      </c>
      <c r="H39" s="13">
        <v>29059209.82</v>
      </c>
      <c r="I39" s="13">
        <v>9018969.8389999997</v>
      </c>
      <c r="J39" s="13">
        <v>12510707.23</v>
      </c>
      <c r="K39" s="13">
        <v>13269298.99</v>
      </c>
      <c r="L39">
        <v>5237646.2939999998</v>
      </c>
      <c r="M39">
        <v>5237646.2939999998</v>
      </c>
      <c r="N39">
        <v>567605.86439999996</v>
      </c>
      <c r="O39">
        <v>567605.86439999996</v>
      </c>
      <c r="Q39" s="14">
        <f t="shared" si="0"/>
        <v>-1.600019633769989E-3</v>
      </c>
      <c r="R39" s="14">
        <f t="shared" si="1"/>
        <v>-2.6000067591667175E-3</v>
      </c>
      <c r="T39" s="15">
        <f t="shared" si="2"/>
        <v>0.32312277519435106</v>
      </c>
      <c r="U39">
        <f t="shared" si="3"/>
        <v>1.2503642199015053</v>
      </c>
      <c r="V39">
        <f t="shared" si="4"/>
        <v>0.15971099464754523</v>
      </c>
      <c r="W39">
        <f t="shared" si="5"/>
        <v>-1.0869524370358712</v>
      </c>
      <c r="X39">
        <f t="shared" si="6"/>
        <v>-2.6319149186579907</v>
      </c>
      <c r="Y39">
        <f t="shared" si="7"/>
        <v>0.73198425676254097</v>
      </c>
      <c r="AA39" s="16">
        <f t="shared" si="8"/>
        <v>-2.3188282405328664E-9</v>
      </c>
    </row>
    <row r="40" spans="1:27" x14ac:dyDescent="0.25">
      <c r="A40">
        <v>2050</v>
      </c>
      <c r="B40" s="13">
        <v>44378199.729999997</v>
      </c>
      <c r="C40" s="13">
        <v>30426733.550000001</v>
      </c>
      <c r="D40" s="13">
        <v>9314327.3870000001</v>
      </c>
      <c r="E40" s="13">
        <v>12409775.9</v>
      </c>
      <c r="F40" s="13">
        <v>13731043.630000001</v>
      </c>
      <c r="G40" s="13">
        <v>44265377.420000002</v>
      </c>
      <c r="H40" s="13">
        <v>29889728.449999999</v>
      </c>
      <c r="I40" s="13">
        <v>9243306.5050000008</v>
      </c>
      <c r="J40" s="13">
        <v>12802796.25</v>
      </c>
      <c r="K40" s="13">
        <v>13628860.32</v>
      </c>
      <c r="L40">
        <v>5374273.9309999999</v>
      </c>
      <c r="M40">
        <v>5374273.9309999999</v>
      </c>
      <c r="N40">
        <v>584132.59459999995</v>
      </c>
      <c r="O40">
        <v>584132.59459999995</v>
      </c>
      <c r="Q40" s="14">
        <f t="shared" si="0"/>
        <v>2.5999993085861206E-3</v>
      </c>
      <c r="R40" s="14">
        <f t="shared" si="1"/>
        <v>-9.400002658367157E-3</v>
      </c>
      <c r="T40" s="15">
        <f t="shared" si="2"/>
        <v>0.25487709938516456</v>
      </c>
      <c r="U40">
        <f t="shared" si="3"/>
        <v>1.2131492631470386</v>
      </c>
      <c r="V40">
        <f t="shared" si="4"/>
        <v>0.1604434122997187</v>
      </c>
      <c r="W40">
        <f t="shared" si="5"/>
        <v>-1.1187155489523566</v>
      </c>
      <c r="X40">
        <f t="shared" si="6"/>
        <v>-3.4835339747964502</v>
      </c>
      <c r="Y40">
        <f t="shared" si="7"/>
        <v>0.90570127486314644</v>
      </c>
      <c r="AA40" s="16">
        <f t="shared" si="8"/>
        <v>-2.7109236189204466E-8</v>
      </c>
    </row>
    <row r="41" spans="1:27" hidden="1" x14ac:dyDescent="0.25"/>
    <row r="42" spans="1:27" hidden="1" x14ac:dyDescent="0.25"/>
    <row r="43" spans="1:27" hidden="1" x14ac:dyDescent="0.25"/>
    <row r="44" spans="1:27" hidden="1" x14ac:dyDescent="0.25"/>
    <row r="45" spans="1:27" hidden="1" x14ac:dyDescent="0.25"/>
    <row r="46" spans="1:27" hidden="1" x14ac:dyDescent="0.25"/>
    <row r="47" spans="1:27" hidden="1" x14ac:dyDescent="0.25"/>
    <row r="48" spans="1:27" hidden="1" x14ac:dyDescent="0.25"/>
    <row r="49" hidden="1" x14ac:dyDescent="0.25"/>
    <row r="50" hidden="1" x14ac:dyDescent="0.25"/>
    <row r="51" hidden="1" x14ac:dyDescent="0.25"/>
    <row r="52" hidden="1" x14ac:dyDescent="0.25"/>
    <row r="53" hidden="1" x14ac:dyDescent="0.25"/>
    <row r="54" hidden="1" x14ac:dyDescent="0.25"/>
    <row r="55" hidden="1" x14ac:dyDescent="0.25"/>
    <row r="56" hidden="1" x14ac:dyDescent="0.25"/>
    <row r="57" hidden="1" x14ac:dyDescent="0.25"/>
    <row r="58" hidden="1" x14ac:dyDescent="0.25"/>
    <row r="59" hidden="1" x14ac:dyDescent="0.25"/>
    <row r="60" hidden="1" x14ac:dyDescent="0.25"/>
    <row r="61" hidden="1" x14ac:dyDescent="0.25"/>
    <row r="62" hidden="1" x14ac:dyDescent="0.25"/>
    <row r="63" hidden="1" x14ac:dyDescent="0.25"/>
    <row r="64" hidden="1" x14ac:dyDescent="0.25"/>
    <row r="65" hidden="1" x14ac:dyDescent="0.25"/>
    <row r="66" hidden="1" x14ac:dyDescent="0.25"/>
    <row r="67" hidden="1" x14ac:dyDescent="0.25"/>
    <row r="68" hidden="1" x14ac:dyDescent="0.25"/>
    <row r="69" hidden="1" x14ac:dyDescent="0.25"/>
    <row r="70" hidden="1" x14ac:dyDescent="0.25"/>
    <row r="71" hidden="1" x14ac:dyDescent="0.25"/>
    <row r="72" hidden="1" x14ac:dyDescent="0.25"/>
    <row r="73" hidden="1" x14ac:dyDescent="0.25"/>
    <row r="74" hidden="1" x14ac:dyDescent="0.25"/>
    <row r="75" hidden="1" x14ac:dyDescent="0.25"/>
    <row r="76" hidden="1" x14ac:dyDescent="0.25"/>
    <row r="77" hidden="1" x14ac:dyDescent="0.25"/>
    <row r="78" hidden="1" x14ac:dyDescent="0.25"/>
    <row r="79" hidden="1" x14ac:dyDescent="0.25"/>
    <row r="80" hidden="1" x14ac:dyDescent="0.25"/>
    <row r="81" hidden="1" x14ac:dyDescent="0.25"/>
    <row r="82" hidden="1" x14ac:dyDescent="0.25"/>
    <row r="83" hidden="1" x14ac:dyDescent="0.25"/>
    <row r="84" hidden="1" x14ac:dyDescent="0.25"/>
    <row r="85" hidden="1" x14ac:dyDescent="0.25"/>
    <row r="86" hidden="1" x14ac:dyDescent="0.25"/>
    <row r="87" hidden="1" x14ac:dyDescent="0.25"/>
    <row r="88" hidden="1" x14ac:dyDescent="0.25"/>
    <row r="89" hidden="1" x14ac:dyDescent="0.25"/>
    <row r="90" hidden="1" x14ac:dyDescent="0.25"/>
    <row r="91" hidden="1" x14ac:dyDescent="0.25"/>
    <row r="92" hidden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47"/>
  <sheetViews>
    <sheetView zoomScaleNormal="100" workbookViewId="0">
      <selection activeCell="C5" sqref="C5"/>
    </sheetView>
  </sheetViews>
  <sheetFormatPr baseColWidth="10" defaultColWidth="11.42578125" defaultRowHeight="15" x14ac:dyDescent="0.25"/>
  <cols>
    <col min="1" max="1" width="18.7109375" style="10" customWidth="1"/>
    <col min="2" max="2" width="30.140625" style="10" customWidth="1"/>
    <col min="3" max="3" width="16" style="10" customWidth="1"/>
    <col min="4" max="4" width="11.42578125" style="10" customWidth="1"/>
    <col min="5" max="16384" width="11.42578125" style="10"/>
  </cols>
  <sheetData>
    <row r="1" spans="1:40" ht="18.75" x14ac:dyDescent="0.3">
      <c r="A1" s="28" t="s">
        <v>440</v>
      </c>
      <c r="C1" s="10">
        <v>2013</v>
      </c>
      <c r="D1" s="10">
        <v>2014</v>
      </c>
      <c r="E1" s="10">
        <v>2015</v>
      </c>
      <c r="F1" s="10">
        <v>2016</v>
      </c>
      <c r="G1" s="10">
        <v>2017</v>
      </c>
      <c r="H1" s="10">
        <v>2018</v>
      </c>
      <c r="I1" s="10">
        <v>2019</v>
      </c>
      <c r="J1" s="10">
        <v>2020</v>
      </c>
      <c r="K1" s="10">
        <v>2021</v>
      </c>
      <c r="L1" s="10">
        <v>2022</v>
      </c>
      <c r="M1" s="10">
        <v>2023</v>
      </c>
      <c r="N1" s="10">
        <v>2024</v>
      </c>
      <c r="O1" s="10">
        <v>2025</v>
      </c>
      <c r="P1" s="10">
        <v>2026</v>
      </c>
      <c r="Q1" s="10">
        <v>2027</v>
      </c>
      <c r="R1" s="10">
        <v>2028</v>
      </c>
      <c r="S1" s="10">
        <v>2029</v>
      </c>
      <c r="T1" s="10">
        <v>2030</v>
      </c>
      <c r="U1" s="10">
        <v>2031</v>
      </c>
      <c r="V1" s="10">
        <v>2032</v>
      </c>
      <c r="W1" s="10">
        <v>2033</v>
      </c>
      <c r="X1" s="10">
        <v>2034</v>
      </c>
      <c r="Y1" s="10">
        <v>2035</v>
      </c>
      <c r="Z1" s="10">
        <v>2036</v>
      </c>
      <c r="AA1" s="10">
        <v>2037</v>
      </c>
      <c r="AB1" s="10">
        <v>2038</v>
      </c>
      <c r="AC1" s="10">
        <v>2039</v>
      </c>
      <c r="AD1" s="10">
        <v>2040</v>
      </c>
      <c r="AE1" s="10">
        <v>2041</v>
      </c>
      <c r="AF1" s="10">
        <v>2042</v>
      </c>
      <c r="AG1" s="10">
        <v>2043</v>
      </c>
      <c r="AH1" s="10">
        <v>2044</v>
      </c>
      <c r="AI1" s="10">
        <v>2045</v>
      </c>
      <c r="AJ1" s="10">
        <v>2046</v>
      </c>
      <c r="AK1" s="10">
        <v>2047</v>
      </c>
      <c r="AL1" s="10">
        <v>2048</v>
      </c>
      <c r="AM1" s="10">
        <v>2049</v>
      </c>
      <c r="AN1" s="10">
        <v>2050</v>
      </c>
    </row>
    <row r="2" spans="1:40" x14ac:dyDescent="0.25">
      <c r="A2" s="3" t="s">
        <v>219</v>
      </c>
      <c r="C2" s="29">
        <f>SUMIFS('DATA 2'!C$68:C$100,'DATA 2'!$A$68:$A$100,$A2)</f>
        <v>48872.667990000002</v>
      </c>
      <c r="D2" s="29">
        <f>SUMIFS('DATA 2'!D$68:D$100,'DATA 2'!$A$68:$A$100,$A2)</f>
        <v>50277.40795501</v>
      </c>
      <c r="E2" s="29">
        <f>SUMIFS('DATA 2'!E$68:E$100,'DATA 2'!$A$68:$A$100,$A2)</f>
        <v>51715.683981030001</v>
      </c>
      <c r="F2" s="29">
        <f>SUMIFS('DATA 2'!F$68:F$100,'DATA 2'!$A$68:$A$100,$A2)</f>
        <v>53190.262287609999</v>
      </c>
      <c r="G2" s="29">
        <f>SUMIFS('DATA 2'!G$68:G$100,'DATA 2'!$A$68:$A$100,$A2)</f>
        <v>54678.385137820005</v>
      </c>
      <c r="H2" s="29">
        <f>SUMIFS('DATA 2'!H$68:H$100,'DATA 2'!$A$68:$A$100,$A2)</f>
        <v>56171.340663049996</v>
      </c>
      <c r="I2" s="29">
        <f>SUMIFS('DATA 2'!I$68:I$100,'DATA 2'!$A$68:$A$100,$A2)</f>
        <v>57669.259498670006</v>
      </c>
      <c r="J2" s="29">
        <f>SUMIFS('DATA 2'!J$68:J$100,'DATA 2'!$A$68:$A$100,$A2)</f>
        <v>59176.339049710004</v>
      </c>
      <c r="K2" s="29">
        <f>SUMIFS('DATA 2'!K$68:K$100,'DATA 2'!$A$68:$A$100,$A2)</f>
        <v>60690.829464570001</v>
      </c>
      <c r="L2" s="29">
        <f>SUMIFS('DATA 2'!L$68:L$100,'DATA 2'!$A$68:$A$100,$A2)</f>
        <v>62217.448613749999</v>
      </c>
      <c r="M2" s="29">
        <f>SUMIFS('DATA 2'!M$68:M$100,'DATA 2'!$A$68:$A$100,$A2)</f>
        <v>63760.274099609996</v>
      </c>
      <c r="N2" s="29">
        <f>SUMIFS('DATA 2'!N$68:N$100,'DATA 2'!$A$68:$A$100,$A2)</f>
        <v>65322.958551839998</v>
      </c>
      <c r="O2" s="29">
        <f>SUMIFS('DATA 2'!O$68:O$100,'DATA 2'!$A$68:$A$100,$A2)</f>
        <v>66908.867593840012</v>
      </c>
      <c r="P2" s="29">
        <f>SUMIFS('DATA 2'!P$68:P$100,'DATA 2'!$A$68:$A$100,$A2)</f>
        <v>68539.12464604</v>
      </c>
      <c r="Q2" s="29">
        <f>SUMIFS('DATA 2'!Q$68:Q$100,'DATA 2'!$A$68:$A$100,$A2)</f>
        <v>70226.352795750005</v>
      </c>
      <c r="R2" s="29">
        <f>SUMIFS('DATA 2'!R$68:R$100,'DATA 2'!$A$68:$A$100,$A2)</f>
        <v>71971.276948910003</v>
      </c>
      <c r="S2" s="29">
        <f>SUMIFS('DATA 2'!S$68:S$100,'DATA 2'!$A$68:$A$100,$A2)</f>
        <v>73774.544110930001</v>
      </c>
      <c r="T2" s="29">
        <f>SUMIFS('DATA 2'!T$68:T$100,'DATA 2'!$A$68:$A$100,$A2)</f>
        <v>75637.09873551999</v>
      </c>
      <c r="U2" s="29">
        <f>SUMIFS('DATA 2'!U$68:U$100,'DATA 2'!$A$68:$A$100,$A2)</f>
        <v>77608.611391760001</v>
      </c>
      <c r="V2" s="29">
        <f>SUMIFS('DATA 2'!V$68:V$100,'DATA 2'!$A$68:$A$100,$A2)</f>
        <v>79664.104970150001</v>
      </c>
      <c r="W2" s="29">
        <f>SUMIFS('DATA 2'!W$68:W$100,'DATA 2'!$A$68:$A$100,$A2)</f>
        <v>81793.074352399999</v>
      </c>
      <c r="X2" s="29">
        <f>SUMIFS('DATA 2'!X$68:X$100,'DATA 2'!$A$68:$A$100,$A2)</f>
        <v>83991.179954129999</v>
      </c>
      <c r="Y2" s="29">
        <f>SUMIFS('DATA 2'!Y$68:Y$100,'DATA 2'!$A$68:$A$100,$A2)</f>
        <v>86256.127325659909</v>
      </c>
      <c r="Z2" s="29">
        <f>SUMIFS('DATA 2'!Z$68:Z$100,'DATA 2'!$A$68:$A$100,$A2)</f>
        <v>88586.489932320008</v>
      </c>
      <c r="AA2" s="29">
        <f>SUMIFS('DATA 2'!AA$68:AA$100,'DATA 2'!$A$68:$A$100,$A2)</f>
        <v>90981.242829819996</v>
      </c>
      <c r="AB2" s="29">
        <f>SUMIFS('DATA 2'!AB$68:AB$100,'DATA 2'!$A$68:$A$100,$A2)</f>
        <v>93439.557356609992</v>
      </c>
      <c r="AC2" s="29">
        <f>SUMIFS('DATA 2'!AC$68:AC$100,'DATA 2'!$A$68:$A$100,$A2)</f>
        <v>95960.726035440006</v>
      </c>
      <c r="AD2" s="29">
        <f>SUMIFS('DATA 2'!AD$68:AD$100,'DATA 2'!$A$68:$A$100,$A2)</f>
        <v>98544.179875949994</v>
      </c>
      <c r="AE2" s="29">
        <f>SUMIFS('DATA 2'!AE$68:AE$100,'DATA 2'!$A$68:$A$100,$A2)</f>
        <v>101203.03606328</v>
      </c>
      <c r="AF2" s="29">
        <f>SUMIFS('DATA 2'!AF$68:AF$100,'DATA 2'!$A$68:$A$100,$A2)</f>
        <v>103944.90932096</v>
      </c>
      <c r="AG2" s="29">
        <f>SUMIFS('DATA 2'!AG$68:AG$100,'DATA 2'!$A$68:$A$100,$A2)</f>
        <v>106768.63137703</v>
      </c>
      <c r="AH2" s="29">
        <f>SUMIFS('DATA 2'!AH$68:AH$100,'DATA 2'!$A$68:$A$100,$A2)</f>
        <v>109673.56009873</v>
      </c>
      <c r="AI2" s="29">
        <f>SUMIFS('DATA 2'!AI$68:AI$100,'DATA 2'!$A$68:$A$100,$A2)</f>
        <v>112659.58241492001</v>
      </c>
      <c r="AJ2" s="29">
        <f>SUMIFS('DATA 2'!AJ$68:AJ$100,'DATA 2'!$A$68:$A$100,$A2)</f>
        <v>115727.65569537001</v>
      </c>
      <c r="AK2" s="29">
        <f>SUMIFS('DATA 2'!AK$68:AK$100,'DATA 2'!$A$68:$A$100,$A2)</f>
        <v>118881.87779523</v>
      </c>
      <c r="AL2" s="29">
        <f>SUMIFS('DATA 2'!AL$68:AL$100,'DATA 2'!$A$68:$A$100,$A2)</f>
        <v>122126.83906618999</v>
      </c>
      <c r="AM2" s="29">
        <f>SUMIFS('DATA 2'!AM$68:AM$100,'DATA 2'!$A$68:$A$100,$A2)</f>
        <v>125469.57958076999</v>
      </c>
      <c r="AN2" s="29">
        <f>SUMIFS('DATA 2'!AN$68:AN$100,'DATA 2'!$A$68:$A$100,$A2)</f>
        <v>128919.40534544</v>
      </c>
    </row>
    <row r="3" spans="1:40" x14ac:dyDescent="0.25">
      <c r="A3" s="3" t="s">
        <v>218</v>
      </c>
      <c r="C3" s="29">
        <f>SUMIFS('DATA 2'!C$68:C$100,'DATA 2'!$A$68:$A$100,$A3)</f>
        <v>788945.764111</v>
      </c>
      <c r="D3" s="29">
        <f>SUMIFS('DATA 2'!D$68:D$100,'DATA 2'!$A$68:$A$100,$A3)</f>
        <v>811682.92195099988</v>
      </c>
      <c r="E3" s="29">
        <f>SUMIFS('DATA 2'!E$68:E$100,'DATA 2'!$A$68:$A$100,$A3)</f>
        <v>834537.37923099997</v>
      </c>
      <c r="F3" s="29">
        <f>SUMIFS('DATA 2'!F$68:F$100,'DATA 2'!$A$68:$A$100,$A3)</f>
        <v>857494.96096599998</v>
      </c>
      <c r="G3" s="29">
        <f>SUMIFS('DATA 2'!G$68:G$100,'DATA 2'!$A$68:$A$100,$A3)</f>
        <v>880971.50889299996</v>
      </c>
      <c r="H3" s="29">
        <f>SUMIFS('DATA 2'!H$68:H$100,'DATA 2'!$A$68:$A$100,$A3)</f>
        <v>905362.22066300001</v>
      </c>
      <c r="I3" s="29">
        <f>SUMIFS('DATA 2'!I$68:I$100,'DATA 2'!$A$68:$A$100,$A3)</f>
        <v>930702.70929999999</v>
      </c>
      <c r="J3" s="29">
        <f>SUMIFS('DATA 2'!J$68:J$100,'DATA 2'!$A$68:$A$100,$A3)</f>
        <v>956954.89101200004</v>
      </c>
      <c r="K3" s="29">
        <f>SUMIFS('DATA 2'!K$68:K$100,'DATA 2'!$A$68:$A$100,$A3)</f>
        <v>983695.71764799999</v>
      </c>
      <c r="L3" s="29">
        <f>SUMIFS('DATA 2'!L$68:L$100,'DATA 2'!$A$68:$A$100,$A3)</f>
        <v>1011097.9539900001</v>
      </c>
      <c r="M3" s="29">
        <f>SUMIFS('DATA 2'!M$68:M$100,'DATA 2'!$A$68:$A$100,$A3)</f>
        <v>1039375.12046</v>
      </c>
      <c r="N3" s="29">
        <f>SUMIFS('DATA 2'!N$68:N$100,'DATA 2'!$A$68:$A$100,$A3)</f>
        <v>1068614.1915800001</v>
      </c>
      <c r="O3" s="29">
        <f>SUMIFS('DATA 2'!O$68:O$100,'DATA 2'!$A$68:$A$100,$A3)</f>
        <v>1098818.4547999999</v>
      </c>
      <c r="P3" s="29">
        <f>SUMIFS('DATA 2'!P$68:P$100,'DATA 2'!$A$68:$A$100,$A3)</f>
        <v>1129800.5380199999</v>
      </c>
      <c r="Q3" s="29">
        <f>SUMIFS('DATA 2'!Q$68:Q$100,'DATA 2'!$A$68:$A$100,$A3)</f>
        <v>1161740.0940400001</v>
      </c>
      <c r="R3" s="29">
        <f>SUMIFS('DATA 2'!R$68:R$100,'DATA 2'!$A$68:$A$100,$A3)</f>
        <v>1194470.4199600001</v>
      </c>
      <c r="S3" s="29">
        <f>SUMIFS('DATA 2'!S$68:S$100,'DATA 2'!$A$68:$A$100,$A3)</f>
        <v>1227929.13087</v>
      </c>
      <c r="T3" s="29">
        <f>SUMIFS('DATA 2'!T$68:T$100,'DATA 2'!$A$68:$A$100,$A3)</f>
        <v>1262137.5326500002</v>
      </c>
      <c r="U3" s="29">
        <f>SUMIFS('DATA 2'!U$68:U$100,'DATA 2'!$A$68:$A$100,$A3)</f>
        <v>1297083.50841</v>
      </c>
      <c r="V3" s="29">
        <f>SUMIFS('DATA 2'!V$68:V$100,'DATA 2'!$A$68:$A$100,$A3)</f>
        <v>1332701.33537</v>
      </c>
      <c r="W3" s="29">
        <f>SUMIFS('DATA 2'!W$68:W$100,'DATA 2'!$A$68:$A$100,$A3)</f>
        <v>1368998.61412</v>
      </c>
      <c r="X3" s="29">
        <f>SUMIFS('DATA 2'!X$68:X$100,'DATA 2'!$A$68:$A$100,$A3)</f>
        <v>1406056.3239699998</v>
      </c>
      <c r="Y3" s="29">
        <f>SUMIFS('DATA 2'!Y$68:Y$100,'DATA 2'!$A$68:$A$100,$A3)</f>
        <v>1443930.0552299998</v>
      </c>
      <c r="Z3" s="29">
        <f>SUMIFS('DATA 2'!Z$68:Z$100,'DATA 2'!$A$68:$A$100,$A3)</f>
        <v>1482649.6313199999</v>
      </c>
      <c r="AA3" s="29">
        <f>SUMIFS('DATA 2'!AA$68:AA$100,'DATA 2'!$A$68:$A$100,$A3)</f>
        <v>1522229.7980599999</v>
      </c>
      <c r="AB3" s="29">
        <f>SUMIFS('DATA 2'!AB$68:AB$100,'DATA 2'!$A$68:$A$100,$A3)</f>
        <v>1562679.5628499999</v>
      </c>
      <c r="AC3" s="29">
        <f>SUMIFS('DATA 2'!AC$68:AC$100,'DATA 2'!$A$68:$A$100,$A3)</f>
        <v>1604009.57363</v>
      </c>
      <c r="AD3" s="29">
        <f>SUMIFS('DATA 2'!AD$68:AD$100,'DATA 2'!$A$68:$A$100,$A3)</f>
        <v>1646237.2934300001</v>
      </c>
      <c r="AE3" s="29">
        <f>SUMIFS('DATA 2'!AE$68:AE$100,'DATA 2'!$A$68:$A$100,$A3)</f>
        <v>1689275.7473500001</v>
      </c>
      <c r="AF3" s="29">
        <f>SUMIFS('DATA 2'!AF$68:AF$100,'DATA 2'!$A$68:$A$100,$A3)</f>
        <v>1733241.4448799998</v>
      </c>
      <c r="AG3" s="29">
        <f>SUMIFS('DATA 2'!AG$68:AG$100,'DATA 2'!$A$68:$A$100,$A3)</f>
        <v>1777964.15552</v>
      </c>
      <c r="AH3" s="29">
        <f>SUMIFS('DATA 2'!AH$68:AH$100,'DATA 2'!$A$68:$A$100,$A3)</f>
        <v>1823403.3439199999</v>
      </c>
      <c r="AI3" s="29">
        <f>SUMIFS('DATA 2'!AI$68:AI$100,'DATA 2'!$A$68:$A$100,$A3)</f>
        <v>1869623.2042100001</v>
      </c>
      <c r="AJ3" s="29">
        <f>SUMIFS('DATA 2'!AJ$68:AJ$100,'DATA 2'!$A$68:$A$100,$A3)</f>
        <v>1916743.0259999998</v>
      </c>
      <c r="AK3" s="29">
        <f>SUMIFS('DATA 2'!AK$68:AK$100,'DATA 2'!$A$68:$A$100,$A3)</f>
        <v>1964987.0697399999</v>
      </c>
      <c r="AL3" s="29">
        <f>SUMIFS('DATA 2'!AL$68:AL$100,'DATA 2'!$A$68:$A$100,$A3)</f>
        <v>2014480.7310899999</v>
      </c>
      <c r="AM3" s="29">
        <f>SUMIFS('DATA 2'!AM$68:AM$100,'DATA 2'!$A$68:$A$100,$A3)</f>
        <v>2065409.8949700003</v>
      </c>
      <c r="AN3" s="29">
        <f>SUMIFS('DATA 2'!AN$68:AN$100,'DATA 2'!$A$68:$A$100,$A3)</f>
        <v>2118003.6800600002</v>
      </c>
    </row>
    <row r="4" spans="1:40" x14ac:dyDescent="0.25">
      <c r="A4" s="3" t="s">
        <v>220</v>
      </c>
      <c r="C4" s="29">
        <f>SUMIFS('DATA 2'!C$68:C$100,'DATA 2'!$A$68:$A$100,$A4)</f>
        <v>170296.54790999999</v>
      </c>
      <c r="D4" s="29">
        <f>SUMIFS('DATA 2'!D$68:D$100,'DATA 2'!$A$68:$A$100,$A4)</f>
        <v>175439.7225491</v>
      </c>
      <c r="E4" s="29">
        <f>SUMIFS('DATA 2'!E$68:E$100,'DATA 2'!$A$68:$A$100,$A4)</f>
        <v>180673.3478135</v>
      </c>
      <c r="F4" s="29">
        <f>SUMIFS('DATA 2'!F$68:F$100,'DATA 2'!$A$68:$A$100,$A4)</f>
        <v>185973.96030560002</v>
      </c>
      <c r="G4" s="29">
        <f>SUMIFS('DATA 2'!G$68:G$100,'DATA 2'!$A$68:$A$100,$A4)</f>
        <v>191505.5715238</v>
      </c>
      <c r="H4" s="29">
        <f>SUMIFS('DATA 2'!H$68:H$100,'DATA 2'!$A$68:$A$100,$A4)</f>
        <v>197227.84926400002</v>
      </c>
      <c r="I4" s="29">
        <f>SUMIFS('DATA 2'!I$68:I$100,'DATA 2'!$A$68:$A$100,$A4)</f>
        <v>203053.57841640001</v>
      </c>
      <c r="J4" s="29">
        <f>SUMIFS('DATA 2'!J$68:J$100,'DATA 2'!$A$68:$A$100,$A4)</f>
        <v>208956.24904539998</v>
      </c>
      <c r="K4" s="29">
        <f>SUMIFS('DATA 2'!K$68:K$100,'DATA 2'!$A$68:$A$100,$A4)</f>
        <v>214917.215684</v>
      </c>
      <c r="L4" s="29">
        <f>SUMIFS('DATA 2'!L$68:L$100,'DATA 2'!$A$68:$A$100,$A4)</f>
        <v>220994.53960600001</v>
      </c>
      <c r="M4" s="29">
        <f>SUMIFS('DATA 2'!M$68:M$100,'DATA 2'!$A$68:$A$100,$A4)</f>
        <v>227283.36137240002</v>
      </c>
      <c r="N4" s="29">
        <f>SUMIFS('DATA 2'!N$68:N$100,'DATA 2'!$A$68:$A$100,$A4)</f>
        <v>233841.22315419998</v>
      </c>
      <c r="O4" s="29">
        <f>SUMIFS('DATA 2'!O$68:O$100,'DATA 2'!$A$68:$A$100,$A4)</f>
        <v>240724.94618399988</v>
      </c>
      <c r="P4" s="29">
        <f>SUMIFS('DATA 2'!P$68:P$100,'DATA 2'!$A$68:$A$100,$A4)</f>
        <v>247827.05013330001</v>
      </c>
      <c r="Q4" s="29">
        <f>SUMIFS('DATA 2'!Q$68:Q$100,'DATA 2'!$A$68:$A$100,$A4)</f>
        <v>255158.18744010001</v>
      </c>
      <c r="R4" s="29">
        <f>SUMIFS('DATA 2'!R$68:R$100,'DATA 2'!$A$68:$A$100,$A4)</f>
        <v>262710.65278279997</v>
      </c>
      <c r="S4" s="29">
        <f>SUMIFS('DATA 2'!S$68:S$100,'DATA 2'!$A$68:$A$100,$A4)</f>
        <v>270491.16571450001</v>
      </c>
      <c r="T4" s="29">
        <f>SUMIFS('DATA 2'!T$68:T$100,'DATA 2'!$A$68:$A$100,$A4)</f>
        <v>278520.67197349999</v>
      </c>
      <c r="U4" s="29">
        <f>SUMIFS('DATA 2'!U$68:U$100,'DATA 2'!$A$68:$A$100,$A4)</f>
        <v>286914.02463</v>
      </c>
      <c r="V4" s="29">
        <f>SUMIFS('DATA 2'!V$68:V$100,'DATA 2'!$A$68:$A$100,$A4)</f>
        <v>295622.29521299998</v>
      </c>
      <c r="W4" s="29">
        <f>SUMIFS('DATA 2'!W$68:W$100,'DATA 2'!$A$68:$A$100,$A4)</f>
        <v>304620.943424</v>
      </c>
      <c r="X4" s="29">
        <f>SUMIFS('DATA 2'!X$68:X$100,'DATA 2'!$A$68:$A$100,$A4)</f>
        <v>313900.99326199997</v>
      </c>
      <c r="Y4" s="29">
        <f>SUMIFS('DATA 2'!Y$68:Y$100,'DATA 2'!$A$68:$A$100,$A4)</f>
        <v>323458.48671800003</v>
      </c>
      <c r="Z4" s="29">
        <f>SUMIFS('DATA 2'!Z$68:Z$100,'DATA 2'!$A$68:$A$100,$A4)</f>
        <v>333295.18766599998</v>
      </c>
      <c r="AA4" s="29">
        <f>SUMIFS('DATA 2'!AA$68:AA$100,'DATA 2'!$A$68:$A$100,$A4)</f>
        <v>343417.94835200004</v>
      </c>
      <c r="AB4" s="29">
        <f>SUMIFS('DATA 2'!AB$68:AB$100,'DATA 2'!$A$68:$A$100,$A4)</f>
        <v>353837.71501599997</v>
      </c>
      <c r="AC4" s="29">
        <f>SUMIFS('DATA 2'!AC$68:AC$100,'DATA 2'!$A$68:$A$100,$A4)</f>
        <v>364569.01376</v>
      </c>
      <c r="AD4" s="29">
        <f>SUMIFS('DATA 2'!AD$68:AD$100,'DATA 2'!$A$68:$A$100,$A4)</f>
        <v>375630.06346799998</v>
      </c>
      <c r="AE4" s="29">
        <f>SUMIFS('DATA 2'!AE$68:AE$100,'DATA 2'!$A$68:$A$100,$A4)</f>
        <v>386788.23793900001</v>
      </c>
      <c r="AF4" s="29">
        <f>SUMIFS('DATA 2'!AF$68:AF$100,'DATA 2'!$A$68:$A$100,$A4)</f>
        <v>398067.15159999998</v>
      </c>
      <c r="AG4" s="29">
        <f>SUMIFS('DATA 2'!AG$68:AG$100,'DATA 2'!$A$68:$A$100,$A4)</f>
        <v>409482.94643200003</v>
      </c>
      <c r="AH4" s="29">
        <f>SUMIFS('DATA 2'!AH$68:AH$100,'DATA 2'!$A$68:$A$100,$A4)</f>
        <v>421078.07583600003</v>
      </c>
      <c r="AI4" s="29">
        <f>SUMIFS('DATA 2'!AI$68:AI$100,'DATA 2'!$A$68:$A$100,$A4)</f>
        <v>432888.48750799999</v>
      </c>
      <c r="AJ4" s="29">
        <f>SUMIFS('DATA 2'!AJ$68:AJ$100,'DATA 2'!$A$68:$A$100,$A4)</f>
        <v>444931.33548499999</v>
      </c>
      <c r="AK4" s="29">
        <f>SUMIFS('DATA 2'!AK$68:AK$100,'DATA 2'!$A$68:$A$100,$A4)</f>
        <v>457228.32119500003</v>
      </c>
      <c r="AL4" s="29">
        <f>SUMIFS('DATA 2'!AL$68:AL$100,'DATA 2'!$A$68:$A$100,$A4)</f>
        <v>469801.66625899996</v>
      </c>
      <c r="AM4" s="29">
        <f>SUMIFS('DATA 2'!AM$68:AM$100,'DATA 2'!$A$68:$A$100,$A4)</f>
        <v>482680.73946999997</v>
      </c>
      <c r="AN4" s="29">
        <f>SUMIFS('DATA 2'!AN$68:AN$100,'DATA 2'!$A$68:$A$100,$A4)</f>
        <v>495904.64272999996</v>
      </c>
    </row>
    <row r="5" spans="1:40" x14ac:dyDescent="0.25">
      <c r="A5" s="3" t="s">
        <v>221</v>
      </c>
      <c r="C5" s="29">
        <f>SUMIFS('DATA 2'!C$68:C$100,'DATA 2'!$A$68:$A$100,$A5)</f>
        <v>2039518.4880000001</v>
      </c>
      <c r="D5" s="29">
        <f>SUMIFS('DATA 2'!D$68:D$100,'DATA 2'!$A$68:$A$100,$A5)</f>
        <v>2098224.5773</v>
      </c>
      <c r="E5" s="29">
        <f>SUMIFS('DATA 2'!E$68:E$100,'DATA 2'!$A$68:$A$100,$A5)</f>
        <v>2157583.2152</v>
      </c>
      <c r="F5" s="29">
        <f>SUMIFS('DATA 2'!F$68:F$100,'DATA 2'!$A$68:$A$100,$A5)</f>
        <v>2217555.4912999999</v>
      </c>
      <c r="G5" s="29">
        <f>SUMIFS('DATA 2'!G$68:G$100,'DATA 2'!$A$68:$A$100,$A5)</f>
        <v>2278284.3783</v>
      </c>
      <c r="H5" s="29">
        <f>SUMIFS('DATA 2'!H$68:H$100,'DATA 2'!$A$68:$A$100,$A5)</f>
        <v>2340315.0192</v>
      </c>
      <c r="I5" s="29">
        <f>SUMIFS('DATA 2'!I$68:I$100,'DATA 2'!$A$68:$A$100,$A5)</f>
        <v>2403678.1030000001</v>
      </c>
      <c r="J5" s="29">
        <f>SUMIFS('DATA 2'!J$68:J$100,'DATA 2'!$A$68:$A$100,$A5)</f>
        <v>2468401.6124</v>
      </c>
      <c r="K5" s="29">
        <f>SUMIFS('DATA 2'!K$68:K$100,'DATA 2'!$A$68:$A$100,$A5)</f>
        <v>2533693.9807000002</v>
      </c>
      <c r="L5" s="29">
        <f>SUMIFS('DATA 2'!L$68:L$100,'DATA 2'!$A$68:$A$100,$A5)</f>
        <v>2599989.4880999997</v>
      </c>
      <c r="M5" s="29">
        <f>SUMIFS('DATA 2'!M$68:M$100,'DATA 2'!$A$68:$A$100,$A5)</f>
        <v>2667773.9339000001</v>
      </c>
      <c r="N5" s="29">
        <f>SUMIFS('DATA 2'!N$68:N$100,'DATA 2'!$A$68:$A$100,$A5)</f>
        <v>2737261.2919000001</v>
      </c>
      <c r="O5" s="29">
        <f>SUMIFS('DATA 2'!O$68:O$100,'DATA 2'!$A$68:$A$100,$A5)</f>
        <v>2808504.3236000002</v>
      </c>
      <c r="P5" s="29">
        <f>SUMIFS('DATA 2'!P$68:P$100,'DATA 2'!$A$68:$A$100,$A5)</f>
        <v>2882072.8126000003</v>
      </c>
      <c r="Q5" s="29">
        <f>SUMIFS('DATA 2'!Q$68:Q$100,'DATA 2'!$A$68:$A$100,$A5)</f>
        <v>2958458.3725000001</v>
      </c>
      <c r="R5" s="29">
        <f>SUMIFS('DATA 2'!R$68:R$100,'DATA 2'!$A$68:$A$100,$A5)</f>
        <v>3037269.0644999999</v>
      </c>
      <c r="S5" s="29">
        <f>SUMIFS('DATA 2'!S$68:S$100,'DATA 2'!$A$68:$A$100,$A5)</f>
        <v>3118325.0268000001</v>
      </c>
      <c r="T5" s="29">
        <f>SUMIFS('DATA 2'!T$68:T$100,'DATA 2'!$A$68:$A$100,$A5)</f>
        <v>3201598.6250999998</v>
      </c>
      <c r="U5" s="29">
        <f>SUMIFS('DATA 2'!U$68:U$100,'DATA 2'!$A$68:$A$100,$A5)</f>
        <v>3287738.6281000003</v>
      </c>
      <c r="V5" s="29">
        <f>SUMIFS('DATA 2'!V$68:V$100,'DATA 2'!$A$68:$A$100,$A5)</f>
        <v>3376261.2943000002</v>
      </c>
      <c r="W5" s="29">
        <f>SUMIFS('DATA 2'!W$68:W$100,'DATA 2'!$A$68:$A$100,$A5)</f>
        <v>3467007.0031000003</v>
      </c>
      <c r="X5" s="29">
        <f>SUMIFS('DATA 2'!X$68:X$100,'DATA 2'!$A$68:$A$100,$A5)</f>
        <v>3560020.2064999999</v>
      </c>
      <c r="Y5" s="29">
        <f>SUMIFS('DATA 2'!Y$68:Y$100,'DATA 2'!$A$68:$A$100,$A5)</f>
        <v>3655328.0822999999</v>
      </c>
      <c r="Z5" s="29">
        <f>SUMIFS('DATA 2'!Z$68:Z$100,'DATA 2'!$A$68:$A$100,$A5)</f>
        <v>3752940.0731000002</v>
      </c>
      <c r="AA5" s="29">
        <f>SUMIFS('DATA 2'!AA$68:AA$100,'DATA 2'!$A$68:$A$100,$A5)</f>
        <v>3852854.8316000002</v>
      </c>
      <c r="AB5" s="29">
        <f>SUMIFS('DATA 2'!AB$68:AB$100,'DATA 2'!$A$68:$A$100,$A5)</f>
        <v>3955067.5841000001</v>
      </c>
      <c r="AC5" s="29">
        <f>SUMIFS('DATA 2'!AC$68:AC$100,'DATA 2'!$A$68:$A$100,$A5)</f>
        <v>4059577.9138000002</v>
      </c>
      <c r="AD5" s="29">
        <f>SUMIFS('DATA 2'!AD$68:AD$100,'DATA 2'!$A$68:$A$100,$A5)</f>
        <v>4166396.9411999998</v>
      </c>
      <c r="AE5" s="29">
        <f>SUMIFS('DATA 2'!AE$68:AE$100,'DATA 2'!$A$68:$A$100,$A5)</f>
        <v>4276031.0537999999</v>
      </c>
      <c r="AF5" s="29">
        <f>SUMIFS('DATA 2'!AF$68:AF$100,'DATA 2'!$A$68:$A$100,$A5)</f>
        <v>4388853.7685000002</v>
      </c>
      <c r="AG5" s="29">
        <f>SUMIFS('DATA 2'!AG$68:AG$100,'DATA 2'!$A$68:$A$100,$A5)</f>
        <v>4504473.6461000005</v>
      </c>
      <c r="AH5" s="29">
        <f>SUMIFS('DATA 2'!AH$68:AH$100,'DATA 2'!$A$68:$A$100,$A5)</f>
        <v>4622763.9703000002</v>
      </c>
      <c r="AI5" s="29">
        <f>SUMIFS('DATA 2'!AI$68:AI$100,'DATA 2'!$A$68:$A$100,$A5)</f>
        <v>4743821.3733999999</v>
      </c>
      <c r="AJ5" s="29">
        <f>SUMIFS('DATA 2'!AJ$68:AJ$100,'DATA 2'!$A$68:$A$100,$A5)</f>
        <v>4867864.1612</v>
      </c>
      <c r="AK5" s="29">
        <f>SUMIFS('DATA 2'!AK$68:AK$100,'DATA 2'!$A$68:$A$100,$A5)</f>
        <v>4995358.1520999996</v>
      </c>
      <c r="AL5" s="29">
        <f>SUMIFS('DATA 2'!AL$68:AL$100,'DATA 2'!$A$68:$A$100,$A5)</f>
        <v>5126616.2138999999</v>
      </c>
      <c r="AM5" s="29">
        <f>SUMIFS('DATA 2'!AM$68:AM$100,'DATA 2'!$A$68:$A$100,$A5)</f>
        <v>5262110.4045000002</v>
      </c>
      <c r="AN5" s="29">
        <f>SUMIFS('DATA 2'!AN$68:AN$100,'DATA 2'!$A$68:$A$100,$A5)</f>
        <v>5402440.7892999994</v>
      </c>
    </row>
    <row r="6" spans="1:40" x14ac:dyDescent="0.25">
      <c r="A6" s="30" t="s">
        <v>222</v>
      </c>
      <c r="C6" s="29">
        <f>SUMIFS('DATA 2'!C$68:C$100,'DATA 2'!$A$68:$A$100,$A6)</f>
        <v>375028.75852999999</v>
      </c>
      <c r="D6" s="29">
        <f>SUMIFS('DATA 2'!D$68:D$100,'DATA 2'!$A$68:$A$100,$A6)</f>
        <v>385689.29579</v>
      </c>
      <c r="E6" s="29">
        <f>SUMIFS('DATA 2'!E$68:E$100,'DATA 2'!$A$68:$A$100,$A6)</f>
        <v>395834.19920000003</v>
      </c>
      <c r="F6" s="29">
        <f>SUMIFS('DATA 2'!F$68:F$100,'DATA 2'!$A$68:$A$100,$A6)</f>
        <v>405775.99551999994</v>
      </c>
      <c r="G6" s="29">
        <f>SUMIFS('DATA 2'!G$68:G$100,'DATA 2'!$A$68:$A$100,$A6)</f>
        <v>416723.81095000001</v>
      </c>
      <c r="H6" s="29">
        <f>SUMIFS('DATA 2'!H$68:H$100,'DATA 2'!$A$68:$A$100,$A6)</f>
        <v>429366.47675999999</v>
      </c>
      <c r="I6" s="29">
        <f>SUMIFS('DATA 2'!I$68:I$100,'DATA 2'!$A$68:$A$100,$A6)</f>
        <v>442933.71218999999</v>
      </c>
      <c r="J6" s="29">
        <f>SUMIFS('DATA 2'!J$68:J$100,'DATA 2'!$A$68:$A$100,$A6)</f>
        <v>457041.08065999998</v>
      </c>
      <c r="K6" s="29">
        <f>SUMIFS('DATA 2'!K$68:K$100,'DATA 2'!$A$68:$A$100,$A6)</f>
        <v>471048.65253000002</v>
      </c>
      <c r="L6" s="29">
        <f>SUMIFS('DATA 2'!L$68:L$100,'DATA 2'!$A$68:$A$100,$A6)</f>
        <v>485154.65078000003</v>
      </c>
      <c r="M6" s="29">
        <f>SUMIFS('DATA 2'!M$68:M$100,'DATA 2'!$A$68:$A$100,$A6)</f>
        <v>499679.84311000002</v>
      </c>
      <c r="N6" s="29">
        <f>SUMIFS('DATA 2'!N$68:N$100,'DATA 2'!$A$68:$A$100,$A6)</f>
        <v>514579.27493000001</v>
      </c>
      <c r="O6" s="29">
        <f>SUMIFS('DATA 2'!O$68:O$100,'DATA 2'!$A$68:$A$100,$A6)</f>
        <v>529705.63296000008</v>
      </c>
      <c r="P6" s="29">
        <f>SUMIFS('DATA 2'!P$68:P$100,'DATA 2'!$A$68:$A$100,$A6)</f>
        <v>545077.43513</v>
      </c>
      <c r="Q6" s="29">
        <f>SUMIFS('DATA 2'!Q$68:Q$100,'DATA 2'!$A$68:$A$100,$A6)</f>
        <v>560867.11988999997</v>
      </c>
      <c r="R6" s="29">
        <f>SUMIFS('DATA 2'!R$68:R$100,'DATA 2'!$A$68:$A$100,$A6)</f>
        <v>576804.37359999993</v>
      </c>
      <c r="S6" s="29">
        <f>SUMIFS('DATA 2'!S$68:S$100,'DATA 2'!$A$68:$A$100,$A6)</f>
        <v>592793.5507100001</v>
      </c>
      <c r="T6" s="29">
        <f>SUMIFS('DATA 2'!T$68:T$100,'DATA 2'!$A$68:$A$100,$A6)</f>
        <v>608822.85260999994</v>
      </c>
      <c r="U6" s="29">
        <f>SUMIFS('DATA 2'!U$68:U$100,'DATA 2'!$A$68:$A$100,$A6)</f>
        <v>622846.01766999997</v>
      </c>
      <c r="V6" s="29">
        <f>SUMIFS('DATA 2'!V$68:V$100,'DATA 2'!$A$68:$A$100,$A6)</f>
        <v>635998.66971000005</v>
      </c>
      <c r="W6" s="29">
        <f>SUMIFS('DATA 2'!W$68:W$100,'DATA 2'!$A$68:$A$100,$A6)</f>
        <v>648698.99033000006</v>
      </c>
      <c r="X6" s="29">
        <f>SUMIFS('DATA 2'!X$68:X$100,'DATA 2'!$A$68:$A$100,$A6)</f>
        <v>661184.19673000008</v>
      </c>
      <c r="Y6" s="29">
        <f>SUMIFS('DATA 2'!Y$68:Y$100,'DATA 2'!$A$68:$A$100,$A6)</f>
        <v>673539.00358000002</v>
      </c>
      <c r="Z6" s="29">
        <f>SUMIFS('DATA 2'!Z$68:Z$100,'DATA 2'!$A$68:$A$100,$A6)</f>
        <v>685791.15428999998</v>
      </c>
      <c r="AA6" s="29">
        <f>SUMIFS('DATA 2'!AA$68:AA$100,'DATA 2'!$A$68:$A$100,$A6)</f>
        <v>697949.54077000008</v>
      </c>
      <c r="AB6" s="29">
        <f>SUMIFS('DATA 2'!AB$68:AB$100,'DATA 2'!$A$68:$A$100,$A6)</f>
        <v>710016.9275600001</v>
      </c>
      <c r="AC6" s="29">
        <f>SUMIFS('DATA 2'!AC$68:AC$100,'DATA 2'!$A$68:$A$100,$A6)</f>
        <v>721995.05902000004</v>
      </c>
      <c r="AD6" s="29">
        <f>SUMIFS('DATA 2'!AD$68:AD$100,'DATA 2'!$A$68:$A$100,$A6)</f>
        <v>733887.07814999996</v>
      </c>
      <c r="AE6" s="29">
        <f>SUMIFS('DATA 2'!AE$68:AE$100,'DATA 2'!$A$68:$A$100,$A6)</f>
        <v>745046.34682999994</v>
      </c>
      <c r="AF6" s="29">
        <f>SUMIFS('DATA 2'!AF$68:AF$100,'DATA 2'!$A$68:$A$100,$A6)</f>
        <v>756017.13249999995</v>
      </c>
      <c r="AG6" s="29">
        <f>SUMIFS('DATA 2'!AG$68:AG$100,'DATA 2'!$A$68:$A$100,$A6)</f>
        <v>766698.75996000005</v>
      </c>
      <c r="AH6" s="29">
        <f>SUMIFS('DATA 2'!AH$68:AH$100,'DATA 2'!$A$68:$A$100,$A6)</f>
        <v>777003.04581999988</v>
      </c>
      <c r="AI6" s="29">
        <f>SUMIFS('DATA 2'!AI$68:AI$100,'DATA 2'!$A$68:$A$100,$A6)</f>
        <v>787008.31455999997</v>
      </c>
      <c r="AJ6" s="29">
        <f>SUMIFS('DATA 2'!AJ$68:AJ$100,'DATA 2'!$A$68:$A$100,$A6)</f>
        <v>796818.85857000004</v>
      </c>
      <c r="AK6" s="29">
        <f>SUMIFS('DATA 2'!AK$68:AK$100,'DATA 2'!$A$68:$A$100,$A6)</f>
        <v>806571.88806999999</v>
      </c>
      <c r="AL6" s="29">
        <f>SUMIFS('DATA 2'!AL$68:AL$100,'DATA 2'!$A$68:$A$100,$A6)</f>
        <v>816313.75731000013</v>
      </c>
      <c r="AM6" s="29">
        <f>SUMIFS('DATA 2'!AM$68:AM$100,'DATA 2'!$A$68:$A$100,$A6)</f>
        <v>826107.05947999994</v>
      </c>
      <c r="AN6" s="29">
        <f>SUMIFS('DATA 2'!AN$68:AN$100,'DATA 2'!$A$68:$A$100,$A6)</f>
        <v>836024.10141999996</v>
      </c>
    </row>
    <row r="7" spans="1:40" x14ac:dyDescent="0.25">
      <c r="A7" s="3" t="s">
        <v>224</v>
      </c>
      <c r="C7" s="29">
        <f>SUM(C8:C19)</f>
        <v>36641.298950262702</v>
      </c>
      <c r="D7" s="29">
        <f t="shared" ref="D7:AN7" si="0">SUM(D8:D19)</f>
        <v>38562.721327345695</v>
      </c>
      <c r="E7" s="29">
        <f t="shared" si="0"/>
        <v>40374.258433701005</v>
      </c>
      <c r="F7" s="29">
        <f t="shared" si="0"/>
        <v>42138.157525960007</v>
      </c>
      <c r="G7" s="29">
        <f t="shared" si="0"/>
        <v>44100.692985280009</v>
      </c>
      <c r="H7" s="29">
        <f t="shared" si="0"/>
        <v>46555.768550000001</v>
      </c>
      <c r="I7" s="29">
        <f t="shared" si="0"/>
        <v>49099.187337000003</v>
      </c>
      <c r="J7" s="29">
        <f t="shared" si="0"/>
        <v>52148.114081600004</v>
      </c>
      <c r="K7" s="29">
        <f t="shared" si="0"/>
        <v>55750.280061400001</v>
      </c>
      <c r="L7" s="29">
        <f t="shared" si="0"/>
        <v>59990.166121000002</v>
      </c>
      <c r="M7" s="29">
        <f t="shared" si="0"/>
        <v>65093.268526610002</v>
      </c>
      <c r="N7" s="29">
        <f t="shared" si="0"/>
        <v>71473.699318139988</v>
      </c>
      <c r="O7" s="29">
        <f t="shared" si="0"/>
        <v>79819.042743367012</v>
      </c>
      <c r="P7" s="29">
        <f t="shared" si="0"/>
        <v>85159.192216970987</v>
      </c>
      <c r="Q7" s="29">
        <f t="shared" si="0"/>
        <v>90697.975177484012</v>
      </c>
      <c r="R7" s="29">
        <f t="shared" si="0"/>
        <v>96407.095181581986</v>
      </c>
      <c r="S7" s="29">
        <f t="shared" si="0"/>
        <v>102278.15855351101</v>
      </c>
      <c r="T7" s="29">
        <f t="shared" si="0"/>
        <v>108313.333092374</v>
      </c>
      <c r="U7" s="29">
        <f t="shared" si="0"/>
        <v>114962.800496711</v>
      </c>
      <c r="V7" s="29">
        <f t="shared" si="0"/>
        <v>122084.93955480801</v>
      </c>
      <c r="W7" s="29">
        <f t="shared" si="0"/>
        <v>129546.65714806739</v>
      </c>
      <c r="X7" s="29">
        <f t="shared" si="0"/>
        <v>137630.0383293152</v>
      </c>
      <c r="Y7" s="29">
        <f t="shared" si="0"/>
        <v>146315.7659819774</v>
      </c>
      <c r="Z7" s="29">
        <f t="shared" si="0"/>
        <v>155631.48536001478</v>
      </c>
      <c r="AA7" s="29">
        <f t="shared" si="0"/>
        <v>165610.14867692412</v>
      </c>
      <c r="AB7" s="29">
        <f t="shared" si="0"/>
        <v>176283.04491050623</v>
      </c>
      <c r="AC7" s="29">
        <f t="shared" si="0"/>
        <v>187677.32084336047</v>
      </c>
      <c r="AD7" s="29">
        <f t="shared" si="0"/>
        <v>199815.21960966251</v>
      </c>
      <c r="AE7" s="29">
        <f t="shared" si="0"/>
        <v>208079.80616255658</v>
      </c>
      <c r="AF7" s="29">
        <f t="shared" si="0"/>
        <v>215370.27797118519</v>
      </c>
      <c r="AG7" s="29">
        <f t="shared" si="0"/>
        <v>222297.10525375447</v>
      </c>
      <c r="AH7" s="29">
        <f t="shared" si="0"/>
        <v>228902.2602487542</v>
      </c>
      <c r="AI7" s="29">
        <f t="shared" si="0"/>
        <v>235175.32787556687</v>
      </c>
      <c r="AJ7" s="29">
        <f t="shared" si="0"/>
        <v>241121.24542007493</v>
      </c>
      <c r="AK7" s="29">
        <f t="shared" si="0"/>
        <v>246758.10663490655</v>
      </c>
      <c r="AL7" s="29">
        <f t="shared" si="0"/>
        <v>252111.70955671449</v>
      </c>
      <c r="AM7" s="29">
        <f t="shared" si="0"/>
        <v>257192.1610532217</v>
      </c>
      <c r="AN7" s="29">
        <f t="shared" si="0"/>
        <v>262013.88681358192</v>
      </c>
    </row>
    <row r="8" spans="1:40" x14ac:dyDescent="0.25">
      <c r="A8" s="31" t="s">
        <v>425</v>
      </c>
      <c r="C8" s="29">
        <f>SUMIFS('DATA 2'!C$68:C$100,'DATA 2'!$A$68:$A$100,$A8)</f>
        <v>10768.83088</v>
      </c>
      <c r="D8" s="29">
        <f>SUMIFS('DATA 2'!D$68:D$100,'DATA 2'!$A$68:$A$100,$A8)</f>
        <v>11357.987789999999</v>
      </c>
      <c r="E8" s="29">
        <f>SUMIFS('DATA 2'!E$68:E$100,'DATA 2'!$A$68:$A$100,$A8)</f>
        <v>12036.035190000001</v>
      </c>
      <c r="F8" s="29">
        <f>SUMIFS('DATA 2'!F$68:F$100,'DATA 2'!$A$68:$A$100,$A8)</f>
        <v>12730.67823</v>
      </c>
      <c r="G8" s="29">
        <f>SUMIFS('DATA 2'!G$68:G$100,'DATA 2'!$A$68:$A$100,$A8)</f>
        <v>13402.20601</v>
      </c>
      <c r="H8" s="29">
        <f>SUMIFS('DATA 2'!H$68:H$100,'DATA 2'!$A$68:$A$100,$A8)</f>
        <v>14714.00303</v>
      </c>
      <c r="I8" s="29">
        <f>SUMIFS('DATA 2'!I$68:I$100,'DATA 2'!$A$68:$A$100,$A8)</f>
        <v>15940.548119999999</v>
      </c>
      <c r="J8" s="29">
        <f>SUMIFS('DATA 2'!J$68:J$100,'DATA 2'!$A$68:$A$100,$A8)</f>
        <v>16938.25865</v>
      </c>
      <c r="K8" s="29">
        <f>SUMIFS('DATA 2'!K$68:K$100,'DATA 2'!$A$68:$A$100,$A8)</f>
        <v>17731.0975</v>
      </c>
      <c r="L8" s="29">
        <f>SUMIFS('DATA 2'!L$68:L$100,'DATA 2'!$A$68:$A$100,$A8)</f>
        <v>18352.312730000001</v>
      </c>
      <c r="M8" s="29">
        <f>SUMIFS('DATA 2'!M$68:M$100,'DATA 2'!$A$68:$A$100,$A8)</f>
        <v>18806.299749999998</v>
      </c>
      <c r="N8" s="29">
        <f>SUMIFS('DATA 2'!N$68:N$100,'DATA 2'!$A$68:$A$100,$A8)</f>
        <v>19060.694380000001</v>
      </c>
      <c r="O8" s="29">
        <f>SUMIFS('DATA 2'!O$68:O$100,'DATA 2'!$A$68:$A$100,$A8)</f>
        <v>19047.042150000001</v>
      </c>
      <c r="P8" s="29">
        <f>SUMIFS('DATA 2'!P$68:P$100,'DATA 2'!$A$68:$A$100,$A8)</f>
        <v>19593.697319999999</v>
      </c>
      <c r="Q8" s="29">
        <f>SUMIFS('DATA 2'!Q$68:Q$100,'DATA 2'!$A$68:$A$100,$A8)</f>
        <v>20327.794089999999</v>
      </c>
      <c r="R8" s="29">
        <f>SUMIFS('DATA 2'!R$68:R$100,'DATA 2'!$A$68:$A$100,$A8)</f>
        <v>21121.618699999999</v>
      </c>
      <c r="S8" s="29">
        <f>SUMIFS('DATA 2'!S$68:S$100,'DATA 2'!$A$68:$A$100,$A8)</f>
        <v>21931.657210000001</v>
      </c>
      <c r="T8" s="29">
        <f>SUMIFS('DATA 2'!T$68:T$100,'DATA 2'!$A$68:$A$100,$A8)</f>
        <v>22740.808349999999</v>
      </c>
      <c r="U8" s="29">
        <f>SUMIFS('DATA 2'!U$68:U$100,'DATA 2'!$A$68:$A$100,$A8)</f>
        <v>23403.898850000001</v>
      </c>
      <c r="V8" s="29">
        <f>SUMIFS('DATA 2'!V$68:V$100,'DATA 2'!$A$68:$A$100,$A8)</f>
        <v>24006.285619999999</v>
      </c>
      <c r="W8" s="29">
        <f>SUMIFS('DATA 2'!W$68:W$100,'DATA 2'!$A$68:$A$100,$A8)</f>
        <v>24535.91848</v>
      </c>
      <c r="X8" s="29">
        <f>SUMIFS('DATA 2'!X$68:X$100,'DATA 2'!$A$68:$A$100,$A8)</f>
        <v>25019.640230000001</v>
      </c>
      <c r="Y8" s="29">
        <f>SUMIFS('DATA 2'!Y$68:Y$100,'DATA 2'!$A$68:$A$100,$A8)</f>
        <v>25448.696670000001</v>
      </c>
      <c r="Z8" s="29">
        <f>SUMIFS('DATA 2'!Z$68:Z$100,'DATA 2'!$A$68:$A$100,$A8)</f>
        <v>25813.260340000001</v>
      </c>
      <c r="AA8" s="29">
        <f>SUMIFS('DATA 2'!AA$68:AA$100,'DATA 2'!$A$68:$A$100,$A8)</f>
        <v>26104.783490000002</v>
      </c>
      <c r="AB8" s="29">
        <f>SUMIFS('DATA 2'!AB$68:AB$100,'DATA 2'!$A$68:$A$100,$A8)</f>
        <v>26315.561310000001</v>
      </c>
      <c r="AC8" s="29">
        <f>SUMIFS('DATA 2'!AC$68:AC$100,'DATA 2'!$A$68:$A$100,$A8)</f>
        <v>26438.543320000001</v>
      </c>
      <c r="AD8" s="29">
        <f>SUMIFS('DATA 2'!AD$68:AD$100,'DATA 2'!$A$68:$A$100,$A8)</f>
        <v>26467.465960000001</v>
      </c>
      <c r="AE8" s="29">
        <f>SUMIFS('DATA 2'!AE$68:AE$100,'DATA 2'!$A$68:$A$100,$A8)</f>
        <v>27069.975699999999</v>
      </c>
      <c r="AF8" s="29">
        <f>SUMIFS('DATA 2'!AF$68:AF$100,'DATA 2'!$A$68:$A$100,$A8)</f>
        <v>27692.23677</v>
      </c>
      <c r="AG8" s="29">
        <f>SUMIFS('DATA 2'!AG$68:AG$100,'DATA 2'!$A$68:$A$100,$A8)</f>
        <v>28206.228019999999</v>
      </c>
      <c r="AH8" s="29">
        <f>SUMIFS('DATA 2'!AH$68:AH$100,'DATA 2'!$A$68:$A$100,$A8)</f>
        <v>28607.789509999999</v>
      </c>
      <c r="AI8" s="29">
        <f>SUMIFS('DATA 2'!AI$68:AI$100,'DATA 2'!$A$68:$A$100,$A8)</f>
        <v>28916.971000000001</v>
      </c>
      <c r="AJ8" s="29">
        <f>SUMIFS('DATA 2'!AJ$68:AJ$100,'DATA 2'!$A$68:$A$100,$A8)</f>
        <v>29152.780620000001</v>
      </c>
      <c r="AK8" s="29">
        <f>SUMIFS('DATA 2'!AK$68:AK$100,'DATA 2'!$A$68:$A$100,$A8)</f>
        <v>29329.10713</v>
      </c>
      <c r="AL8" s="29">
        <f>SUMIFS('DATA 2'!AL$68:AL$100,'DATA 2'!$A$68:$A$100,$A8)</f>
        <v>29455.725910000001</v>
      </c>
      <c r="AM8" s="29">
        <f>SUMIFS('DATA 2'!AM$68:AM$100,'DATA 2'!$A$68:$A$100,$A8)</f>
        <v>29538.147629999999</v>
      </c>
      <c r="AN8" s="29">
        <f>SUMIFS('DATA 2'!AN$68:AN$100,'DATA 2'!$A$68:$A$100,$A8)</f>
        <v>29580.153559999999</v>
      </c>
    </row>
    <row r="9" spans="1:40" x14ac:dyDescent="0.25">
      <c r="A9" s="31" t="s">
        <v>426</v>
      </c>
      <c r="C9" s="29">
        <f>SUMIFS('DATA 2'!C$68:C$100,'DATA 2'!$A$68:$A$100,$A9)</f>
        <v>752.27429700000005</v>
      </c>
      <c r="D9" s="29">
        <f>SUMIFS('DATA 2'!D$68:D$100,'DATA 2'!$A$68:$A$100,$A9)</f>
        <v>976.2778634</v>
      </c>
      <c r="E9" s="29">
        <f>SUMIFS('DATA 2'!E$68:E$100,'DATA 2'!$A$68:$A$100,$A9)</f>
        <v>1263.592713</v>
      </c>
      <c r="F9" s="29">
        <f>SUMIFS('DATA 2'!F$68:F$100,'DATA 2'!$A$68:$A$100,$A9)</f>
        <v>1633.061833</v>
      </c>
      <c r="G9" s="29">
        <f>SUMIFS('DATA 2'!G$68:G$100,'DATA 2'!$A$68:$A$100,$A9)</f>
        <v>2105.726447</v>
      </c>
      <c r="H9" s="29">
        <f>SUMIFS('DATA 2'!H$68:H$100,'DATA 2'!$A$68:$A$100,$A9)</f>
        <v>2732.73549</v>
      </c>
      <c r="I9" s="29">
        <f>SUMIFS('DATA 2'!I$68:I$100,'DATA 2'!$A$68:$A$100,$A9)</f>
        <v>3423.6356500000002</v>
      </c>
      <c r="J9" s="29">
        <f>SUMIFS('DATA 2'!J$68:J$100,'DATA 2'!$A$68:$A$100,$A9)</f>
        <v>4211.7280920000003</v>
      </c>
      <c r="K9" s="29">
        <f>SUMIFS('DATA 2'!K$68:K$100,'DATA 2'!$A$68:$A$100,$A9)</f>
        <v>5128.8642490000002</v>
      </c>
      <c r="L9" s="29">
        <f>SUMIFS('DATA 2'!L$68:L$100,'DATA 2'!$A$68:$A$100,$A9)</f>
        <v>6199.4617209999997</v>
      </c>
      <c r="M9" s="29">
        <f>SUMIFS('DATA 2'!M$68:M$100,'DATA 2'!$A$68:$A$100,$A9)</f>
        <v>7437.0753160000004</v>
      </c>
      <c r="N9" s="29">
        <f>SUMIFS('DATA 2'!N$68:N$100,'DATA 2'!$A$68:$A$100,$A9)</f>
        <v>8834.5845659999995</v>
      </c>
      <c r="O9" s="29">
        <f>SUMIFS('DATA 2'!O$68:O$100,'DATA 2'!$A$68:$A$100,$A9)</f>
        <v>10349.0592</v>
      </c>
      <c r="P9" s="29">
        <f>SUMIFS('DATA 2'!P$68:P$100,'DATA 2'!$A$68:$A$100,$A9)</f>
        <v>11927.168750000001</v>
      </c>
      <c r="Q9" s="29">
        <f>SUMIFS('DATA 2'!Q$68:Q$100,'DATA 2'!$A$68:$A$100,$A9)</f>
        <v>13705.091189999999</v>
      </c>
      <c r="R9" s="29">
        <f>SUMIFS('DATA 2'!R$68:R$100,'DATA 2'!$A$68:$A$100,$A9)</f>
        <v>15701.3915</v>
      </c>
      <c r="S9" s="29">
        <f>SUMIFS('DATA 2'!S$68:S$100,'DATA 2'!$A$68:$A$100,$A9)</f>
        <v>17933.32058</v>
      </c>
      <c r="T9" s="29">
        <f>SUMIFS('DATA 2'!T$68:T$100,'DATA 2'!$A$68:$A$100,$A9)</f>
        <v>20419.216209999999</v>
      </c>
      <c r="U9" s="29">
        <f>SUMIFS('DATA 2'!U$68:U$100,'DATA 2'!$A$68:$A$100,$A9)</f>
        <v>22462.552479999998</v>
      </c>
      <c r="V9" s="29">
        <f>SUMIFS('DATA 2'!V$68:V$100,'DATA 2'!$A$68:$A$100,$A9)</f>
        <v>24637.318879999999</v>
      </c>
      <c r="W9" s="29">
        <f>SUMIFS('DATA 2'!W$68:W$100,'DATA 2'!$A$68:$A$100,$A9)</f>
        <v>26884.445940000001</v>
      </c>
      <c r="X9" s="29">
        <f>SUMIFS('DATA 2'!X$68:X$100,'DATA 2'!$A$68:$A$100,$A9)</f>
        <v>29251.6459</v>
      </c>
      <c r="Y9" s="29">
        <f>SUMIFS('DATA 2'!Y$68:Y$100,'DATA 2'!$A$68:$A$100,$A9)</f>
        <v>31711.281869999999</v>
      </c>
      <c r="Z9" s="29">
        <f>SUMIFS('DATA 2'!Z$68:Z$100,'DATA 2'!$A$68:$A$100,$A9)</f>
        <v>34249.308900000004</v>
      </c>
      <c r="AA9" s="29">
        <f>SUMIFS('DATA 2'!AA$68:AA$100,'DATA 2'!$A$68:$A$100,$A9)</f>
        <v>36851.161749999999</v>
      </c>
      <c r="AB9" s="29">
        <f>SUMIFS('DATA 2'!AB$68:AB$100,'DATA 2'!$A$68:$A$100,$A9)</f>
        <v>39500.092380000002</v>
      </c>
      <c r="AC9" s="29">
        <f>SUMIFS('DATA 2'!AC$68:AC$100,'DATA 2'!$A$68:$A$100,$A9)</f>
        <v>42176.88233</v>
      </c>
      <c r="AD9" s="29">
        <f>SUMIFS('DATA 2'!AD$68:AD$100,'DATA 2'!$A$68:$A$100,$A9)</f>
        <v>44860.025370000003</v>
      </c>
      <c r="AE9" s="29">
        <f>SUMIFS('DATA 2'!AE$68:AE$100,'DATA 2'!$A$68:$A$100,$A9)</f>
        <v>47487.959710000003</v>
      </c>
      <c r="AF9" s="29">
        <f>SUMIFS('DATA 2'!AF$68:AF$100,'DATA 2'!$A$68:$A$100,$A9)</f>
        <v>49701.689480000001</v>
      </c>
      <c r="AG9" s="29">
        <f>SUMIFS('DATA 2'!AG$68:AG$100,'DATA 2'!$A$68:$A$100,$A9)</f>
        <v>51628.92181</v>
      </c>
      <c r="AH9" s="29">
        <f>SUMIFS('DATA 2'!AH$68:AH$100,'DATA 2'!$A$68:$A$100,$A9)</f>
        <v>53348.37515</v>
      </c>
      <c r="AI9" s="29">
        <f>SUMIFS('DATA 2'!AI$68:AI$100,'DATA 2'!$A$68:$A$100,$A9)</f>
        <v>54909.192750000002</v>
      </c>
      <c r="AJ9" s="29">
        <f>SUMIFS('DATA 2'!AJ$68:AJ$100,'DATA 2'!$A$68:$A$100,$A9)</f>
        <v>56342.031110000004</v>
      </c>
      <c r="AK9" s="29">
        <f>SUMIFS('DATA 2'!AK$68:AK$100,'DATA 2'!$A$68:$A$100,$A9)</f>
        <v>57666.943650000001</v>
      </c>
      <c r="AL9" s="29">
        <f>SUMIFS('DATA 2'!AL$68:AL$100,'DATA 2'!$A$68:$A$100,$A9)</f>
        <v>58898.425519999997</v>
      </c>
      <c r="AM9" s="29">
        <f>SUMIFS('DATA 2'!AM$68:AM$100,'DATA 2'!$A$68:$A$100,$A9)</f>
        <v>60043.242559999999</v>
      </c>
      <c r="AN9" s="29">
        <f>SUMIFS('DATA 2'!AN$68:AN$100,'DATA 2'!$A$68:$A$100,$A9)</f>
        <v>61107.39933</v>
      </c>
    </row>
    <row r="10" spans="1:40" x14ac:dyDescent="0.25">
      <c r="A10" s="31" t="s">
        <v>427</v>
      </c>
      <c r="C10" s="29">
        <f>SUMIFS('DATA 2'!C$68:C$100,'DATA 2'!$A$68:$A$100,$A10)</f>
        <v>638.72549089999995</v>
      </c>
      <c r="D10" s="29">
        <f>SUMIFS('DATA 2'!D$68:D$100,'DATA 2'!$A$68:$A$100,$A10)</f>
        <v>657.44167589999995</v>
      </c>
      <c r="E10" s="29">
        <f>SUMIFS('DATA 2'!E$68:E$100,'DATA 2'!$A$68:$A$100,$A10)</f>
        <v>673.67878719999999</v>
      </c>
      <c r="F10" s="29">
        <f>SUMIFS('DATA 2'!F$68:F$100,'DATA 2'!$A$68:$A$100,$A10)</f>
        <v>686.32882300000006</v>
      </c>
      <c r="G10" s="29">
        <f>SUMIFS('DATA 2'!G$68:G$100,'DATA 2'!$A$68:$A$100,$A10)</f>
        <v>694.44864299999995</v>
      </c>
      <c r="H10" s="29">
        <f>SUMIFS('DATA 2'!H$68:H$100,'DATA 2'!$A$68:$A$100,$A10)</f>
        <v>801.90404809999995</v>
      </c>
      <c r="I10" s="29">
        <f>SUMIFS('DATA 2'!I$68:I$100,'DATA 2'!$A$68:$A$100,$A10)</f>
        <v>944.23697919999995</v>
      </c>
      <c r="J10" s="29">
        <f>SUMIFS('DATA 2'!J$68:J$100,'DATA 2'!$A$68:$A$100,$A10)</f>
        <v>1105.30225</v>
      </c>
      <c r="K10" s="29">
        <f>SUMIFS('DATA 2'!K$68:K$100,'DATA 2'!$A$68:$A$100,$A10)</f>
        <v>1284.1292619999999</v>
      </c>
      <c r="L10" s="29">
        <f>SUMIFS('DATA 2'!L$68:L$100,'DATA 2'!$A$68:$A$100,$A10)</f>
        <v>1483.069164</v>
      </c>
      <c r="M10" s="29">
        <f>SUMIFS('DATA 2'!M$68:M$100,'DATA 2'!$A$68:$A$100,$A10)</f>
        <v>1703.4695079999999</v>
      </c>
      <c r="N10" s="29">
        <f>SUMIFS('DATA 2'!N$68:N$100,'DATA 2'!$A$68:$A$100,$A10)</f>
        <v>1942.9987490000001</v>
      </c>
      <c r="O10" s="29">
        <f>SUMIFS('DATA 2'!O$68:O$100,'DATA 2'!$A$68:$A$100,$A10)</f>
        <v>2192.9724639999999</v>
      </c>
      <c r="P10" s="29">
        <f>SUMIFS('DATA 2'!P$68:P$100,'DATA 2'!$A$68:$A$100,$A10)</f>
        <v>2349.5999360000001</v>
      </c>
      <c r="Q10" s="29">
        <f>SUMIFS('DATA 2'!Q$68:Q$100,'DATA 2'!$A$68:$A$100,$A10)</f>
        <v>2468.4578969999998</v>
      </c>
      <c r="R10" s="29">
        <f>SUMIFS('DATA 2'!R$68:R$100,'DATA 2'!$A$68:$A$100,$A10)</f>
        <v>2570.4451239999999</v>
      </c>
      <c r="S10" s="29">
        <f>SUMIFS('DATA 2'!S$68:S$100,'DATA 2'!$A$68:$A$100,$A10)</f>
        <v>2661.4678250000002</v>
      </c>
      <c r="T10" s="29">
        <f>SUMIFS('DATA 2'!T$68:T$100,'DATA 2'!$A$68:$A$100,$A10)</f>
        <v>2742.6826409999999</v>
      </c>
      <c r="U10" s="29">
        <f>SUMIFS('DATA 2'!U$68:U$100,'DATA 2'!$A$68:$A$100,$A10)</f>
        <v>2843.9672110000001</v>
      </c>
      <c r="V10" s="29">
        <f>SUMIFS('DATA 2'!V$68:V$100,'DATA 2'!$A$68:$A$100,$A10)</f>
        <v>2949.6294870000002</v>
      </c>
      <c r="W10" s="29">
        <f>SUMIFS('DATA 2'!W$68:W$100,'DATA 2'!$A$68:$A$100,$A10)</f>
        <v>3048.7834330000001</v>
      </c>
      <c r="X10" s="29">
        <f>SUMIFS('DATA 2'!X$68:X$100,'DATA 2'!$A$68:$A$100,$A10)</f>
        <v>3141.5105039999999</v>
      </c>
      <c r="Y10" s="29">
        <f>SUMIFS('DATA 2'!Y$68:Y$100,'DATA 2'!$A$68:$A$100,$A10)</f>
        <v>3225.4943389999999</v>
      </c>
      <c r="Z10" s="29">
        <f>SUMIFS('DATA 2'!Z$68:Z$100,'DATA 2'!$A$68:$A$100,$A10)</f>
        <v>3298.914158</v>
      </c>
      <c r="AA10" s="29">
        <f>SUMIFS('DATA 2'!AA$68:AA$100,'DATA 2'!$A$68:$A$100,$A10)</f>
        <v>3360.3440230000001</v>
      </c>
      <c r="AB10" s="29">
        <f>SUMIFS('DATA 2'!AB$68:AB$100,'DATA 2'!$A$68:$A$100,$A10)</f>
        <v>3408.582304</v>
      </c>
      <c r="AC10" s="29">
        <f>SUMIFS('DATA 2'!AC$68:AC$100,'DATA 2'!$A$68:$A$100,$A10)</f>
        <v>3442.5945569999999</v>
      </c>
      <c r="AD10" s="29">
        <f>SUMIFS('DATA 2'!AD$68:AD$100,'DATA 2'!$A$68:$A$100,$A10)</f>
        <v>3461.5213429999999</v>
      </c>
      <c r="AE10" s="29">
        <f>SUMIFS('DATA 2'!AE$68:AE$100,'DATA 2'!$A$68:$A$100,$A10)</f>
        <v>3549.7273279999999</v>
      </c>
      <c r="AF10" s="29">
        <f>SUMIFS('DATA 2'!AF$68:AF$100,'DATA 2'!$A$68:$A$100,$A10)</f>
        <v>3636.9068689999999</v>
      </c>
      <c r="AG10" s="29">
        <f>SUMIFS('DATA 2'!AG$68:AG$100,'DATA 2'!$A$68:$A$100,$A10)</f>
        <v>3706.8140840000001</v>
      </c>
      <c r="AH10" s="29">
        <f>SUMIFS('DATA 2'!AH$68:AH$100,'DATA 2'!$A$68:$A$100,$A10)</f>
        <v>3759.0709740000002</v>
      </c>
      <c r="AI10" s="29">
        <f>SUMIFS('DATA 2'!AI$68:AI$100,'DATA 2'!$A$68:$A$100,$A10)</f>
        <v>3796.4445209999999</v>
      </c>
      <c r="AJ10" s="29">
        <f>SUMIFS('DATA 2'!AJ$68:AJ$100,'DATA 2'!$A$68:$A$100,$A10)</f>
        <v>3821.5949970000001</v>
      </c>
      <c r="AK10" s="29">
        <f>SUMIFS('DATA 2'!AK$68:AK$100,'DATA 2'!$A$68:$A$100,$A10)</f>
        <v>3836.541326</v>
      </c>
      <c r="AL10" s="29">
        <f>SUMIFS('DATA 2'!AL$68:AL$100,'DATA 2'!$A$68:$A$100,$A10)</f>
        <v>3842.785707</v>
      </c>
      <c r="AM10" s="29">
        <f>SUMIFS('DATA 2'!AM$68:AM$100,'DATA 2'!$A$68:$A$100,$A10)</f>
        <v>3841.2859450000001</v>
      </c>
      <c r="AN10" s="29">
        <f>SUMIFS('DATA 2'!AN$68:AN$100,'DATA 2'!$A$68:$A$100,$A10)</f>
        <v>3832.7822190000002</v>
      </c>
    </row>
    <row r="11" spans="1:40" x14ac:dyDescent="0.25">
      <c r="A11" s="31" t="s">
        <v>117</v>
      </c>
      <c r="C11" s="29">
        <f>SUMIFS('DATA 2'!C$68:C$100,'DATA 2'!$A$68:$A$100,$A11)</f>
        <v>4.3678165160000004</v>
      </c>
      <c r="D11" s="29">
        <f>SUMIFS('DATA 2'!D$68:D$100,'DATA 2'!$A$68:$A$100,$A11)</f>
        <v>9.114158217</v>
      </c>
      <c r="E11" s="29">
        <f>SUMIFS('DATA 2'!E$68:E$100,'DATA 2'!$A$68:$A$100,$A11)</f>
        <v>19.141916940000002</v>
      </c>
      <c r="F11" s="29">
        <f>SUMIFS('DATA 2'!F$68:F$100,'DATA 2'!$A$68:$A$100,$A11)</f>
        <v>40.483892009999998</v>
      </c>
      <c r="G11" s="29">
        <f>SUMIFS('DATA 2'!G$68:G$100,'DATA 2'!$A$68:$A$100,$A11)</f>
        <v>86.104134380000005</v>
      </c>
      <c r="H11" s="29">
        <f>SUMIFS('DATA 2'!H$68:H$100,'DATA 2'!$A$68:$A$100,$A11)</f>
        <v>170.92479349999999</v>
      </c>
      <c r="I11" s="29">
        <f>SUMIFS('DATA 2'!I$68:I$100,'DATA 2'!$A$68:$A$100,$A11)</f>
        <v>328.92154849999997</v>
      </c>
      <c r="J11" s="29">
        <f>SUMIFS('DATA 2'!J$68:J$100,'DATA 2'!$A$68:$A$100,$A11)</f>
        <v>622.14467239999999</v>
      </c>
      <c r="K11" s="29">
        <f>SUMIFS('DATA 2'!K$68:K$100,'DATA 2'!$A$68:$A$100,$A11)</f>
        <v>1163.9588920000001</v>
      </c>
      <c r="L11" s="29">
        <f>SUMIFS('DATA 2'!L$68:L$100,'DATA 2'!$A$68:$A$100,$A11)</f>
        <v>2157.9878250000002</v>
      </c>
      <c r="M11" s="29">
        <f>SUMIFS('DATA 2'!M$68:M$100,'DATA 2'!$A$68:$A$100,$A11)</f>
        <v>3963.20228</v>
      </c>
      <c r="N11" s="29">
        <f>SUMIFS('DATA 2'!N$68:N$100,'DATA 2'!$A$68:$A$100,$A11)</f>
        <v>7193.8317079999997</v>
      </c>
      <c r="O11" s="29">
        <f>SUMIFS('DATA 2'!O$68:O$100,'DATA 2'!$A$68:$A$100,$A11)</f>
        <v>12855.01439</v>
      </c>
      <c r="P11" s="29">
        <f>SUMIFS('DATA 2'!P$68:P$100,'DATA 2'!$A$68:$A$100,$A11)</f>
        <v>14363.74827</v>
      </c>
      <c r="Q11" s="29">
        <f>SUMIFS('DATA 2'!Q$68:Q$100,'DATA 2'!$A$68:$A$100,$A11)</f>
        <v>15857.28068</v>
      </c>
      <c r="R11" s="29">
        <f>SUMIFS('DATA 2'!R$68:R$100,'DATA 2'!$A$68:$A$100,$A11)</f>
        <v>17344.336810000001</v>
      </c>
      <c r="S11" s="29">
        <f>SUMIFS('DATA 2'!S$68:S$100,'DATA 2'!$A$68:$A$100,$A11)</f>
        <v>18824.13567</v>
      </c>
      <c r="T11" s="29">
        <f>SUMIFS('DATA 2'!T$68:T$100,'DATA 2'!$A$68:$A$100,$A11)</f>
        <v>20293.362519999999</v>
      </c>
      <c r="U11" s="29">
        <f>SUMIFS('DATA 2'!U$68:U$100,'DATA 2'!$A$68:$A$100,$A11)</f>
        <v>23725.451359999999</v>
      </c>
      <c r="V11" s="29">
        <f>SUMIFS('DATA 2'!V$68:V$100,'DATA 2'!$A$68:$A$100,$A11)</f>
        <v>27672.920050000001</v>
      </c>
      <c r="W11" s="29">
        <f>SUMIFS('DATA 2'!W$68:W$100,'DATA 2'!$A$68:$A$100,$A11)</f>
        <v>32129.832409999999</v>
      </c>
      <c r="X11" s="29">
        <f>SUMIFS('DATA 2'!X$68:X$100,'DATA 2'!$A$68:$A$100,$A11)</f>
        <v>37215.19745</v>
      </c>
      <c r="Y11" s="29">
        <f>SUMIFS('DATA 2'!Y$68:Y$100,'DATA 2'!$A$68:$A$100,$A11)</f>
        <v>42968.03512</v>
      </c>
      <c r="Z11" s="29">
        <f>SUMIFS('DATA 2'!Z$68:Z$100,'DATA 2'!$A$68:$A$100,$A11)</f>
        <v>49445.888250000004</v>
      </c>
      <c r="AA11" s="29">
        <f>SUMIFS('DATA 2'!AA$68:AA$100,'DATA 2'!$A$68:$A$100,$A11)</f>
        <v>56708.744500000001</v>
      </c>
      <c r="AB11" s="29">
        <f>SUMIFS('DATA 2'!AB$68:AB$100,'DATA 2'!$A$68:$A$100,$A11)</f>
        <v>64815.998820000001</v>
      </c>
      <c r="AC11" s="29">
        <f>SUMIFS('DATA 2'!AC$68:AC$100,'DATA 2'!$A$68:$A$100,$A11)</f>
        <v>73824.62745</v>
      </c>
      <c r="AD11" s="29">
        <f>SUMIFS('DATA 2'!AD$68:AD$100,'DATA 2'!$A$68:$A$100,$A11)</f>
        <v>83787.724459999998</v>
      </c>
      <c r="AE11" s="29">
        <f>SUMIFS('DATA 2'!AE$68:AE$100,'DATA 2'!$A$68:$A$100,$A11)</f>
        <v>89554.655710000006</v>
      </c>
      <c r="AF11" s="29">
        <f>SUMIFS('DATA 2'!AF$68:AF$100,'DATA 2'!$A$68:$A$100,$A11)</f>
        <v>94536.307620000007</v>
      </c>
      <c r="AG11" s="29">
        <f>SUMIFS('DATA 2'!AG$68:AG$100,'DATA 2'!$A$68:$A$100,$A11)</f>
        <v>98961.914380000002</v>
      </c>
      <c r="AH11" s="29">
        <f>SUMIFS('DATA 2'!AH$68:AH$100,'DATA 2'!$A$68:$A$100,$A11)</f>
        <v>102976.66310000001</v>
      </c>
      <c r="AI11" s="29">
        <f>SUMIFS('DATA 2'!AI$68:AI$100,'DATA 2'!$A$68:$A$100,$A11)</f>
        <v>106673.5493</v>
      </c>
      <c r="AJ11" s="29">
        <f>SUMIFS('DATA 2'!AJ$68:AJ$100,'DATA 2'!$A$68:$A$100,$A11)</f>
        <v>110112.202</v>
      </c>
      <c r="AK11" s="29">
        <f>SUMIFS('DATA 2'!AK$68:AK$100,'DATA 2'!$A$68:$A$100,$A11)</f>
        <v>113332.82</v>
      </c>
      <c r="AL11" s="29">
        <f>SUMIFS('DATA 2'!AL$68:AL$100,'DATA 2'!$A$68:$A$100,$A11)</f>
        <v>116365.5906</v>
      </c>
      <c r="AM11" s="29">
        <f>SUMIFS('DATA 2'!AM$68:AM$100,'DATA 2'!$A$68:$A$100,$A11)</f>
        <v>119225.8842</v>
      </c>
      <c r="AN11" s="29">
        <f>SUMIFS('DATA 2'!AN$68:AN$100,'DATA 2'!$A$68:$A$100,$A11)</f>
        <v>121927.7139</v>
      </c>
    </row>
    <row r="12" spans="1:40" x14ac:dyDescent="0.25">
      <c r="A12" s="31" t="s">
        <v>428</v>
      </c>
      <c r="C12" s="29">
        <f>SUMIFS('DATA 2'!C$68:C$100,'DATA 2'!$A$68:$A$100,$A12)</f>
        <v>288.43088970000002</v>
      </c>
      <c r="D12" s="29">
        <f>SUMIFS('DATA 2'!D$68:D$100,'DATA 2'!$A$68:$A$100,$A12)</f>
        <v>363.27121399999999</v>
      </c>
      <c r="E12" s="29">
        <f>SUMIFS('DATA 2'!E$68:E$100,'DATA 2'!$A$68:$A$100,$A12)</f>
        <v>488.46065820000001</v>
      </c>
      <c r="F12" s="29">
        <f>SUMIFS('DATA 2'!F$68:F$100,'DATA 2'!$A$68:$A$100,$A12)</f>
        <v>671.78676029999997</v>
      </c>
      <c r="G12" s="29">
        <f>SUMIFS('DATA 2'!G$68:G$100,'DATA 2'!$A$68:$A$100,$A12)</f>
        <v>932.6032136</v>
      </c>
      <c r="H12" s="29">
        <f>SUMIFS('DATA 2'!H$68:H$100,'DATA 2'!$A$68:$A$100,$A12)</f>
        <v>1198.1303290000001</v>
      </c>
      <c r="I12" s="29">
        <f>SUMIFS('DATA 2'!I$68:I$100,'DATA 2'!$A$68:$A$100,$A12)</f>
        <v>1462.3090010000001</v>
      </c>
      <c r="J12" s="29">
        <f>SUMIFS('DATA 2'!J$68:J$100,'DATA 2'!$A$68:$A$100,$A12)</f>
        <v>1730.980035</v>
      </c>
      <c r="K12" s="29">
        <f>SUMIFS('DATA 2'!K$68:K$100,'DATA 2'!$A$68:$A$100,$A12)</f>
        <v>2011.2281860000001</v>
      </c>
      <c r="L12" s="29">
        <f>SUMIFS('DATA 2'!L$68:L$100,'DATA 2'!$A$68:$A$100,$A12)</f>
        <v>2306.7518409999998</v>
      </c>
      <c r="M12" s="29">
        <f>SUMIFS('DATA 2'!M$68:M$100,'DATA 2'!$A$68:$A$100,$A12)</f>
        <v>2616.145939</v>
      </c>
      <c r="N12" s="29">
        <f>SUMIFS('DATA 2'!N$68:N$100,'DATA 2'!$A$68:$A$100,$A12)</f>
        <v>2930.9663879999998</v>
      </c>
      <c r="O12" s="29">
        <f>SUMIFS('DATA 2'!O$68:O$100,'DATA 2'!$A$68:$A$100,$A12)</f>
        <v>3233.3332169999999</v>
      </c>
      <c r="P12" s="29">
        <f>SUMIFS('DATA 2'!P$68:P$100,'DATA 2'!$A$68:$A$100,$A12)</f>
        <v>3455.133358</v>
      </c>
      <c r="Q12" s="29">
        <f>SUMIFS('DATA 2'!Q$68:Q$100,'DATA 2'!$A$68:$A$100,$A12)</f>
        <v>3638.275318</v>
      </c>
      <c r="R12" s="29">
        <f>SUMIFS('DATA 2'!R$68:R$100,'DATA 2'!$A$68:$A$100,$A12)</f>
        <v>3797.228987</v>
      </c>
      <c r="S12" s="29">
        <f>SUMIFS('DATA 2'!S$68:S$100,'DATA 2'!$A$68:$A$100,$A12)</f>
        <v>3935.3673520000002</v>
      </c>
      <c r="T12" s="29">
        <f>SUMIFS('DATA 2'!T$68:T$100,'DATA 2'!$A$68:$A$100,$A12)</f>
        <v>4052.8482210000002</v>
      </c>
      <c r="U12" s="29">
        <f>SUMIFS('DATA 2'!U$68:U$100,'DATA 2'!$A$68:$A$100,$A12)</f>
        <v>4189.8450800000001</v>
      </c>
      <c r="V12" s="29">
        <f>SUMIFS('DATA 2'!V$68:V$100,'DATA 2'!$A$68:$A$100,$A12)</f>
        <v>4325.1297979999999</v>
      </c>
      <c r="W12" s="29">
        <f>SUMIFS('DATA 2'!W$68:W$100,'DATA 2'!$A$68:$A$100,$A12)</f>
        <v>4443.6183419999998</v>
      </c>
      <c r="X12" s="29">
        <f>SUMIFS('DATA 2'!X$68:X$100,'DATA 2'!$A$68:$A$100,$A12)</f>
        <v>4546.1344840000002</v>
      </c>
      <c r="Y12" s="29">
        <f>SUMIFS('DATA 2'!Y$68:Y$100,'DATA 2'!$A$68:$A$100,$A12)</f>
        <v>4629.9791830000004</v>
      </c>
      <c r="Z12" s="29">
        <f>SUMIFS('DATA 2'!Z$68:Z$100,'DATA 2'!$A$68:$A$100,$A12)</f>
        <v>4693.2820810000003</v>
      </c>
      <c r="AA12" s="29">
        <f>SUMIFS('DATA 2'!AA$68:AA$100,'DATA 2'!$A$68:$A$100,$A12)</f>
        <v>4734.861175</v>
      </c>
      <c r="AB12" s="29">
        <f>SUMIFS('DATA 2'!AB$68:AB$100,'DATA 2'!$A$68:$A$100,$A12)</f>
        <v>4753.959852</v>
      </c>
      <c r="AC12" s="29">
        <f>SUMIFS('DATA 2'!AC$68:AC$100,'DATA 2'!$A$68:$A$100,$A12)</f>
        <v>4750.1427800000001</v>
      </c>
      <c r="AD12" s="29">
        <f>SUMIFS('DATA 2'!AD$68:AD$100,'DATA 2'!$A$68:$A$100,$A12)</f>
        <v>4723.2816359999997</v>
      </c>
      <c r="AE12" s="29">
        <f>SUMIFS('DATA 2'!AE$68:AE$100,'DATA 2'!$A$68:$A$100,$A12)</f>
        <v>2911.284216</v>
      </c>
      <c r="AF12" s="29">
        <f>SUMIFS('DATA 2'!AF$68:AF$100,'DATA 2'!$A$68:$A$100,$A12)</f>
        <v>1492.055492</v>
      </c>
      <c r="AG12" s="29">
        <f>SUMIFS('DATA 2'!AG$68:AG$100,'DATA 2'!$A$68:$A$100,$A12)</f>
        <v>703.68633729999999</v>
      </c>
      <c r="AH12" s="29">
        <f>SUMIFS('DATA 2'!AH$68:AH$100,'DATA 2'!$A$68:$A$100,$A12)</f>
        <v>315.46967549999999</v>
      </c>
      <c r="AI12" s="29">
        <f>SUMIFS('DATA 2'!AI$68:AI$100,'DATA 2'!$A$68:$A$100,$A12)</f>
        <v>135.96934429999999</v>
      </c>
      <c r="AJ12" s="29">
        <f>SUMIFS('DATA 2'!AJ$68:AJ$100,'DATA 2'!$A$68:$A$100,$A12)</f>
        <v>56.63797606</v>
      </c>
      <c r="AK12" s="29">
        <f>SUMIFS('DATA 2'!AK$68:AK$100,'DATA 2'!$A$68:$A$100,$A12)</f>
        <v>22.905592349999999</v>
      </c>
      <c r="AL12" s="29">
        <f>SUMIFS('DATA 2'!AL$68:AL$100,'DATA 2'!$A$68:$A$100,$A12)</f>
        <v>9.0563078309999998</v>
      </c>
      <c r="AM12" s="29">
        <f>SUMIFS('DATA 2'!AM$68:AM$100,'DATA 2'!$A$68:$A$100,$A12)</f>
        <v>3.5442966560000002</v>
      </c>
      <c r="AN12" s="29">
        <f>SUMIFS('DATA 2'!AN$68:AN$100,'DATA 2'!$A$68:$A$100,$A12)</f>
        <v>1.40315134</v>
      </c>
    </row>
    <row r="13" spans="1:40" x14ac:dyDescent="0.25">
      <c r="A13" s="31" t="s">
        <v>429</v>
      </c>
      <c r="C13" s="29">
        <f>SUMIFS('DATA 2'!C$68:C$100,'DATA 2'!$A$68:$A$100,$A13)</f>
        <v>514.10128280000004</v>
      </c>
      <c r="D13" s="29">
        <f>SUMIFS('DATA 2'!D$68:D$100,'DATA 2'!$A$68:$A$100,$A13)</f>
        <v>562.69848109999998</v>
      </c>
      <c r="E13" s="29">
        <f>SUMIFS('DATA 2'!E$68:E$100,'DATA 2'!$A$68:$A$100,$A13)</f>
        <v>626.11074819999999</v>
      </c>
      <c r="F13" s="29">
        <f>SUMIFS('DATA 2'!F$68:F$100,'DATA 2'!$A$68:$A$100,$A13)</f>
        <v>698.36141099999998</v>
      </c>
      <c r="G13" s="29">
        <f>SUMIFS('DATA 2'!G$68:G$100,'DATA 2'!$A$68:$A$100,$A13)</f>
        <v>777.25673570000004</v>
      </c>
      <c r="H13" s="29">
        <f>SUMIFS('DATA 2'!H$68:H$100,'DATA 2'!$A$68:$A$100,$A13)</f>
        <v>878.50007219999998</v>
      </c>
      <c r="I13" s="29">
        <f>SUMIFS('DATA 2'!I$68:I$100,'DATA 2'!$A$68:$A$100,$A13)</f>
        <v>972.47456269999998</v>
      </c>
      <c r="J13" s="29">
        <f>SUMIFS('DATA 2'!J$68:J$100,'DATA 2'!$A$68:$A$100,$A13)</f>
        <v>1054.3721290000001</v>
      </c>
      <c r="K13" s="29">
        <f>SUMIFS('DATA 2'!K$68:K$100,'DATA 2'!$A$68:$A$100,$A13)</f>
        <v>1126.4002889999999</v>
      </c>
      <c r="L13" s="29">
        <f>SUMIFS('DATA 2'!L$68:L$100,'DATA 2'!$A$68:$A$100,$A13)</f>
        <v>1190.417794</v>
      </c>
      <c r="M13" s="29">
        <f>SUMIFS('DATA 2'!M$68:M$100,'DATA 2'!$A$68:$A$100,$A13)</f>
        <v>1246.156733</v>
      </c>
      <c r="N13" s="29">
        <f>SUMIFS('DATA 2'!N$68:N$100,'DATA 2'!$A$68:$A$100,$A13)</f>
        <v>1290.7399869999999</v>
      </c>
      <c r="O13" s="29">
        <f>SUMIFS('DATA 2'!O$68:O$100,'DATA 2'!$A$68:$A$100,$A13)</f>
        <v>1318.5347389999999</v>
      </c>
      <c r="P13" s="29">
        <f>SUMIFS('DATA 2'!P$68:P$100,'DATA 2'!$A$68:$A$100,$A13)</f>
        <v>1346.5023859999999</v>
      </c>
      <c r="Q13" s="29">
        <f>SUMIFS('DATA 2'!Q$68:Q$100,'DATA 2'!$A$68:$A$100,$A13)</f>
        <v>1371.9947950000001</v>
      </c>
      <c r="R13" s="29">
        <f>SUMIFS('DATA 2'!R$68:R$100,'DATA 2'!$A$68:$A$100,$A13)</f>
        <v>1393.846847</v>
      </c>
      <c r="S13" s="29">
        <f>SUMIFS('DATA 2'!S$68:S$100,'DATA 2'!$A$68:$A$100,$A13)</f>
        <v>1411.4574950000001</v>
      </c>
      <c r="T13" s="29">
        <f>SUMIFS('DATA 2'!T$68:T$100,'DATA 2'!$A$68:$A$100,$A13)</f>
        <v>1424.495351</v>
      </c>
      <c r="U13" s="29">
        <f>SUMIFS('DATA 2'!U$68:U$100,'DATA 2'!$A$68:$A$100,$A13)</f>
        <v>1361.7228299999999</v>
      </c>
      <c r="V13" s="29">
        <f>SUMIFS('DATA 2'!V$68:V$100,'DATA 2'!$A$68:$A$100,$A13)</f>
        <v>1273.988286</v>
      </c>
      <c r="W13" s="29">
        <f>SUMIFS('DATA 2'!W$68:W$100,'DATA 2'!$A$68:$A$100,$A13)</f>
        <v>1177.587301</v>
      </c>
      <c r="X13" s="29">
        <f>SUMIFS('DATA 2'!X$68:X$100,'DATA 2'!$A$68:$A$100,$A13)</f>
        <v>1080.1022270000001</v>
      </c>
      <c r="Y13" s="29">
        <f>SUMIFS('DATA 2'!Y$68:Y$100,'DATA 2'!$A$68:$A$100,$A13)</f>
        <v>983.88981509999996</v>
      </c>
      <c r="Z13" s="29">
        <f>SUMIFS('DATA 2'!Z$68:Z$100,'DATA 2'!$A$68:$A$100,$A13)</f>
        <v>890.26603109999996</v>
      </c>
      <c r="AA13" s="29">
        <f>SUMIFS('DATA 2'!AA$68:AA$100,'DATA 2'!$A$68:$A$100,$A13)</f>
        <v>800.2056106</v>
      </c>
      <c r="AB13" s="29">
        <f>SUMIFS('DATA 2'!AB$68:AB$100,'DATA 2'!$A$68:$A$100,$A13)</f>
        <v>714.47375490000002</v>
      </c>
      <c r="AC13" s="29">
        <f>SUMIFS('DATA 2'!AC$68:AC$100,'DATA 2'!$A$68:$A$100,$A13)</f>
        <v>633.65944030000003</v>
      </c>
      <c r="AD13" s="29">
        <f>SUMIFS('DATA 2'!AD$68:AD$100,'DATA 2'!$A$68:$A$100,$A13)</f>
        <v>558.1927293</v>
      </c>
      <c r="AE13" s="29">
        <f>SUMIFS('DATA 2'!AE$68:AE$100,'DATA 2'!$A$68:$A$100,$A13)</f>
        <v>464.7806918</v>
      </c>
      <c r="AF13" s="29">
        <f>SUMIFS('DATA 2'!AF$68:AF$100,'DATA 2'!$A$68:$A$100,$A13)</f>
        <v>375.41670599999998</v>
      </c>
      <c r="AG13" s="29">
        <f>SUMIFS('DATA 2'!AG$68:AG$100,'DATA 2'!$A$68:$A$100,$A13)</f>
        <v>297.5068867</v>
      </c>
      <c r="AH13" s="29">
        <f>SUMIFS('DATA 2'!AH$68:AH$100,'DATA 2'!$A$68:$A$100,$A13)</f>
        <v>232.462287</v>
      </c>
      <c r="AI13" s="29">
        <f>SUMIFS('DATA 2'!AI$68:AI$100,'DATA 2'!$A$68:$A$100,$A13)</f>
        <v>179.52964209999999</v>
      </c>
      <c r="AJ13" s="29">
        <f>SUMIFS('DATA 2'!AJ$68:AJ$100,'DATA 2'!$A$68:$A$100,$A13)</f>
        <v>137.22084229999999</v>
      </c>
      <c r="AK13" s="29">
        <f>SUMIFS('DATA 2'!AK$68:AK$100,'DATA 2'!$A$68:$A$100,$A13)</f>
        <v>103.8834262</v>
      </c>
      <c r="AL13" s="29">
        <f>SUMIFS('DATA 2'!AL$68:AL$100,'DATA 2'!$A$68:$A$100,$A13)</f>
        <v>77.936895800000002</v>
      </c>
      <c r="AM13" s="29">
        <f>SUMIFS('DATA 2'!AM$68:AM$100,'DATA 2'!$A$68:$A$100,$A13)</f>
        <v>57.964032449999998</v>
      </c>
      <c r="AN13" s="29">
        <f>SUMIFS('DATA 2'!AN$68:AN$100,'DATA 2'!$A$68:$A$100,$A13)</f>
        <v>42.747591180000001</v>
      </c>
    </row>
    <row r="14" spans="1:40" x14ac:dyDescent="0.25">
      <c r="A14" s="31" t="s">
        <v>430</v>
      </c>
      <c r="C14" s="29">
        <f>SUMIFS('DATA 2'!C$68:C$100,'DATA 2'!$A$68:$A$100,$A14)</f>
        <v>0.22515454670000001</v>
      </c>
      <c r="D14" s="29">
        <f>SUMIFS('DATA 2'!D$68:D$100,'DATA 2'!$A$68:$A$100,$A14)</f>
        <v>0.83219732869999996</v>
      </c>
      <c r="E14" s="29">
        <f>SUMIFS('DATA 2'!E$68:E$100,'DATA 2'!$A$68:$A$100,$A14)</f>
        <v>4.9050113609999997</v>
      </c>
      <c r="F14" s="29">
        <f>SUMIFS('DATA 2'!F$68:F$100,'DATA 2'!$A$68:$A$100,$A14)</f>
        <v>34.572252149999997</v>
      </c>
      <c r="G14" s="29">
        <f>SUMIFS('DATA 2'!G$68:G$100,'DATA 2'!$A$68:$A$100,$A14)</f>
        <v>257.52084239999999</v>
      </c>
      <c r="H14" s="29">
        <f>SUMIFS('DATA 2'!H$68:H$100,'DATA 2'!$A$68:$A$100,$A14)</f>
        <v>623.62666590000003</v>
      </c>
      <c r="I14" s="29">
        <f>SUMIFS('DATA 2'!I$68:I$100,'DATA 2'!$A$68:$A$100,$A14)</f>
        <v>1001.188347</v>
      </c>
      <c r="J14" s="29">
        <f>SUMIFS('DATA 2'!J$68:J$100,'DATA 2'!$A$68:$A$100,$A14)</f>
        <v>1378.444346</v>
      </c>
      <c r="K14" s="29">
        <f>SUMIFS('DATA 2'!K$68:K$100,'DATA 2'!$A$68:$A$100,$A14)</f>
        <v>1776.1947970000001</v>
      </c>
      <c r="L14" s="29">
        <f>SUMIFS('DATA 2'!L$68:L$100,'DATA 2'!$A$68:$A$100,$A14)</f>
        <v>2209.7431590000001</v>
      </c>
      <c r="M14" s="29">
        <f>SUMIFS('DATA 2'!M$68:M$100,'DATA 2'!$A$68:$A$100,$A14)</f>
        <v>2684.5759889999999</v>
      </c>
      <c r="N14" s="29">
        <f>SUMIFS('DATA 2'!N$68:N$100,'DATA 2'!$A$68:$A$100,$A14)</f>
        <v>3195.5504230000001</v>
      </c>
      <c r="O14" s="29">
        <f>SUMIFS('DATA 2'!O$68:O$100,'DATA 2'!$A$68:$A$100,$A14)</f>
        <v>3723.9410189999999</v>
      </c>
      <c r="P14" s="29">
        <f>SUMIFS('DATA 2'!P$68:P$100,'DATA 2'!$A$68:$A$100,$A14)</f>
        <v>4029.4955150000001</v>
      </c>
      <c r="Q14" s="29">
        <f>SUMIFS('DATA 2'!Q$68:Q$100,'DATA 2'!$A$68:$A$100,$A14)</f>
        <v>4225.3624069999996</v>
      </c>
      <c r="R14" s="29">
        <f>SUMIFS('DATA 2'!R$68:R$100,'DATA 2'!$A$68:$A$100,$A14)</f>
        <v>4359.3841949999996</v>
      </c>
      <c r="S14" s="29">
        <f>SUMIFS('DATA 2'!S$68:S$100,'DATA 2'!$A$68:$A$100,$A14)</f>
        <v>4448.441949</v>
      </c>
      <c r="T14" s="29">
        <f>SUMIFS('DATA 2'!T$68:T$100,'DATA 2'!$A$68:$A$100,$A14)</f>
        <v>4499.3190139999997</v>
      </c>
      <c r="U14" s="29">
        <f>SUMIFS('DATA 2'!U$68:U$100,'DATA 2'!$A$68:$A$100,$A14)</f>
        <v>4332.4797790000002</v>
      </c>
      <c r="V14" s="29">
        <f>SUMIFS('DATA 2'!V$68:V$100,'DATA 2'!$A$68:$A$100,$A14)</f>
        <v>4083.1950929999998</v>
      </c>
      <c r="W14" s="29">
        <f>SUMIFS('DATA 2'!W$68:W$100,'DATA 2'!$A$68:$A$100,$A14)</f>
        <v>3797.2147129999998</v>
      </c>
      <c r="X14" s="29">
        <f>SUMIFS('DATA 2'!X$68:X$100,'DATA 2'!$A$68:$A$100,$A14)</f>
        <v>3499.362396</v>
      </c>
      <c r="Y14" s="29">
        <f>SUMIFS('DATA 2'!Y$68:Y$100,'DATA 2'!$A$68:$A$100,$A14)</f>
        <v>3199.1523120000002</v>
      </c>
      <c r="Z14" s="29">
        <f>SUMIFS('DATA 2'!Z$68:Z$100,'DATA 2'!$A$68:$A$100,$A14)</f>
        <v>2902.7036119999998</v>
      </c>
      <c r="AA14" s="29">
        <f>SUMIFS('DATA 2'!AA$68:AA$100,'DATA 2'!$A$68:$A$100,$A14)</f>
        <v>2614.6708269999999</v>
      </c>
      <c r="AB14" s="29">
        <f>SUMIFS('DATA 2'!AB$68:AB$100,'DATA 2'!$A$68:$A$100,$A14)</f>
        <v>2338.6497490000002</v>
      </c>
      <c r="AC14" s="29">
        <f>SUMIFS('DATA 2'!AC$68:AC$100,'DATA 2'!$A$68:$A$100,$A14)</f>
        <v>2077.3400419999998</v>
      </c>
      <c r="AD14" s="29">
        <f>SUMIFS('DATA 2'!AD$68:AD$100,'DATA 2'!$A$68:$A$100,$A14)</f>
        <v>1832.6684809999999</v>
      </c>
      <c r="AE14" s="29">
        <f>SUMIFS('DATA 2'!AE$68:AE$100,'DATA 2'!$A$68:$A$100,$A14)</f>
        <v>1699.466058</v>
      </c>
      <c r="AF14" s="29">
        <f>SUMIFS('DATA 2'!AF$68:AF$100,'DATA 2'!$A$68:$A$100,$A14)</f>
        <v>1590.238517</v>
      </c>
      <c r="AG14" s="29">
        <f>SUMIFS('DATA 2'!AG$68:AG$100,'DATA 2'!$A$68:$A$100,$A14)</f>
        <v>1485.043281</v>
      </c>
      <c r="AH14" s="29">
        <f>SUMIFS('DATA 2'!AH$68:AH$100,'DATA 2'!$A$68:$A$100,$A14)</f>
        <v>1381.5434660000001</v>
      </c>
      <c r="AI14" s="29">
        <f>SUMIFS('DATA 2'!AI$68:AI$100,'DATA 2'!$A$68:$A$100,$A14)</f>
        <v>1280.8526119999999</v>
      </c>
      <c r="AJ14" s="29">
        <f>SUMIFS('DATA 2'!AJ$68:AJ$100,'DATA 2'!$A$68:$A$100,$A14)</f>
        <v>1184.2200949999999</v>
      </c>
      <c r="AK14" s="29">
        <f>SUMIFS('DATA 2'!AK$68:AK$100,'DATA 2'!$A$68:$A$100,$A14)</f>
        <v>1092.4651510000001</v>
      </c>
      <c r="AL14" s="29">
        <f>SUMIFS('DATA 2'!AL$68:AL$100,'DATA 2'!$A$68:$A$100,$A14)</f>
        <v>1006.022482</v>
      </c>
      <c r="AM14" s="29">
        <f>SUMIFS('DATA 2'!AM$68:AM$100,'DATA 2'!$A$68:$A$100,$A14)</f>
        <v>925.01207150000005</v>
      </c>
      <c r="AN14" s="29">
        <f>SUMIFS('DATA 2'!AN$68:AN$100,'DATA 2'!$A$68:$A$100,$A14)</f>
        <v>849.39588000000003</v>
      </c>
    </row>
    <row r="15" spans="1:40" x14ac:dyDescent="0.25">
      <c r="A15" s="31" t="s">
        <v>431</v>
      </c>
      <c r="C15" s="29">
        <f>SUMIFS('DATA 2'!C$68:C$100,'DATA 2'!$A$68:$A$100,$A15)</f>
        <v>2605.7253879999998</v>
      </c>
      <c r="D15" s="29">
        <f>SUMIFS('DATA 2'!D$68:D$100,'DATA 2'!$A$68:$A$100,$A15)</f>
        <v>2652.381652</v>
      </c>
      <c r="E15" s="29">
        <f>SUMIFS('DATA 2'!E$68:E$100,'DATA 2'!$A$68:$A$100,$A15)</f>
        <v>2677.7079739999999</v>
      </c>
      <c r="F15" s="29">
        <f>SUMIFS('DATA 2'!F$68:F$100,'DATA 2'!$A$68:$A$100,$A15)</f>
        <v>2683.6234030000001</v>
      </c>
      <c r="G15" s="29">
        <f>SUMIFS('DATA 2'!G$68:G$100,'DATA 2'!$A$68:$A$100,$A15)</f>
        <v>2668.4919329999998</v>
      </c>
      <c r="H15" s="29">
        <f>SUMIFS('DATA 2'!H$68:H$100,'DATA 2'!$A$68:$A$100,$A15)</f>
        <v>2848.1754190000001</v>
      </c>
      <c r="I15" s="29">
        <f>SUMIFS('DATA 2'!I$68:I$100,'DATA 2'!$A$68:$A$100,$A15)</f>
        <v>3027.3729539999999</v>
      </c>
      <c r="J15" s="29">
        <f>SUMIFS('DATA 2'!J$68:J$100,'DATA 2'!$A$68:$A$100,$A15)</f>
        <v>3164.4944089999999</v>
      </c>
      <c r="K15" s="29">
        <f>SUMIFS('DATA 2'!K$68:K$100,'DATA 2'!$A$68:$A$100,$A15)</f>
        <v>3261.0549580000002</v>
      </c>
      <c r="L15" s="29">
        <f>SUMIFS('DATA 2'!L$68:L$100,'DATA 2'!$A$68:$A$100,$A15)</f>
        <v>3323.3751849999999</v>
      </c>
      <c r="M15" s="29">
        <f>SUMIFS('DATA 2'!M$68:M$100,'DATA 2'!$A$68:$A$100,$A15)</f>
        <v>3353.342545</v>
      </c>
      <c r="N15" s="29">
        <f>SUMIFS('DATA 2'!N$68:N$100,'DATA 2'!$A$68:$A$100,$A15)</f>
        <v>3346.6401089999999</v>
      </c>
      <c r="O15" s="29">
        <f>SUMIFS('DATA 2'!O$68:O$100,'DATA 2'!$A$68:$A$100,$A15)</f>
        <v>3293.1038920000001</v>
      </c>
      <c r="P15" s="29">
        <f>SUMIFS('DATA 2'!P$68:P$100,'DATA 2'!$A$68:$A$100,$A15)</f>
        <v>3296.4279499999998</v>
      </c>
      <c r="Q15" s="29">
        <f>SUMIFS('DATA 2'!Q$68:Q$100,'DATA 2'!$A$68:$A$100,$A15)</f>
        <v>3313.3843219999999</v>
      </c>
      <c r="R15" s="29">
        <f>SUMIFS('DATA 2'!R$68:R$100,'DATA 2'!$A$68:$A$100,$A15)</f>
        <v>3329.4381210000001</v>
      </c>
      <c r="S15" s="29">
        <f>SUMIFS('DATA 2'!S$68:S$100,'DATA 2'!$A$68:$A$100,$A15)</f>
        <v>3339.8642199999999</v>
      </c>
      <c r="T15" s="29">
        <f>SUMIFS('DATA 2'!T$68:T$100,'DATA 2'!$A$68:$A$100,$A15)</f>
        <v>3343.057722</v>
      </c>
      <c r="U15" s="29">
        <f>SUMIFS('DATA 2'!U$68:U$100,'DATA 2'!$A$68:$A$100,$A15)</f>
        <v>3374.2895370000001</v>
      </c>
      <c r="V15" s="29">
        <f>SUMIFS('DATA 2'!V$68:V$100,'DATA 2'!$A$68:$A$100,$A15)</f>
        <v>3413.2253340000002</v>
      </c>
      <c r="W15" s="29">
        <f>SUMIFS('DATA 2'!W$68:W$100,'DATA 2'!$A$68:$A$100,$A15)</f>
        <v>3447.3071970000001</v>
      </c>
      <c r="X15" s="29">
        <f>SUMIFS('DATA 2'!X$68:X$100,'DATA 2'!$A$68:$A$100,$A15)</f>
        <v>3477.2770679999999</v>
      </c>
      <c r="Y15" s="29">
        <f>SUMIFS('DATA 2'!Y$68:Y$100,'DATA 2'!$A$68:$A$100,$A15)</f>
        <v>3501.1630270000001</v>
      </c>
      <c r="Z15" s="29">
        <f>SUMIFS('DATA 2'!Z$68:Z$100,'DATA 2'!$A$68:$A$100,$A15)</f>
        <v>3517.5857500000002</v>
      </c>
      <c r="AA15" s="29">
        <f>SUMIFS('DATA 2'!AA$68:AA$100,'DATA 2'!$A$68:$A$100,$A15)</f>
        <v>3525.5694800000001</v>
      </c>
      <c r="AB15" s="29">
        <f>SUMIFS('DATA 2'!AB$68:AB$100,'DATA 2'!$A$68:$A$100,$A15)</f>
        <v>3524.3158079999998</v>
      </c>
      <c r="AC15" s="29">
        <f>SUMIFS('DATA 2'!AC$68:AC$100,'DATA 2'!$A$68:$A$100,$A15)</f>
        <v>3513.1227549999999</v>
      </c>
      <c r="AD15" s="29">
        <f>SUMIFS('DATA 2'!AD$68:AD$100,'DATA 2'!$A$68:$A$100,$A15)</f>
        <v>3491.38148</v>
      </c>
      <c r="AE15" s="29">
        <f>SUMIFS('DATA 2'!AE$68:AE$100,'DATA 2'!$A$68:$A$100,$A15)</f>
        <v>3546.486441</v>
      </c>
      <c r="AF15" s="29">
        <f>SUMIFS('DATA 2'!AF$68:AF$100,'DATA 2'!$A$68:$A$100,$A15)</f>
        <v>3605.0452890000001</v>
      </c>
      <c r="AG15" s="29">
        <f>SUMIFS('DATA 2'!AG$68:AG$100,'DATA 2'!$A$68:$A$100,$A15)</f>
        <v>3650.5855390000002</v>
      </c>
      <c r="AH15" s="29">
        <f>SUMIFS('DATA 2'!AH$68:AH$100,'DATA 2'!$A$68:$A$100,$A15)</f>
        <v>3682.8912909999999</v>
      </c>
      <c r="AI15" s="29">
        <f>SUMIFS('DATA 2'!AI$68:AI$100,'DATA 2'!$A$68:$A$100,$A15)</f>
        <v>3704.7930710000001</v>
      </c>
      <c r="AJ15" s="29">
        <f>SUMIFS('DATA 2'!AJ$68:AJ$100,'DATA 2'!$A$68:$A$100,$A15)</f>
        <v>3718.8886859999998</v>
      </c>
      <c r="AK15" s="29">
        <f>SUMIFS('DATA 2'!AK$68:AK$100,'DATA 2'!$A$68:$A$100,$A15)</f>
        <v>3727.0468350000001</v>
      </c>
      <c r="AL15" s="29">
        <f>SUMIFS('DATA 2'!AL$68:AL$100,'DATA 2'!$A$68:$A$100,$A15)</f>
        <v>3730.5600669999999</v>
      </c>
      <c r="AM15" s="29">
        <f>SUMIFS('DATA 2'!AM$68:AM$100,'DATA 2'!$A$68:$A$100,$A15)</f>
        <v>3730.144761</v>
      </c>
      <c r="AN15" s="29">
        <f>SUMIFS('DATA 2'!AN$68:AN$100,'DATA 2'!$A$68:$A$100,$A15)</f>
        <v>3726.2746069999998</v>
      </c>
    </row>
    <row r="16" spans="1:40" x14ac:dyDescent="0.25">
      <c r="A16" s="31" t="s">
        <v>434</v>
      </c>
      <c r="C16" s="29">
        <f>SUMIFS('DATA 2'!C$68:C$100,'DATA 2'!$A$68:$A$100,$A16)</f>
        <v>2831.6670730000001</v>
      </c>
      <c r="D16" s="29">
        <f>SUMIFS('DATA 2'!D$68:D$100,'DATA 2'!$A$68:$A$100,$A16)</f>
        <v>2898.4798270000001</v>
      </c>
      <c r="E16" s="29">
        <f>SUMIFS('DATA 2'!E$68:E$100,'DATA 2'!$A$68:$A$100,$A16)</f>
        <v>2928.8351170000001</v>
      </c>
      <c r="F16" s="29">
        <f>SUMIFS('DATA 2'!F$68:F$100,'DATA 2'!$A$68:$A$100,$A16)</f>
        <v>2925.7327230000001</v>
      </c>
      <c r="G16" s="29">
        <f>SUMIFS('DATA 2'!G$68:G$100,'DATA 2'!$A$68:$A$100,$A16)</f>
        <v>2895.565251</v>
      </c>
      <c r="H16" s="29">
        <f>SUMIFS('DATA 2'!H$68:H$100,'DATA 2'!$A$68:$A$100,$A16)</f>
        <v>3076.2984150000002</v>
      </c>
      <c r="I16" s="29">
        <f>SUMIFS('DATA 2'!I$68:I$100,'DATA 2'!$A$68:$A$100,$A16)</f>
        <v>3262.9642779999999</v>
      </c>
      <c r="J16" s="29">
        <f>SUMIFS('DATA 2'!J$68:J$100,'DATA 2'!$A$68:$A$100,$A16)</f>
        <v>3413.8655480000002</v>
      </c>
      <c r="K16" s="29">
        <f>SUMIFS('DATA 2'!K$68:K$100,'DATA 2'!$A$68:$A$100,$A16)</f>
        <v>3530.4561950000002</v>
      </c>
      <c r="L16" s="29">
        <f>SUMIFS('DATA 2'!L$68:L$100,'DATA 2'!$A$68:$A$100,$A16)</f>
        <v>3618.8411070000002</v>
      </c>
      <c r="M16" s="29">
        <f>SUMIFS('DATA 2'!M$68:M$100,'DATA 2'!$A$68:$A$100,$A16)</f>
        <v>3680.2394509999999</v>
      </c>
      <c r="N16" s="29">
        <f>SUMIFS('DATA 2'!N$68:N$100,'DATA 2'!$A$68:$A$100,$A16)</f>
        <v>3708.745289</v>
      </c>
      <c r="O16" s="29">
        <f>SUMIFS('DATA 2'!O$68:O$100,'DATA 2'!$A$68:$A$100,$A16)</f>
        <v>3691.4728190000001</v>
      </c>
      <c r="P16" s="29">
        <f>SUMIFS('DATA 2'!P$68:P$100,'DATA 2'!$A$68:$A$100,$A16)</f>
        <v>3613.1086009999999</v>
      </c>
      <c r="Q16" s="29">
        <f>SUMIFS('DATA 2'!Q$68:Q$100,'DATA 2'!$A$68:$A$100,$A16)</f>
        <v>3507.0654610000001</v>
      </c>
      <c r="R16" s="29">
        <f>SUMIFS('DATA 2'!R$68:R$100,'DATA 2'!$A$68:$A$100,$A16)</f>
        <v>3385.3722939999998</v>
      </c>
      <c r="S16" s="29">
        <f>SUMIFS('DATA 2'!S$68:S$100,'DATA 2'!$A$68:$A$100,$A16)</f>
        <v>3252.6014540000001</v>
      </c>
      <c r="T16" s="29">
        <f>SUMIFS('DATA 2'!T$68:T$100,'DATA 2'!$A$68:$A$100,$A16)</f>
        <v>3111.294296</v>
      </c>
      <c r="U16" s="29">
        <f>SUMIFS('DATA 2'!U$68:U$100,'DATA 2'!$A$68:$A$100,$A16)</f>
        <v>3027.3181589999999</v>
      </c>
      <c r="V16" s="29">
        <f>SUMIFS('DATA 2'!V$68:V$100,'DATA 2'!$A$68:$A$100,$A16)</f>
        <v>2958.361625</v>
      </c>
      <c r="W16" s="29">
        <f>SUMIFS('DATA 2'!W$68:W$100,'DATA 2'!$A$68:$A$100,$A16)</f>
        <v>2886.5787</v>
      </c>
      <c r="X16" s="29">
        <f>SUMIFS('DATA 2'!X$68:X$100,'DATA 2'!$A$68:$A$100,$A16)</f>
        <v>2811.3573219999998</v>
      </c>
      <c r="Y16" s="29">
        <f>SUMIFS('DATA 2'!Y$68:Y$100,'DATA 2'!$A$68:$A$100,$A16)</f>
        <v>2731.2451019999999</v>
      </c>
      <c r="Z16" s="29">
        <f>SUMIFS('DATA 2'!Z$68:Z$100,'DATA 2'!$A$68:$A$100,$A16)</f>
        <v>2645.8041859999998</v>
      </c>
      <c r="AA16" s="29">
        <f>SUMIFS('DATA 2'!AA$68:AA$100,'DATA 2'!$A$68:$A$100,$A16)</f>
        <v>2555.0999149999998</v>
      </c>
      <c r="AB16" s="29">
        <f>SUMIFS('DATA 2'!AB$68:AB$100,'DATA 2'!$A$68:$A$100,$A16)</f>
        <v>2459.40454</v>
      </c>
      <c r="AC16" s="29">
        <f>SUMIFS('DATA 2'!AC$68:AC$100,'DATA 2'!$A$68:$A$100,$A16)</f>
        <v>2359.0946680000002</v>
      </c>
      <c r="AD16" s="29">
        <f>SUMIFS('DATA 2'!AD$68:AD$100,'DATA 2'!$A$68:$A$100,$A16)</f>
        <v>2254.6278830000001</v>
      </c>
      <c r="AE16" s="29">
        <f>SUMIFS('DATA 2'!AE$68:AE$100,'DATA 2'!$A$68:$A$100,$A16)</f>
        <v>1759.5709199999999</v>
      </c>
      <c r="AF16" s="29">
        <f>SUMIFS('DATA 2'!AF$68:AF$100,'DATA 2'!$A$68:$A$100,$A16)</f>
        <v>1263.64797</v>
      </c>
      <c r="AG16" s="29">
        <f>SUMIFS('DATA 2'!AG$68:AG$100,'DATA 2'!$A$68:$A$100,$A16)</f>
        <v>871.57218479999995</v>
      </c>
      <c r="AH16" s="29">
        <f>SUMIFS('DATA 2'!AH$68:AH$100,'DATA 2'!$A$68:$A$100,$A16)</f>
        <v>585.83562410000002</v>
      </c>
      <c r="AI16" s="29">
        <f>SUMIFS('DATA 2'!AI$68:AI$100,'DATA 2'!$A$68:$A$100,$A16)</f>
        <v>385.88771860000003</v>
      </c>
      <c r="AJ16" s="29">
        <f>SUMIFS('DATA 2'!AJ$68:AJ$100,'DATA 2'!$A$68:$A$100,$A16)</f>
        <v>249.7280849</v>
      </c>
      <c r="AK16" s="29">
        <f>SUMIFS('DATA 2'!AK$68:AK$100,'DATA 2'!$A$68:$A$100,$A16)</f>
        <v>159.0250264</v>
      </c>
      <c r="AL16" s="29">
        <f>SUMIFS('DATA 2'!AL$68:AL$100,'DATA 2'!$A$68:$A$100,$A16)</f>
        <v>99.772158709999999</v>
      </c>
      <c r="AM16" s="29">
        <f>SUMIFS('DATA 2'!AM$68:AM$100,'DATA 2'!$A$68:$A$100,$A16)</f>
        <v>61.75381033</v>
      </c>
      <c r="AN16" s="29">
        <f>SUMIFS('DATA 2'!AN$68:AN$100,'DATA 2'!$A$68:$A$100,$A16)</f>
        <v>37.767695770000003</v>
      </c>
    </row>
    <row r="17" spans="1:44" x14ac:dyDescent="0.25">
      <c r="A17" s="31" t="s">
        <v>435</v>
      </c>
      <c r="C17" s="29">
        <f>SUMIFS('DATA 2'!C$68:C$100,'DATA 2'!$A$68:$A$100,$A17)</f>
        <v>11781.592780000001</v>
      </c>
      <c r="D17" s="29">
        <f>SUMIFS('DATA 2'!D$68:D$100,'DATA 2'!$A$68:$A$100,$A17)</f>
        <v>12543.505999999999</v>
      </c>
      <c r="E17" s="29">
        <f>SUMIFS('DATA 2'!E$68:E$100,'DATA 2'!$A$68:$A$100,$A17)</f>
        <v>13124.26657</v>
      </c>
      <c r="F17" s="29">
        <f>SUMIFS('DATA 2'!F$68:F$100,'DATA 2'!$A$68:$A$100,$A17)</f>
        <v>13564.21176</v>
      </c>
      <c r="G17" s="29">
        <f>SUMIFS('DATA 2'!G$68:G$100,'DATA 2'!$A$68:$A$100,$A17)</f>
        <v>13902.60896</v>
      </c>
      <c r="H17" s="29">
        <f>SUMIFS('DATA 2'!H$68:H$100,'DATA 2'!$A$68:$A$100,$A17)</f>
        <v>15398.7227</v>
      </c>
      <c r="I17" s="29">
        <f>SUMIFS('DATA 2'!I$68:I$100,'DATA 2'!$A$68:$A$100,$A17)</f>
        <v>16503.547699999999</v>
      </c>
      <c r="J17" s="29">
        <f>SUMIFS('DATA 2'!J$68:J$100,'DATA 2'!$A$68:$A$100,$A17)</f>
        <v>17400.18332</v>
      </c>
      <c r="K17" s="29">
        <f>SUMIFS('DATA 2'!K$68:K$100,'DATA 2'!$A$68:$A$100,$A17)</f>
        <v>18182.57172</v>
      </c>
      <c r="L17" s="29">
        <f>SUMIFS('DATA 2'!L$68:L$100,'DATA 2'!$A$68:$A$100,$A17)</f>
        <v>18877.97409</v>
      </c>
      <c r="M17" s="29">
        <f>SUMIFS('DATA 2'!M$68:M$100,'DATA 2'!$A$68:$A$100,$A17)</f>
        <v>19470.537179999999</v>
      </c>
      <c r="N17" s="29">
        <f>SUMIFS('DATA 2'!N$68:N$100,'DATA 2'!$A$68:$A$100,$A17)</f>
        <v>19903.679540000001</v>
      </c>
      <c r="O17" s="29">
        <f>SUMIFS('DATA 2'!O$68:O$100,'DATA 2'!$A$68:$A$100,$A17)</f>
        <v>20082.073540000001</v>
      </c>
      <c r="P17" s="29">
        <f>SUMIFS('DATA 2'!P$68:P$100,'DATA 2'!$A$68:$A$100,$A17)</f>
        <v>21161.646509999999</v>
      </c>
      <c r="Q17" s="29">
        <f>SUMIFS('DATA 2'!Q$68:Q$100,'DATA 2'!$A$68:$A$100,$A17)</f>
        <v>22265.709510000001</v>
      </c>
      <c r="R17" s="29">
        <f>SUMIFS('DATA 2'!R$68:R$100,'DATA 2'!$A$68:$A$100,$A17)</f>
        <v>23390.007379999999</v>
      </c>
      <c r="S17" s="29">
        <f>SUMIFS('DATA 2'!S$68:S$100,'DATA 2'!$A$68:$A$100,$A17)</f>
        <v>24528.550480000002</v>
      </c>
      <c r="T17" s="29">
        <f>SUMIFS('DATA 2'!T$68:T$100,'DATA 2'!$A$68:$A$100,$A17)</f>
        <v>25677.140329999998</v>
      </c>
      <c r="U17" s="29">
        <f>SUMIFS('DATA 2'!U$68:U$100,'DATA 2'!$A$68:$A$100,$A17)</f>
        <v>26233.110240000002</v>
      </c>
      <c r="V17" s="29">
        <f>SUMIFS('DATA 2'!V$68:V$100,'DATA 2'!$A$68:$A$100,$A17)</f>
        <v>26757.23676</v>
      </c>
      <c r="W17" s="29">
        <f>SUMIFS('DATA 2'!W$68:W$100,'DATA 2'!$A$68:$A$100,$A17)</f>
        <v>27188.053599999999</v>
      </c>
      <c r="X17" s="29">
        <f>SUMIFS('DATA 2'!X$68:X$100,'DATA 2'!$A$68:$A$100,$A17)</f>
        <v>27580.707620000001</v>
      </c>
      <c r="Y17" s="29">
        <f>SUMIFS('DATA 2'!Y$68:Y$100,'DATA 2'!$A$68:$A$100,$A17)</f>
        <v>27909.852739999998</v>
      </c>
      <c r="Z17" s="29">
        <f>SUMIFS('DATA 2'!Z$68:Z$100,'DATA 2'!$A$68:$A$100,$A17)</f>
        <v>28167.552660000001</v>
      </c>
      <c r="AA17" s="29">
        <f>SUMIFS('DATA 2'!AA$68:AA$100,'DATA 2'!$A$68:$A$100,$A17)</f>
        <v>28347.783090000001</v>
      </c>
      <c r="AB17" s="29">
        <f>SUMIFS('DATA 2'!AB$68:AB$100,'DATA 2'!$A$68:$A$100,$A17)</f>
        <v>28445.020059999999</v>
      </c>
      <c r="AC17" s="29">
        <f>SUMIFS('DATA 2'!AC$68:AC$100,'DATA 2'!$A$68:$A$100,$A17)</f>
        <v>28454.213230000001</v>
      </c>
      <c r="AD17" s="29">
        <f>SUMIFS('DATA 2'!AD$68:AD$100,'DATA 2'!$A$68:$A$100,$A17)</f>
        <v>28371.065780000001</v>
      </c>
      <c r="AE17" s="29">
        <f>SUMIFS('DATA 2'!AE$68:AE$100,'DATA 2'!$A$68:$A$100,$A17)</f>
        <v>30028.446929999998</v>
      </c>
      <c r="AF17" s="29">
        <f>SUMIFS('DATA 2'!AF$68:AF$100,'DATA 2'!$A$68:$A$100,$A17)</f>
        <v>31469.09592</v>
      </c>
      <c r="AG17" s="29">
        <f>SUMIFS('DATA 2'!AG$68:AG$100,'DATA 2'!$A$68:$A$100,$A17)</f>
        <v>32777.004919999999</v>
      </c>
      <c r="AH17" s="29">
        <f>SUMIFS('DATA 2'!AH$68:AH$100,'DATA 2'!$A$68:$A$100,$A17)</f>
        <v>34004.121529999997</v>
      </c>
      <c r="AI17" s="29">
        <f>SUMIFS('DATA 2'!AI$68:AI$100,'DATA 2'!$A$68:$A$100,$A17)</f>
        <v>35183.859329999999</v>
      </c>
      <c r="AJ17" s="29">
        <f>SUMIFS('DATA 2'!AJ$68:AJ$100,'DATA 2'!$A$68:$A$100,$A17)</f>
        <v>36337.381029999997</v>
      </c>
      <c r="AK17" s="29">
        <f>SUMIFS('DATA 2'!AK$68:AK$100,'DATA 2'!$A$68:$A$100,$A17)</f>
        <v>37478.478739999999</v>
      </c>
      <c r="AL17" s="29">
        <f>SUMIFS('DATA 2'!AL$68:AL$100,'DATA 2'!$A$68:$A$100,$A17)</f>
        <v>38616.558420000001</v>
      </c>
      <c r="AM17" s="29">
        <f>SUMIFS('DATA 2'!AM$68:AM$100,'DATA 2'!$A$68:$A$100,$A17)</f>
        <v>39755.457139999999</v>
      </c>
      <c r="AN17" s="29">
        <f>SUMIFS('DATA 2'!AN$68:AN$100,'DATA 2'!$A$68:$A$100,$A17)</f>
        <v>40898.003539999998</v>
      </c>
    </row>
    <row r="18" spans="1:44" x14ac:dyDescent="0.25">
      <c r="A18" s="31" t="s">
        <v>432</v>
      </c>
      <c r="C18" s="29">
        <f>SUMIFS('DATA 2'!C$68:C$100,'DATA 2'!$A$68:$A$100,$A18)</f>
        <v>474.12527679999999</v>
      </c>
      <c r="D18" s="29">
        <f>SUMIFS('DATA 2'!D$68:D$100,'DATA 2'!$A$68:$A$100,$A18)</f>
        <v>542.86191440000005</v>
      </c>
      <c r="E18" s="29">
        <f>SUMIFS('DATA 2'!E$68:E$100,'DATA 2'!$A$68:$A$100,$A18)</f>
        <v>641.28581780000002</v>
      </c>
      <c r="F18" s="29">
        <f>SUMIFS('DATA 2'!F$68:F$100,'DATA 2'!$A$68:$A$100,$A18)</f>
        <v>764.15994350000005</v>
      </c>
      <c r="G18" s="29">
        <f>SUMIFS('DATA 2'!G$68:G$100,'DATA 2'!$A$68:$A$100,$A18)</f>
        <v>912.3106282</v>
      </c>
      <c r="H18" s="29">
        <f>SUMIFS('DATA 2'!H$68:H$100,'DATA 2'!$A$68:$A$100,$A18)</f>
        <v>756.99995230000002</v>
      </c>
      <c r="I18" s="29">
        <f>SUMIFS('DATA 2'!I$68:I$100,'DATA 2'!$A$68:$A$100,$A18)</f>
        <v>535.53631459999997</v>
      </c>
      <c r="J18" s="29">
        <f>SUMIFS('DATA 2'!J$68:J$100,'DATA 2'!$A$68:$A$100,$A18)</f>
        <v>350.33041489999999</v>
      </c>
      <c r="K18" s="29">
        <f>SUMIFS('DATA 2'!K$68:K$100,'DATA 2'!$A$68:$A$100,$A18)</f>
        <v>218.5471944</v>
      </c>
      <c r="L18" s="29">
        <f>SUMIFS('DATA 2'!L$68:L$100,'DATA 2'!$A$68:$A$100,$A18)</f>
        <v>131.5668143</v>
      </c>
      <c r="M18" s="29">
        <f>SUMIFS('DATA 2'!M$68:M$100,'DATA 2'!$A$68:$A$100,$A18)</f>
        <v>76.747931929999893</v>
      </c>
      <c r="N18" s="29">
        <f>SUMIFS('DATA 2'!N$68:N$100,'DATA 2'!$A$68:$A$100,$A18)</f>
        <v>43.394680319999999</v>
      </c>
      <c r="O18" s="29">
        <f>SUMIFS('DATA 2'!O$68:O$100,'DATA 2'!$A$68:$A$100,$A18)</f>
        <v>23.735362989999999</v>
      </c>
      <c r="P18" s="29">
        <f>SUMIFS('DATA 2'!P$68:P$100,'DATA 2'!$A$68:$A$100,$A18)</f>
        <v>17.20036202</v>
      </c>
      <c r="Q18" s="29">
        <f>SUMIFS('DATA 2'!Q$68:Q$100,'DATA 2'!$A$68:$A$100,$A18)</f>
        <v>13.62735896</v>
      </c>
      <c r="R18" s="29">
        <f>SUMIFS('DATA 2'!R$68:R$100,'DATA 2'!$A$68:$A$100,$A18)</f>
        <v>11.06931183</v>
      </c>
      <c r="S18" s="29">
        <f>SUMIFS('DATA 2'!S$68:S$100,'DATA 2'!$A$68:$A$100,$A18)</f>
        <v>9.0420945580000005</v>
      </c>
      <c r="T18" s="29">
        <f>SUMIFS('DATA 2'!T$68:T$100,'DATA 2'!$A$68:$A$100,$A18)</f>
        <v>7.3846608490000003</v>
      </c>
      <c r="U18" s="29">
        <f>SUMIFS('DATA 2'!U$68:U$100,'DATA 2'!$A$68:$A$100,$A18)</f>
        <v>6.8330597280000003</v>
      </c>
      <c r="V18" s="29">
        <f>SUMIFS('DATA 2'!V$68:V$100,'DATA 2'!$A$68:$A$100,$A18)</f>
        <v>6.6151804670000001</v>
      </c>
      <c r="W18" s="29">
        <f>SUMIFS('DATA 2'!W$68:W$100,'DATA 2'!$A$68:$A$100,$A18)</f>
        <v>6.5141619349999997</v>
      </c>
      <c r="X18" s="29">
        <f>SUMIFS('DATA 2'!X$68:X$100,'DATA 2'!$A$68:$A$100,$A18)</f>
        <v>6.4785029700000001</v>
      </c>
      <c r="Y18" s="29">
        <f>SUMIFS('DATA 2'!Y$68:Y$100,'DATA 2'!$A$68:$A$100,$A18)</f>
        <v>6.489342444</v>
      </c>
      <c r="Z18" s="29">
        <f>SUMIFS('DATA 2'!Z$68:Z$100,'DATA 2'!$A$68:$A$100,$A18)</f>
        <v>6.5402238969999997</v>
      </c>
      <c r="AA18" s="29">
        <f>SUMIFS('DATA 2'!AA$68:AA$100,'DATA 2'!$A$68:$A$100,$A18)</f>
        <v>6.6290796580000002</v>
      </c>
      <c r="AB18" s="29">
        <f>SUMIFS('DATA 2'!AB$68:AB$100,'DATA 2'!$A$68:$A$100,$A18)</f>
        <v>6.7555423379999997</v>
      </c>
      <c r="AC18" s="29">
        <f>SUMIFS('DATA 2'!AC$68:AC$100,'DATA 2'!$A$68:$A$100,$A18)</f>
        <v>6.9200846870000001</v>
      </c>
      <c r="AD18" s="29">
        <f>SUMIFS('DATA 2'!AD$68:AD$100,'DATA 2'!$A$68:$A$100,$A18)</f>
        <v>7.1237610890000003</v>
      </c>
      <c r="AE18" s="29">
        <f>SUMIFS('DATA 2'!AE$68:AE$100,'DATA 2'!$A$68:$A$100,$A18)</f>
        <v>7.3406299810000002</v>
      </c>
      <c r="AF18" s="29">
        <f>SUMIFS('DATA 2'!AF$68:AF$100,'DATA 2'!$A$68:$A$100,$A18)</f>
        <v>7.548225242</v>
      </c>
      <c r="AG18" s="29">
        <f>SUMIFS('DATA 2'!AG$68:AG$100,'DATA 2'!$A$68:$A$100,$A18)</f>
        <v>7.7568237470000003</v>
      </c>
      <c r="AH18" s="29">
        <f>SUMIFS('DATA 2'!AH$68:AH$100,'DATA 2'!$A$68:$A$100,$A18)</f>
        <v>7.9811084010000002</v>
      </c>
      <c r="AI18" s="29">
        <f>SUMIFS('DATA 2'!AI$68:AI$100,'DATA 2'!$A$68:$A$100,$A18)</f>
        <v>8.2335488699999999</v>
      </c>
      <c r="AJ18" s="29">
        <f>SUMIFS('DATA 2'!AJ$68:AJ$100,'DATA 2'!$A$68:$A$100,$A18)</f>
        <v>8.5240658089999997</v>
      </c>
      <c r="AK18" s="29">
        <f>SUMIFS('DATA 2'!AK$68:AK$100,'DATA 2'!$A$68:$A$100,$A18)</f>
        <v>8.8610824749999999</v>
      </c>
      <c r="AL18" s="29">
        <f>SUMIFS('DATA 2'!AL$68:AL$100,'DATA 2'!$A$68:$A$100,$A18)</f>
        <v>9.2525548149999999</v>
      </c>
      <c r="AM18" s="29">
        <f>SUMIFS('DATA 2'!AM$68:AM$100,'DATA 2'!$A$68:$A$100,$A18)</f>
        <v>9.7062320690000004</v>
      </c>
      <c r="AN18" s="29">
        <f>SUMIFS('DATA 2'!AN$68:AN$100,'DATA 2'!$A$68:$A$100,$A18)</f>
        <v>10.230589719999999</v>
      </c>
    </row>
    <row r="19" spans="1:44" x14ac:dyDescent="0.25">
      <c r="A19" s="31" t="s">
        <v>433</v>
      </c>
      <c r="C19" s="29">
        <f>SUMIFS('DATA 2'!C$68:C$100,'DATA 2'!$A$68:$A$100,$A19)</f>
        <v>5981.2326210000001</v>
      </c>
      <c r="D19" s="29">
        <f>SUMIFS('DATA 2'!D$68:D$100,'DATA 2'!$A$68:$A$100,$A19)</f>
        <v>5997.8685539999997</v>
      </c>
      <c r="E19" s="29">
        <f>SUMIFS('DATA 2'!E$68:E$100,'DATA 2'!$A$68:$A$100,$A19)</f>
        <v>5890.2379300000002</v>
      </c>
      <c r="F19" s="29">
        <f>SUMIFS('DATA 2'!F$68:F$100,'DATA 2'!$A$68:$A$100,$A19)</f>
        <v>5705.1564950000002</v>
      </c>
      <c r="G19" s="29">
        <f>SUMIFS('DATA 2'!G$68:G$100,'DATA 2'!$A$68:$A$100,$A19)</f>
        <v>5465.850187</v>
      </c>
      <c r="H19" s="29">
        <f>SUMIFS('DATA 2'!H$68:H$100,'DATA 2'!$A$68:$A$100,$A19)</f>
        <v>3355.7476350000002</v>
      </c>
      <c r="I19" s="29">
        <f>SUMIFS('DATA 2'!I$68:I$100,'DATA 2'!$A$68:$A$100,$A19)</f>
        <v>1696.4518820000001</v>
      </c>
      <c r="J19" s="29">
        <f>SUMIFS('DATA 2'!J$68:J$100,'DATA 2'!$A$68:$A$100,$A19)</f>
        <v>778.01021530000003</v>
      </c>
      <c r="K19" s="29">
        <f>SUMIFS('DATA 2'!K$68:K$100,'DATA 2'!$A$68:$A$100,$A19)</f>
        <v>335.77681899999999</v>
      </c>
      <c r="L19" s="29">
        <f>SUMIFS('DATA 2'!L$68:L$100,'DATA 2'!$A$68:$A$100,$A19)</f>
        <v>138.66469069999999</v>
      </c>
      <c r="M19" s="29">
        <f>SUMIFS('DATA 2'!M$68:M$100,'DATA 2'!$A$68:$A$100,$A19)</f>
        <v>55.475903680000002</v>
      </c>
      <c r="N19" s="29">
        <f>SUMIFS('DATA 2'!N$68:N$100,'DATA 2'!$A$68:$A$100,$A19)</f>
        <v>21.873498819999998</v>
      </c>
      <c r="O19" s="29">
        <f>SUMIFS('DATA 2'!O$68:O$100,'DATA 2'!$A$68:$A$100,$A19)</f>
        <v>8.7599503769999902</v>
      </c>
      <c r="P19" s="29">
        <f>SUMIFS('DATA 2'!P$68:P$100,'DATA 2'!$A$68:$A$100,$A19)</f>
        <v>5.4632589510000003</v>
      </c>
      <c r="Q19" s="29">
        <f>SUMIFS('DATA 2'!Q$68:Q$100,'DATA 2'!$A$68:$A$100,$A19)</f>
        <v>3.932148524</v>
      </c>
      <c r="R19" s="29">
        <f>SUMIFS('DATA 2'!R$68:R$100,'DATA 2'!$A$68:$A$100,$A19)</f>
        <v>2.955911752</v>
      </c>
      <c r="S19" s="29">
        <f>SUMIFS('DATA 2'!S$68:S$100,'DATA 2'!$A$68:$A$100,$A19)</f>
        <v>2.2522239530000001</v>
      </c>
      <c r="T19" s="29">
        <f>SUMIFS('DATA 2'!T$68:T$100,'DATA 2'!$A$68:$A$100,$A19)</f>
        <v>1.7237765249999999</v>
      </c>
      <c r="U19" s="29">
        <f>SUMIFS('DATA 2'!U$68:U$100,'DATA 2'!$A$68:$A$100,$A19)</f>
        <v>1.331910983</v>
      </c>
      <c r="V19" s="29">
        <f>SUMIFS('DATA 2'!V$68:V$100,'DATA 2'!$A$68:$A$100,$A19)</f>
        <v>1.0334413410000001</v>
      </c>
      <c r="W19" s="29">
        <f>SUMIFS('DATA 2'!W$68:W$100,'DATA 2'!$A$68:$A$100,$A19)</f>
        <v>0.80287013240000005</v>
      </c>
      <c r="X19" s="29">
        <f>SUMIFS('DATA 2'!X$68:X$100,'DATA 2'!$A$68:$A$100,$A19)</f>
        <v>0.62462534520000002</v>
      </c>
      <c r="Y19" s="29">
        <f>SUMIFS('DATA 2'!Y$68:Y$100,'DATA 2'!$A$68:$A$100,$A19)</f>
        <v>0.48646143339999998</v>
      </c>
      <c r="Z19" s="29">
        <f>SUMIFS('DATA 2'!Z$68:Z$100,'DATA 2'!$A$68:$A$100,$A19)</f>
        <v>0.37916801779999998</v>
      </c>
      <c r="AA19" s="29">
        <f>SUMIFS('DATA 2'!AA$68:AA$100,'DATA 2'!$A$68:$A$100,$A19)</f>
        <v>0.29573666609999999</v>
      </c>
      <c r="AB19" s="29">
        <f>SUMIFS('DATA 2'!AB$68:AB$100,'DATA 2'!$A$68:$A$100,$A19)</f>
        <v>0.23079026820000001</v>
      </c>
      <c r="AC19" s="29">
        <f>SUMIFS('DATA 2'!AC$68:AC$100,'DATA 2'!$A$68:$A$100,$A19)</f>
        <v>0.1801863735</v>
      </c>
      <c r="AD19" s="29">
        <f>SUMIFS('DATA 2'!AD$68:AD$100,'DATA 2'!$A$68:$A$100,$A19)</f>
        <v>0.1407262735</v>
      </c>
      <c r="AE19" s="29">
        <f>SUMIFS('DATA 2'!AE$68:AE$100,'DATA 2'!$A$68:$A$100,$A19)</f>
        <v>0.1118277756</v>
      </c>
      <c r="AF19" s="29">
        <f>SUMIFS('DATA 2'!AF$68:AF$100,'DATA 2'!$A$68:$A$100,$A19)</f>
        <v>8.9112943200000003E-2</v>
      </c>
      <c r="AG19" s="29">
        <f>SUMIFS('DATA 2'!AG$68:AG$100,'DATA 2'!$A$68:$A$100,$A19)</f>
        <v>7.0987207499999996E-2</v>
      </c>
      <c r="AH19" s="29">
        <f>SUMIFS('DATA 2'!AH$68:AH$100,'DATA 2'!$A$68:$A$100,$A19)</f>
        <v>5.6532753200000001E-2</v>
      </c>
      <c r="AI19" s="29">
        <f>SUMIFS('DATA 2'!AI$68:AI$100,'DATA 2'!$A$68:$A$100,$A19)</f>
        <v>4.50376969E-2</v>
      </c>
      <c r="AJ19" s="29">
        <f>SUMIFS('DATA 2'!AJ$68:AJ$100,'DATA 2'!$A$68:$A$100,$A19)</f>
        <v>3.5913005900000003E-2</v>
      </c>
      <c r="AK19" s="29">
        <f>SUMIFS('DATA 2'!AK$68:AK$100,'DATA 2'!$A$68:$A$100,$A19)</f>
        <v>2.86754816E-2</v>
      </c>
      <c r="AL19" s="29">
        <f>SUMIFS('DATA 2'!AL$68:AL$100,'DATA 2'!$A$68:$A$100,$A19)</f>
        <v>2.2933558499999999E-2</v>
      </c>
      <c r="AM19" s="29">
        <f>SUMIFS('DATA 2'!AM$68:AM$100,'DATA 2'!$A$68:$A$100,$A19)</f>
        <v>1.8374216700000001E-2</v>
      </c>
      <c r="AN19" s="29">
        <f>SUMIFS('DATA 2'!AN$68:AN$100,'DATA 2'!$A$68:$A$100,$A19)</f>
        <v>1.4749571899999999E-2</v>
      </c>
    </row>
    <row r="20" spans="1:44" x14ac:dyDescent="0.25">
      <c r="A20" s="31" t="s">
        <v>443</v>
      </c>
      <c r="C20" s="29">
        <f>SUM(C2:C7)</f>
        <v>3459303.5254912633</v>
      </c>
      <c r="D20" s="29">
        <f t="shared" ref="D20:AN20" si="1">SUM(D2:D7)</f>
        <v>3559876.6468724553</v>
      </c>
      <c r="E20" s="29">
        <f t="shared" si="1"/>
        <v>3660718.0838592313</v>
      </c>
      <c r="F20" s="29">
        <f t="shared" si="1"/>
        <v>3762128.8279051697</v>
      </c>
      <c r="G20" s="29">
        <f t="shared" si="1"/>
        <v>3866264.3477898999</v>
      </c>
      <c r="H20" s="29">
        <f t="shared" si="1"/>
        <v>3974998.6751000499</v>
      </c>
      <c r="I20" s="29">
        <f t="shared" si="1"/>
        <v>4087136.54974207</v>
      </c>
      <c r="J20" s="29">
        <f t="shared" si="1"/>
        <v>4202678.28624871</v>
      </c>
      <c r="K20" s="29">
        <f t="shared" si="1"/>
        <v>4319796.6760879699</v>
      </c>
      <c r="L20" s="29">
        <f t="shared" si="1"/>
        <v>4439444.2472107504</v>
      </c>
      <c r="M20" s="29">
        <f t="shared" si="1"/>
        <v>4562965.8014686201</v>
      </c>
      <c r="N20" s="29">
        <f t="shared" si="1"/>
        <v>4691092.6394341802</v>
      </c>
      <c r="O20" s="29">
        <f t="shared" si="1"/>
        <v>4824481.2678812072</v>
      </c>
      <c r="P20" s="29">
        <f t="shared" si="1"/>
        <v>4958476.1527463114</v>
      </c>
      <c r="Q20" s="29">
        <f t="shared" si="1"/>
        <v>5097148.1018433338</v>
      </c>
      <c r="R20" s="29">
        <f t="shared" si="1"/>
        <v>5239632.882973291</v>
      </c>
      <c r="S20" s="29">
        <f t="shared" si="1"/>
        <v>5385591.5767589416</v>
      </c>
      <c r="T20" s="29">
        <f t="shared" si="1"/>
        <v>5535030.1141613936</v>
      </c>
      <c r="U20" s="29">
        <f t="shared" si="1"/>
        <v>5687153.5906984722</v>
      </c>
      <c r="V20" s="29">
        <f t="shared" si="1"/>
        <v>5842332.639117958</v>
      </c>
      <c r="W20" s="29">
        <f t="shared" si="1"/>
        <v>6000665.2824744685</v>
      </c>
      <c r="X20" s="29">
        <f t="shared" si="1"/>
        <v>6162782.9387454446</v>
      </c>
      <c r="Y20" s="29">
        <f t="shared" si="1"/>
        <v>6328827.5211356375</v>
      </c>
      <c r="Z20" s="29">
        <f t="shared" si="1"/>
        <v>6498894.0216683354</v>
      </c>
      <c r="AA20" s="29">
        <f t="shared" si="1"/>
        <v>6673043.5102887442</v>
      </c>
      <c r="AB20" s="29">
        <f t="shared" si="1"/>
        <v>6851324.391793116</v>
      </c>
      <c r="AC20" s="29">
        <f t="shared" si="1"/>
        <v>7033789.6070888015</v>
      </c>
      <c r="AD20" s="29">
        <f t="shared" si="1"/>
        <v>7220510.7757336125</v>
      </c>
      <c r="AE20" s="29">
        <f t="shared" si="1"/>
        <v>7406424.2281448366</v>
      </c>
      <c r="AF20" s="29">
        <f t="shared" si="1"/>
        <v>7595494.684772145</v>
      </c>
      <c r="AG20" s="29">
        <f t="shared" si="1"/>
        <v>7787685.2446427848</v>
      </c>
      <c r="AH20" s="29">
        <f t="shared" si="1"/>
        <v>7982824.2562234839</v>
      </c>
      <c r="AI20" s="29">
        <f t="shared" si="1"/>
        <v>8181176.2899684859</v>
      </c>
      <c r="AJ20" s="29">
        <f t="shared" si="1"/>
        <v>8383206.2823704453</v>
      </c>
      <c r="AK20" s="29">
        <f t="shared" si="1"/>
        <v>8589785.4155351371</v>
      </c>
      <c r="AL20" s="29">
        <f t="shared" si="1"/>
        <v>8801450.9171819035</v>
      </c>
      <c r="AM20" s="29">
        <f t="shared" si="1"/>
        <v>9018969.8390539922</v>
      </c>
      <c r="AN20" s="29">
        <f t="shared" si="1"/>
        <v>9243306.5056690201</v>
      </c>
    </row>
    <row r="21" spans="1:44" x14ac:dyDescent="0.25">
      <c r="A21" s="32" t="s">
        <v>438</v>
      </c>
      <c r="C21" s="29">
        <f>SUM(C8:C14)</f>
        <v>12966.9558114627</v>
      </c>
      <c r="D21" s="29">
        <f t="shared" ref="D21:AN21" si="2">SUM(D8:D14)</f>
        <v>13927.6233799457</v>
      </c>
      <c r="E21" s="29">
        <f t="shared" si="2"/>
        <v>15111.925024901</v>
      </c>
      <c r="F21" s="29">
        <f t="shared" si="2"/>
        <v>16495.273201459997</v>
      </c>
      <c r="G21" s="29">
        <f t="shared" si="2"/>
        <v>18255.866026080002</v>
      </c>
      <c r="H21" s="29">
        <f t="shared" si="2"/>
        <v>21119.824428699998</v>
      </c>
      <c r="I21" s="29">
        <f t="shared" si="2"/>
        <v>24073.314208399999</v>
      </c>
      <c r="J21" s="29">
        <f t="shared" si="2"/>
        <v>27041.230174400003</v>
      </c>
      <c r="K21" s="29">
        <f t="shared" si="2"/>
        <v>30221.873175000001</v>
      </c>
      <c r="L21" s="29">
        <f t="shared" si="2"/>
        <v>33899.744234000005</v>
      </c>
      <c r="M21" s="29">
        <f t="shared" si="2"/>
        <v>38456.925515000003</v>
      </c>
      <c r="N21" s="29">
        <f t="shared" si="2"/>
        <v>44449.366200999997</v>
      </c>
      <c r="O21" s="29">
        <f t="shared" si="2"/>
        <v>52719.897179</v>
      </c>
      <c r="P21" s="29">
        <f t="shared" si="2"/>
        <v>57065.345535</v>
      </c>
      <c r="Q21" s="29">
        <f t="shared" si="2"/>
        <v>61594.256376999998</v>
      </c>
      <c r="R21" s="29">
        <f t="shared" si="2"/>
        <v>66288.252162999997</v>
      </c>
      <c r="S21" s="29">
        <f t="shared" si="2"/>
        <v>71145.848081000004</v>
      </c>
      <c r="T21" s="29">
        <f t="shared" si="2"/>
        <v>76172.732306999998</v>
      </c>
      <c r="U21" s="29">
        <f t="shared" si="2"/>
        <v>82319.917589999997</v>
      </c>
      <c r="V21" s="29">
        <f t="shared" si="2"/>
        <v>88948.467214000004</v>
      </c>
      <c r="W21" s="29">
        <f t="shared" si="2"/>
        <v>96017.400618999993</v>
      </c>
      <c r="X21" s="29">
        <f t="shared" si="2"/>
        <v>103753.59319099999</v>
      </c>
      <c r="Y21" s="29">
        <f t="shared" si="2"/>
        <v>112166.52930910001</v>
      </c>
      <c r="Z21" s="29">
        <f t="shared" si="2"/>
        <v>121293.62337209999</v>
      </c>
      <c r="AA21" s="29">
        <f t="shared" si="2"/>
        <v>131174.77137559999</v>
      </c>
      <c r="AB21" s="29">
        <f t="shared" si="2"/>
        <v>141847.31816990001</v>
      </c>
      <c r="AC21" s="29">
        <f t="shared" si="2"/>
        <v>153343.78991929998</v>
      </c>
      <c r="AD21" s="29">
        <f t="shared" si="2"/>
        <v>165690.87997929999</v>
      </c>
      <c r="AE21" s="29">
        <f t="shared" si="2"/>
        <v>172737.8494138</v>
      </c>
      <c r="AF21" s="29">
        <f t="shared" si="2"/>
        <v>179024.85145399999</v>
      </c>
      <c r="AG21" s="29">
        <f t="shared" si="2"/>
        <v>184990.11479899997</v>
      </c>
      <c r="AH21" s="29">
        <f t="shared" si="2"/>
        <v>190621.3741625</v>
      </c>
      <c r="AI21" s="29">
        <f t="shared" si="2"/>
        <v>195892.5091694</v>
      </c>
      <c r="AJ21" s="29">
        <f t="shared" si="2"/>
        <v>200806.68764036003</v>
      </c>
      <c r="AK21" s="29">
        <f t="shared" si="2"/>
        <v>205384.66627555</v>
      </c>
      <c r="AL21" s="29">
        <f t="shared" si="2"/>
        <v>209655.54342263099</v>
      </c>
      <c r="AM21" s="29">
        <f t="shared" si="2"/>
        <v>213635.080735606</v>
      </c>
      <c r="AN21" s="29">
        <f t="shared" si="2"/>
        <v>217341.59563152</v>
      </c>
    </row>
    <row r="22" spans="1:44" x14ac:dyDescent="0.25">
      <c r="A22" s="32" t="s">
        <v>431</v>
      </c>
      <c r="C22" s="29">
        <f>C15</f>
        <v>2605.7253879999998</v>
      </c>
      <c r="D22" s="29">
        <f t="shared" ref="D22:AN22" si="3">D15</f>
        <v>2652.381652</v>
      </c>
      <c r="E22" s="29">
        <f t="shared" si="3"/>
        <v>2677.7079739999999</v>
      </c>
      <c r="F22" s="29">
        <f t="shared" si="3"/>
        <v>2683.6234030000001</v>
      </c>
      <c r="G22" s="29">
        <f t="shared" si="3"/>
        <v>2668.4919329999998</v>
      </c>
      <c r="H22" s="29">
        <f t="shared" si="3"/>
        <v>2848.1754190000001</v>
      </c>
      <c r="I22" s="29">
        <f t="shared" si="3"/>
        <v>3027.3729539999999</v>
      </c>
      <c r="J22" s="29">
        <f t="shared" si="3"/>
        <v>3164.4944089999999</v>
      </c>
      <c r="K22" s="29">
        <f t="shared" si="3"/>
        <v>3261.0549580000002</v>
      </c>
      <c r="L22" s="29">
        <f t="shared" si="3"/>
        <v>3323.3751849999999</v>
      </c>
      <c r="M22" s="29">
        <f t="shared" si="3"/>
        <v>3353.342545</v>
      </c>
      <c r="N22" s="29">
        <f t="shared" si="3"/>
        <v>3346.6401089999999</v>
      </c>
      <c r="O22" s="29">
        <f t="shared" si="3"/>
        <v>3293.1038920000001</v>
      </c>
      <c r="P22" s="29">
        <f t="shared" si="3"/>
        <v>3296.4279499999998</v>
      </c>
      <c r="Q22" s="29">
        <f t="shared" si="3"/>
        <v>3313.3843219999999</v>
      </c>
      <c r="R22" s="29">
        <f t="shared" si="3"/>
        <v>3329.4381210000001</v>
      </c>
      <c r="S22" s="29">
        <f t="shared" si="3"/>
        <v>3339.8642199999999</v>
      </c>
      <c r="T22" s="29">
        <f t="shared" si="3"/>
        <v>3343.057722</v>
      </c>
      <c r="U22" s="29">
        <f t="shared" si="3"/>
        <v>3374.2895370000001</v>
      </c>
      <c r="V22" s="29">
        <f t="shared" si="3"/>
        <v>3413.2253340000002</v>
      </c>
      <c r="W22" s="29">
        <f t="shared" si="3"/>
        <v>3447.3071970000001</v>
      </c>
      <c r="X22" s="29">
        <f t="shared" si="3"/>
        <v>3477.2770679999999</v>
      </c>
      <c r="Y22" s="29">
        <f t="shared" si="3"/>
        <v>3501.1630270000001</v>
      </c>
      <c r="Z22" s="29">
        <f t="shared" si="3"/>
        <v>3517.5857500000002</v>
      </c>
      <c r="AA22" s="29">
        <f t="shared" si="3"/>
        <v>3525.5694800000001</v>
      </c>
      <c r="AB22" s="29">
        <f t="shared" si="3"/>
        <v>3524.3158079999998</v>
      </c>
      <c r="AC22" s="29">
        <f t="shared" si="3"/>
        <v>3513.1227549999999</v>
      </c>
      <c r="AD22" s="29">
        <f t="shared" si="3"/>
        <v>3491.38148</v>
      </c>
      <c r="AE22" s="29">
        <f t="shared" si="3"/>
        <v>3546.486441</v>
      </c>
      <c r="AF22" s="29">
        <f t="shared" si="3"/>
        <v>3605.0452890000001</v>
      </c>
      <c r="AG22" s="29">
        <f t="shared" si="3"/>
        <v>3650.5855390000002</v>
      </c>
      <c r="AH22" s="29">
        <f t="shared" si="3"/>
        <v>3682.8912909999999</v>
      </c>
      <c r="AI22" s="29">
        <f t="shared" si="3"/>
        <v>3704.7930710000001</v>
      </c>
      <c r="AJ22" s="29">
        <f t="shared" si="3"/>
        <v>3718.8886859999998</v>
      </c>
      <c r="AK22" s="29">
        <f t="shared" si="3"/>
        <v>3727.0468350000001</v>
      </c>
      <c r="AL22" s="29">
        <f t="shared" si="3"/>
        <v>3730.5600669999999</v>
      </c>
      <c r="AM22" s="29">
        <f t="shared" si="3"/>
        <v>3730.144761</v>
      </c>
      <c r="AN22" s="29">
        <f t="shared" si="3"/>
        <v>3726.2746069999998</v>
      </c>
    </row>
    <row r="23" spans="1:44" x14ac:dyDescent="0.25">
      <c r="A23" s="32" t="s">
        <v>226</v>
      </c>
      <c r="C23" s="29">
        <f>SUM(C16:C19)</f>
        <v>21068.6177508</v>
      </c>
      <c r="D23" s="29">
        <f t="shared" ref="D23:AN23" si="4">SUM(D16:D19)</f>
        <v>21982.716295400001</v>
      </c>
      <c r="E23" s="29">
        <f t="shared" si="4"/>
        <v>22584.6254348</v>
      </c>
      <c r="F23" s="29">
        <f t="shared" si="4"/>
        <v>22959.260921499997</v>
      </c>
      <c r="G23" s="29">
        <f t="shared" si="4"/>
        <v>23176.335026199999</v>
      </c>
      <c r="H23" s="29">
        <f t="shared" si="4"/>
        <v>22587.7687023</v>
      </c>
      <c r="I23" s="29">
        <f t="shared" si="4"/>
        <v>21998.500174599998</v>
      </c>
      <c r="J23" s="29">
        <f t="shared" si="4"/>
        <v>21942.389498200002</v>
      </c>
      <c r="K23" s="29">
        <f t="shared" si="4"/>
        <v>22267.351928399996</v>
      </c>
      <c r="L23" s="29">
        <f t="shared" si="4"/>
        <v>22767.046702</v>
      </c>
      <c r="M23" s="29">
        <f t="shared" si="4"/>
        <v>23283.000466609999</v>
      </c>
      <c r="N23" s="29">
        <f t="shared" si="4"/>
        <v>23677.693008140002</v>
      </c>
      <c r="O23" s="29">
        <f t="shared" si="4"/>
        <v>23806.041672366999</v>
      </c>
      <c r="P23" s="29">
        <f t="shared" si="4"/>
        <v>24797.418731971</v>
      </c>
      <c r="Q23" s="29">
        <f t="shared" si="4"/>
        <v>25790.334478483997</v>
      </c>
      <c r="R23" s="29">
        <f t="shared" si="4"/>
        <v>26789.404897582001</v>
      </c>
      <c r="S23" s="29">
        <f t="shared" si="4"/>
        <v>27792.446252511003</v>
      </c>
      <c r="T23" s="29">
        <f t="shared" si="4"/>
        <v>28797.543063373996</v>
      </c>
      <c r="U23" s="29">
        <f t="shared" si="4"/>
        <v>29268.593369711001</v>
      </c>
      <c r="V23" s="29">
        <f t="shared" si="4"/>
        <v>29723.247006808</v>
      </c>
      <c r="W23" s="29">
        <f t="shared" si="4"/>
        <v>30081.949332067397</v>
      </c>
      <c r="X23" s="29">
        <f t="shared" si="4"/>
        <v>30399.168070315201</v>
      </c>
      <c r="Y23" s="29">
        <f t="shared" si="4"/>
        <v>30648.073645877401</v>
      </c>
      <c r="Z23" s="29">
        <f t="shared" si="4"/>
        <v>30820.276237914801</v>
      </c>
      <c r="AA23" s="29">
        <f t="shared" si="4"/>
        <v>30909.807821324099</v>
      </c>
      <c r="AB23" s="29">
        <f t="shared" si="4"/>
        <v>30911.410932606199</v>
      </c>
      <c r="AC23" s="29">
        <f t="shared" si="4"/>
        <v>30820.408169060505</v>
      </c>
      <c r="AD23" s="29">
        <f t="shared" si="4"/>
        <v>30632.958150362501</v>
      </c>
      <c r="AE23" s="29">
        <f t="shared" si="4"/>
        <v>31795.470307756597</v>
      </c>
      <c r="AF23" s="29">
        <f t="shared" si="4"/>
        <v>32740.381228185197</v>
      </c>
      <c r="AG23" s="29">
        <f t="shared" si="4"/>
        <v>33656.404915754501</v>
      </c>
      <c r="AH23" s="29">
        <f t="shared" si="4"/>
        <v>34597.994795254199</v>
      </c>
      <c r="AI23" s="29">
        <f t="shared" si="4"/>
        <v>35578.025635166901</v>
      </c>
      <c r="AJ23" s="29">
        <f t="shared" si="4"/>
        <v>36595.669093714896</v>
      </c>
      <c r="AK23" s="29">
        <f t="shared" si="4"/>
        <v>37646.393524356594</v>
      </c>
      <c r="AL23" s="29">
        <f t="shared" si="4"/>
        <v>38725.606067083507</v>
      </c>
      <c r="AM23" s="29">
        <f t="shared" si="4"/>
        <v>39826.935556615703</v>
      </c>
      <c r="AN23" s="29">
        <f t="shared" si="4"/>
        <v>40946.016575061898</v>
      </c>
    </row>
    <row r="24" spans="1:44" x14ac:dyDescent="0.25">
      <c r="A24" s="31"/>
    </row>
    <row r="25" spans="1:44" ht="18.75" x14ac:dyDescent="0.3">
      <c r="A25" s="28" t="s">
        <v>441</v>
      </c>
    </row>
    <row r="26" spans="1:44" x14ac:dyDescent="0.25">
      <c r="A26" s="3" t="s">
        <v>219</v>
      </c>
      <c r="C26" s="29">
        <f>SUMIFS('DATA 2'!C$101:C$133,'DATA 2'!$A$101:$A$133,$A26)</f>
        <v>48872.667990000002</v>
      </c>
      <c r="D26" s="29">
        <f>SUMIFS('DATA 2'!D$101:D$133,'DATA 2'!$A$101:$A$133,$A26)</f>
        <v>50334.370257149996</v>
      </c>
      <c r="E26" s="29">
        <f>SUMIFS('DATA 2'!E$101:E$133,'DATA 2'!$A$101:$A$133,$A26)</f>
        <v>51862.942954060003</v>
      </c>
      <c r="F26" s="29">
        <f>SUMIFS('DATA 2'!F$101:F$133,'DATA 2'!$A$101:$A$133,$A26)</f>
        <v>53448.854153259999</v>
      </c>
      <c r="G26" s="29">
        <f>SUMIFS('DATA 2'!G$101:G$133,'DATA 2'!$A$101:$A$133,$A26)</f>
        <v>55066.090034699999</v>
      </c>
      <c r="H26" s="29">
        <f>SUMIFS('DATA 2'!H$101:H$133,'DATA 2'!$A$101:$A$133,$A26)</f>
        <v>56702.404999589999</v>
      </c>
      <c r="I26" s="29">
        <f>SUMIFS('DATA 2'!I$101:I$133,'DATA 2'!$A$101:$A$133,$A26)</f>
        <v>58364.48725944</v>
      </c>
      <c r="J26" s="29">
        <f>SUMIFS('DATA 2'!J$101:J$133,'DATA 2'!$A$101:$A$133,$A26)</f>
        <v>60053.303479299997</v>
      </c>
      <c r="K26" s="29">
        <f>SUMIFS('DATA 2'!K$101:K$133,'DATA 2'!$A$101:$A$133,$A26)</f>
        <v>61755.604907410001</v>
      </c>
      <c r="L26" s="29">
        <f>SUMIFS('DATA 2'!L$101:L$133,'DATA 2'!$A$101:$A$133,$A26)</f>
        <v>63465.786845180002</v>
      </c>
      <c r="M26" s="29">
        <f>SUMIFS('DATA 2'!M$101:M$133,'DATA 2'!$A$101:$A$133,$A26)</f>
        <v>65178.956664500001</v>
      </c>
      <c r="N26" s="29">
        <f>SUMIFS('DATA 2'!N$101:N$133,'DATA 2'!$A$101:$A$133,$A26)</f>
        <v>66893.214924739994</v>
      </c>
      <c r="O26" s="29">
        <f>SUMIFS('DATA 2'!O$101:O$133,'DATA 2'!$A$101:$A$133,$A26)</f>
        <v>68610.152068809999</v>
      </c>
      <c r="P26" s="29">
        <f>SUMIFS('DATA 2'!P$101:P$133,'DATA 2'!$A$101:$A$133,$A26)</f>
        <v>70346.964259619999</v>
      </c>
      <c r="Q26" s="29">
        <f>SUMIFS('DATA 2'!Q$101:Q$133,'DATA 2'!$A$101:$A$133,$A26)</f>
        <v>72121.840589549989</v>
      </c>
      <c r="R26" s="29">
        <f>SUMIFS('DATA 2'!R$101:R$133,'DATA 2'!$A$101:$A$133,$A26)</f>
        <v>73943.296476110001</v>
      </c>
      <c r="S26" s="29">
        <f>SUMIFS('DATA 2'!S$101:S$133,'DATA 2'!$A$101:$A$133,$A26)</f>
        <v>75818.10628593</v>
      </c>
      <c r="T26" s="29">
        <f>SUMIFS('DATA 2'!T$101:T$133,'DATA 2'!$A$101:$A$133,$A26)</f>
        <v>77751.296401269909</v>
      </c>
      <c r="U26" s="29">
        <f>SUMIFS('DATA 2'!U$101:U$133,'DATA 2'!$A$101:$A$133,$A26)</f>
        <v>79764.058201730004</v>
      </c>
      <c r="V26" s="29">
        <f>SUMIFS('DATA 2'!V$101:V$133,'DATA 2'!$A$101:$A$133,$A26)</f>
        <v>81842.926633229989</v>
      </c>
      <c r="W26" s="29">
        <f>SUMIFS('DATA 2'!W$101:W$133,'DATA 2'!$A$101:$A$133,$A26)</f>
        <v>83981.780072530004</v>
      </c>
      <c r="X26" s="29">
        <f>SUMIFS('DATA 2'!X$101:X$133,'DATA 2'!$A$101:$A$133,$A26)</f>
        <v>86178.856028590002</v>
      </c>
      <c r="Y26" s="29">
        <f>SUMIFS('DATA 2'!Y$101:Y$133,'DATA 2'!$A$101:$A$133,$A26)</f>
        <v>88433.913386150001</v>
      </c>
      <c r="Z26" s="29">
        <f>SUMIFS('DATA 2'!Z$101:Z$133,'DATA 2'!$A$101:$A$133,$A26)</f>
        <v>90747.260066660005</v>
      </c>
      <c r="AA26" s="29">
        <f>SUMIFS('DATA 2'!AA$101:AA$133,'DATA 2'!$A$101:$A$133,$A26)</f>
        <v>93119.368789350003</v>
      </c>
      <c r="AB26" s="29">
        <f>SUMIFS('DATA 2'!AB$101:AB$133,'DATA 2'!$A$101:$A$133,$A26)</f>
        <v>95550.687739739995</v>
      </c>
      <c r="AC26" s="29">
        <f>SUMIFS('DATA 2'!AC$101:AC$133,'DATA 2'!$A$101:$A$133,$A26)</f>
        <v>98041.557381859995</v>
      </c>
      <c r="AD26" s="29">
        <f>SUMIFS('DATA 2'!AD$101:AD$133,'DATA 2'!$A$101:$A$133,$A26)</f>
        <v>100592.24449671</v>
      </c>
      <c r="AE26" s="29">
        <f>SUMIFS('DATA 2'!AE$101:AE$133,'DATA 2'!$A$101:$A$133,$A26)</f>
        <v>103210.82854673</v>
      </c>
      <c r="AF26" s="29">
        <f>SUMIFS('DATA 2'!AF$101:AF$133,'DATA 2'!$A$101:$A$133,$A26)</f>
        <v>105905.22397359001</v>
      </c>
      <c r="AG26" s="29">
        <f>SUMIFS('DATA 2'!AG$101:AG$133,'DATA 2'!$A$101:$A$133,$A26)</f>
        <v>108675.65651735</v>
      </c>
      <c r="AH26" s="29">
        <f>SUMIFS('DATA 2'!AH$101:AH$133,'DATA 2'!$A$101:$A$133,$A26)</f>
        <v>111521.36822819</v>
      </c>
      <c r="AI26" s="29">
        <f>SUMIFS('DATA 2'!AI$101:AI$133,'DATA 2'!$A$101:$A$133,$A26)</f>
        <v>114441.65130311</v>
      </c>
      <c r="AJ26" s="29">
        <f>SUMIFS('DATA 2'!AJ$101:AJ$133,'DATA 2'!$A$101:$A$133,$A26)</f>
        <v>117436.91324783</v>
      </c>
      <c r="AK26" s="29">
        <f>SUMIFS('DATA 2'!AK$101:AK$133,'DATA 2'!$A$101:$A$133,$A26)</f>
        <v>120510.77286863999</v>
      </c>
      <c r="AL26" s="29">
        <f>SUMIFS('DATA 2'!AL$101:AL$133,'DATA 2'!$A$101:$A$133,$A26)</f>
        <v>123666.77480539</v>
      </c>
      <c r="AM26" s="29">
        <f>SUMIFS('DATA 2'!AM$101:AM$133,'DATA 2'!$A$101:$A$133,$A26)</f>
        <v>126911.05243919999</v>
      </c>
      <c r="AN26" s="29">
        <f>SUMIFS('DATA 2'!AN$101:AN$133,'DATA 2'!$A$101:$A$133,$A26)</f>
        <v>130253.13648583999</v>
      </c>
    </row>
    <row r="27" spans="1:44" x14ac:dyDescent="0.25">
      <c r="A27" s="3" t="s">
        <v>218</v>
      </c>
      <c r="C27" s="29">
        <f>SUMIFS('DATA 2'!C$101:C$133,'DATA 2'!$A$101:$A$133,$A27)</f>
        <v>788945.764111</v>
      </c>
      <c r="D27" s="29">
        <f>SUMIFS('DATA 2'!D$101:D$133,'DATA 2'!$A$101:$A$133,$A27)</f>
        <v>813900.01483400003</v>
      </c>
      <c r="E27" s="29">
        <f>SUMIFS('DATA 2'!E$101:E$133,'DATA 2'!$A$101:$A$133,$A27)</f>
        <v>838945.30382400006</v>
      </c>
      <c r="F27" s="29">
        <f>SUMIFS('DATA 2'!F$101:F$133,'DATA 2'!$A$101:$A$133,$A27)</f>
        <v>864088.43706500006</v>
      </c>
      <c r="G27" s="29">
        <f>SUMIFS('DATA 2'!G$101:G$133,'DATA 2'!$A$101:$A$133,$A27)</f>
        <v>889779.80513200001</v>
      </c>
      <c r="H27" s="29">
        <f>SUMIFS('DATA 2'!H$101:H$133,'DATA 2'!$A$101:$A$133,$A27)</f>
        <v>916444.749817</v>
      </c>
      <c r="I27" s="29">
        <f>SUMIFS('DATA 2'!I$101:I$133,'DATA 2'!$A$101:$A$133,$A27)</f>
        <v>944283.78589499998</v>
      </c>
      <c r="J27" s="29">
        <f>SUMIFS('DATA 2'!J$101:J$133,'DATA 2'!$A$101:$A$133,$A27)</f>
        <v>973321.36749500013</v>
      </c>
      <c r="K27" s="29">
        <f>SUMIFS('DATA 2'!K$101:K$133,'DATA 2'!$A$101:$A$133,$A27)</f>
        <v>1003139.4409899999</v>
      </c>
      <c r="L27" s="29">
        <f>SUMIFS('DATA 2'!L$101:L$133,'DATA 2'!$A$101:$A$133,$A27)</f>
        <v>1033841.41952</v>
      </c>
      <c r="M27" s="29">
        <f>SUMIFS('DATA 2'!M$101:M$133,'DATA 2'!$A$101:$A$133,$A27)</f>
        <v>1065536.6079899999</v>
      </c>
      <c r="N27" s="29">
        <f>SUMIFS('DATA 2'!N$101:N$133,'DATA 2'!$A$101:$A$133,$A27)</f>
        <v>1098198.7868900001</v>
      </c>
      <c r="O27" s="29">
        <f>SUMIFS('DATA 2'!O$101:O$133,'DATA 2'!$A$101:$A$133,$A27)</f>
        <v>1131776.35824</v>
      </c>
      <c r="P27" s="29">
        <f>SUMIFS('DATA 2'!P$101:P$133,'DATA 2'!$A$101:$A$133,$A27)</f>
        <v>1166105.1655999999</v>
      </c>
      <c r="Q27" s="29">
        <f>SUMIFS('DATA 2'!Q$101:Q$133,'DATA 2'!$A$101:$A$133,$A27)</f>
        <v>1201362.0893300001</v>
      </c>
      <c r="R27" s="29">
        <f>SUMIFS('DATA 2'!R$101:R$133,'DATA 2'!$A$101:$A$133,$A27)</f>
        <v>1237418.7454499998</v>
      </c>
      <c r="S27" s="29">
        <f>SUMIFS('DATA 2'!S$101:S$133,'DATA 2'!$A$101:$A$133,$A27)</f>
        <v>1274251.9173300001</v>
      </c>
      <c r="T27" s="29">
        <f>SUMIFS('DATA 2'!T$101:T$133,'DATA 2'!$A$101:$A$133,$A27)</f>
        <v>1311908.78938</v>
      </c>
      <c r="U27" s="29">
        <f>SUMIFS('DATA 2'!U$101:U$133,'DATA 2'!$A$101:$A$133,$A27)</f>
        <v>1350272.8513199999</v>
      </c>
      <c r="V27" s="29">
        <f>SUMIFS('DATA 2'!V$101:V$133,'DATA 2'!$A$101:$A$133,$A27)</f>
        <v>1389321.11286</v>
      </c>
      <c r="W27" s="29">
        <f>SUMIFS('DATA 2'!W$101:W$133,'DATA 2'!$A$101:$A$133,$A27)</f>
        <v>1429094.11051</v>
      </c>
      <c r="X27" s="29">
        <f>SUMIFS('DATA 2'!X$101:X$133,'DATA 2'!$A$101:$A$133,$A27)</f>
        <v>1469681.78831</v>
      </c>
      <c r="Y27" s="29">
        <f>SUMIFS('DATA 2'!Y$101:Y$133,'DATA 2'!$A$101:$A$133,$A27)</f>
        <v>1511162.0007700003</v>
      </c>
      <c r="Z27" s="29">
        <f>SUMIFS('DATA 2'!Z$101:Z$133,'DATA 2'!$A$101:$A$133,$A27)</f>
        <v>1553587.7111500003</v>
      </c>
      <c r="AA27" s="29">
        <f>SUMIFS('DATA 2'!AA$101:AA$133,'DATA 2'!$A$101:$A$133,$A27)</f>
        <v>1596995.5397800002</v>
      </c>
      <c r="AB27" s="29">
        <f>SUMIFS('DATA 2'!AB$101:AB$133,'DATA 2'!$A$101:$A$133,$A27)</f>
        <v>1641413.9763500001</v>
      </c>
      <c r="AC27" s="29">
        <f>SUMIFS('DATA 2'!AC$101:AC$133,'DATA 2'!$A$101:$A$133,$A27)</f>
        <v>1686870.0219099997</v>
      </c>
      <c r="AD27" s="29">
        <f>SUMIFS('DATA 2'!AD$101:AD$133,'DATA 2'!$A$101:$A$133,$A27)</f>
        <v>1733394.6475799999</v>
      </c>
      <c r="AE27" s="29">
        <f>SUMIFS('DATA 2'!AE$101:AE$133,'DATA 2'!$A$101:$A$133,$A27)</f>
        <v>1780911.5575900001</v>
      </c>
      <c r="AF27" s="29">
        <f>SUMIFS('DATA 2'!AF$101:AF$133,'DATA 2'!$A$101:$A$133,$A27)</f>
        <v>1829538.80455</v>
      </c>
      <c r="AG27" s="29">
        <f>SUMIFS('DATA 2'!AG$101:AG$133,'DATA 2'!$A$101:$A$133,$A27)</f>
        <v>1879132.9386800001</v>
      </c>
      <c r="AH27" s="29">
        <f>SUMIFS('DATA 2'!AH$101:AH$133,'DATA 2'!$A$101:$A$133,$A27)</f>
        <v>1929679.48563</v>
      </c>
      <c r="AI27" s="29">
        <f>SUMIFS('DATA 2'!AI$101:AI$133,'DATA 2'!$A$101:$A$133,$A27)</f>
        <v>1981258.0733999999</v>
      </c>
      <c r="AJ27" s="29">
        <f>SUMIFS('DATA 2'!AJ$101:AJ$133,'DATA 2'!$A$101:$A$133,$A27)</f>
        <v>2033994.9911</v>
      </c>
      <c r="AK27" s="29">
        <f>SUMIFS('DATA 2'!AK$101:AK$133,'DATA 2'!$A$101:$A$133,$A27)</f>
        <v>2088129.5499100001</v>
      </c>
      <c r="AL27" s="29">
        <f>SUMIFS('DATA 2'!AL$101:AL$133,'DATA 2'!$A$101:$A$133,$A27)</f>
        <v>2143795.8983999998</v>
      </c>
      <c r="AM27" s="29">
        <f>SUMIFS('DATA 2'!AM$101:AM$133,'DATA 2'!$A$101:$A$133,$A27)</f>
        <v>2201187.5611199997</v>
      </c>
      <c r="AN27" s="29">
        <f>SUMIFS('DATA 2'!AN$101:AN$133,'DATA 2'!$A$101:$A$133,$A27)</f>
        <v>2260553.4073100002</v>
      </c>
    </row>
    <row r="28" spans="1:44" x14ac:dyDescent="0.25">
      <c r="A28" s="3" t="s">
        <v>220</v>
      </c>
      <c r="C28" s="29">
        <f>SUMIFS('DATA 2'!C$101:C$133,'DATA 2'!$A$101:$A$133,$A28)</f>
        <v>170296.54790999999</v>
      </c>
      <c r="D28" s="29">
        <f>SUMIFS('DATA 2'!D$101:D$133,'DATA 2'!$A$101:$A$133,$A28)</f>
        <v>176254.89743770001</v>
      </c>
      <c r="E28" s="29">
        <f>SUMIFS('DATA 2'!E$101:E$133,'DATA 2'!$A$101:$A$133,$A28)</f>
        <v>182408.88348730002</v>
      </c>
      <c r="F28" s="29">
        <f>SUMIFS('DATA 2'!F$101:F$133,'DATA 2'!$A$101:$A$133,$A28)</f>
        <v>188789.58654059991</v>
      </c>
      <c r="G28" s="29">
        <f>SUMIFS('DATA 2'!G$101:G$133,'DATA 2'!$A$101:$A$133,$A28)</f>
        <v>195662.61785060001</v>
      </c>
      <c r="H28" s="29">
        <f>SUMIFS('DATA 2'!H$101:H$133,'DATA 2'!$A$101:$A$133,$A28)</f>
        <v>203043.86732200001</v>
      </c>
      <c r="I28" s="29">
        <f>SUMIFS('DATA 2'!I$101:I$133,'DATA 2'!$A$101:$A$133,$A28)</f>
        <v>210958.9350848</v>
      </c>
      <c r="J28" s="29">
        <f>SUMIFS('DATA 2'!J$101:J$133,'DATA 2'!$A$101:$A$133,$A28)</f>
        <v>217673.66389710002</v>
      </c>
      <c r="K28" s="29">
        <f>SUMIFS('DATA 2'!K$101:K$133,'DATA 2'!$A$101:$A$133,$A28)</f>
        <v>224488.89968510001</v>
      </c>
      <c r="L28" s="29">
        <f>SUMIFS('DATA 2'!L$101:L$133,'DATA 2'!$A$101:$A$133,$A28)</f>
        <v>232231.88087310002</v>
      </c>
      <c r="M28" s="29">
        <f>SUMIFS('DATA 2'!M$101:M$133,'DATA 2'!$A$101:$A$133,$A28)</f>
        <v>241365.75601430002</v>
      </c>
      <c r="N28" s="29">
        <f>SUMIFS('DATA 2'!N$101:N$133,'DATA 2'!$A$101:$A$133,$A28)</f>
        <v>251014.31031560001</v>
      </c>
      <c r="O28" s="29">
        <f>SUMIFS('DATA 2'!O$101:O$133,'DATA 2'!$A$101:$A$133,$A28)</f>
        <v>261416.9244594</v>
      </c>
      <c r="P28" s="29">
        <f>SUMIFS('DATA 2'!P$101:P$133,'DATA 2'!$A$101:$A$133,$A28)</f>
        <v>272696.42959289998</v>
      </c>
      <c r="Q28" s="29">
        <f>SUMIFS('DATA 2'!Q$101:Q$133,'DATA 2'!$A$101:$A$133,$A28)</f>
        <v>284153.12255789997</v>
      </c>
      <c r="R28" s="29">
        <f>SUMIFS('DATA 2'!R$101:R$133,'DATA 2'!$A$101:$A$133,$A28)</f>
        <v>295951.82037209987</v>
      </c>
      <c r="S28" s="29">
        <f>SUMIFS('DATA 2'!S$101:S$133,'DATA 2'!$A$101:$A$133,$A28)</f>
        <v>308087.74617850001</v>
      </c>
      <c r="T28" s="29">
        <f>SUMIFS('DATA 2'!T$101:T$133,'DATA 2'!$A$101:$A$133,$A28)</f>
        <v>320598.26749829995</v>
      </c>
      <c r="U28" s="29">
        <f>SUMIFS('DATA 2'!U$101:U$133,'DATA 2'!$A$101:$A$133,$A28)</f>
        <v>334178.70895930001</v>
      </c>
      <c r="V28" s="29">
        <f>SUMIFS('DATA 2'!V$101:V$133,'DATA 2'!$A$101:$A$133,$A28)</f>
        <v>347962.51090200001</v>
      </c>
      <c r="W28" s="29">
        <f>SUMIFS('DATA 2'!W$101:W$133,'DATA 2'!$A$101:$A$133,$A28)</f>
        <v>362197.52937709994</v>
      </c>
      <c r="X28" s="29">
        <f>SUMIFS('DATA 2'!X$101:X$133,'DATA 2'!$A$101:$A$133,$A28)</f>
        <v>376885.71211849997</v>
      </c>
      <c r="Y28" s="29">
        <f>SUMIFS('DATA 2'!Y$101:Y$133,'DATA 2'!$A$101:$A$133,$A28)</f>
        <v>392049.83340439998</v>
      </c>
      <c r="Z28" s="29">
        <f>SUMIFS('DATA 2'!Z$101:Z$133,'DATA 2'!$A$101:$A$133,$A28)</f>
        <v>407706.59979040001</v>
      </c>
      <c r="AA28" s="29">
        <f>SUMIFS('DATA 2'!AA$101:AA$133,'DATA 2'!$A$101:$A$133,$A28)</f>
        <v>423873.83106069994</v>
      </c>
      <c r="AB28" s="29">
        <f>SUMIFS('DATA 2'!AB$101:AB$133,'DATA 2'!$A$101:$A$133,$A28)</f>
        <v>440573.60940809996</v>
      </c>
      <c r="AC28" s="29">
        <f>SUMIFS('DATA 2'!AC$101:AC$133,'DATA 2'!$A$101:$A$133,$A28)</f>
        <v>457828.67293119995</v>
      </c>
      <c r="AD28" s="29">
        <f>SUMIFS('DATA 2'!AD$101:AD$133,'DATA 2'!$A$101:$A$133,$A28)</f>
        <v>475665.70851870003</v>
      </c>
      <c r="AE28" s="29">
        <f>SUMIFS('DATA 2'!AE$101:AE$133,'DATA 2'!$A$101:$A$133,$A28)</f>
        <v>493571.68741549994</v>
      </c>
      <c r="AF28" s="29">
        <f>SUMIFS('DATA 2'!AF$101:AF$133,'DATA 2'!$A$101:$A$133,$A28)</f>
        <v>511092.77772169997</v>
      </c>
      <c r="AG28" s="29">
        <f>SUMIFS('DATA 2'!AG$101:AG$133,'DATA 2'!$A$101:$A$133,$A28)</f>
        <v>528587.87827770005</v>
      </c>
      <c r="AH28" s="29">
        <f>SUMIFS('DATA 2'!AH$101:AH$133,'DATA 2'!$A$101:$A$133,$A28)</f>
        <v>546292.76944170007</v>
      </c>
      <c r="AI28" s="29">
        <f>SUMIFS('DATA 2'!AI$101:AI$133,'DATA 2'!$A$101:$A$133,$A28)</f>
        <v>564241.72356209997</v>
      </c>
      <c r="AJ28" s="29">
        <f>SUMIFS('DATA 2'!AJ$101:AJ$133,'DATA 2'!$A$101:$A$133,$A28)</f>
        <v>582239.99593880004</v>
      </c>
      <c r="AK28" s="29">
        <f>SUMIFS('DATA 2'!AK$101:AK$133,'DATA 2'!$A$101:$A$133,$A28)</f>
        <v>600297.90633270005</v>
      </c>
      <c r="AL28" s="29">
        <f>SUMIFS('DATA 2'!AL$101:AL$133,'DATA 2'!$A$101:$A$133,$A28)</f>
        <v>618425.58488500002</v>
      </c>
      <c r="AM28" s="29">
        <f>SUMIFS('DATA 2'!AM$101:AM$133,'DATA 2'!$A$101:$A$133,$A28)</f>
        <v>636389.63394600002</v>
      </c>
      <c r="AN28" s="29">
        <f>SUMIFS('DATA 2'!AN$101:AN$133,'DATA 2'!$A$101:$A$133,$A28)</f>
        <v>654477.17596899997</v>
      </c>
    </row>
    <row r="29" spans="1:44" x14ac:dyDescent="0.25">
      <c r="A29" s="3" t="s">
        <v>221</v>
      </c>
      <c r="C29" s="29">
        <f>SUMIFS('DATA 2'!C$101:C$133,'DATA 2'!$A$101:$A$133,$A29)</f>
        <v>2039518.4880000001</v>
      </c>
      <c r="D29" s="29">
        <f>SUMIFS('DATA 2'!D$101:D$133,'DATA 2'!$A$101:$A$133,$A29)</f>
        <v>2099326.5252999999</v>
      </c>
      <c r="E29" s="29">
        <f>SUMIFS('DATA 2'!E$101:E$133,'DATA 2'!$A$101:$A$133,$A29)</f>
        <v>2160488.4712</v>
      </c>
      <c r="F29" s="29">
        <f>SUMIFS('DATA 2'!F$101:F$133,'DATA 2'!$A$101:$A$133,$A29)</f>
        <v>2222755.4859000002</v>
      </c>
      <c r="G29" s="29">
        <f>SUMIFS('DATA 2'!G$101:G$133,'DATA 2'!$A$101:$A$133,$A29)</f>
        <v>2286238.4800999998</v>
      </c>
      <c r="H29" s="29">
        <f>SUMIFS('DATA 2'!H$101:H$133,'DATA 2'!$A$101:$A$133,$A29)</f>
        <v>2351427.3951000003</v>
      </c>
      <c r="I29" s="29">
        <f>SUMIFS('DATA 2'!I$101:I$133,'DATA 2'!$A$101:$A$133,$A29)</f>
        <v>2418737.0811999999</v>
      </c>
      <c r="J29" s="29">
        <f>SUMIFS('DATA 2'!J$101:J$133,'DATA 2'!$A$101:$A$133,$A29)</f>
        <v>2488325.5183999999</v>
      </c>
      <c r="K29" s="29">
        <f>SUMIFS('DATA 2'!K$101:K$133,'DATA 2'!$A$101:$A$133,$A29)</f>
        <v>2559301.6318999999</v>
      </c>
      <c r="L29" s="29">
        <f>SUMIFS('DATA 2'!L$101:L$133,'DATA 2'!$A$101:$A$133,$A29)</f>
        <v>2631730.7284999997</v>
      </c>
      <c r="M29" s="29">
        <f>SUMIFS('DATA 2'!M$101:M$133,'DATA 2'!$A$101:$A$133,$A29)</f>
        <v>2705756.4759</v>
      </c>
      <c r="N29" s="29">
        <f>SUMIFS('DATA 2'!N$101:N$133,'DATA 2'!$A$101:$A$133,$A29)</f>
        <v>2781361.2507000002</v>
      </c>
      <c r="O29" s="29">
        <f>SUMIFS('DATA 2'!O$101:O$133,'DATA 2'!$A$101:$A$133,$A29)</f>
        <v>2858514.6631</v>
      </c>
      <c r="P29" s="29">
        <f>SUMIFS('DATA 2'!P$101:P$133,'DATA 2'!$A$101:$A$133,$A29)</f>
        <v>2937570.483</v>
      </c>
      <c r="Q29" s="29">
        <f>SUMIFS('DATA 2'!Q$101:Q$133,'DATA 2'!$A$101:$A$133,$A29)</f>
        <v>3019059.6921999999</v>
      </c>
      <c r="R29" s="29">
        <f>SUMIFS('DATA 2'!R$101:R$133,'DATA 2'!$A$101:$A$133,$A29)</f>
        <v>3102735.35</v>
      </c>
      <c r="S29" s="29">
        <f>SUMIFS('DATA 2'!S$101:S$133,'DATA 2'!$A$101:$A$133,$A29)</f>
        <v>3188533.9562999997</v>
      </c>
      <c r="T29" s="29">
        <f>SUMIFS('DATA 2'!T$101:T$133,'DATA 2'!$A$101:$A$133,$A29)</f>
        <v>3276498.8327000001</v>
      </c>
      <c r="U29" s="29">
        <f>SUMIFS('DATA 2'!U$101:U$133,'DATA 2'!$A$101:$A$133,$A29)</f>
        <v>3366673.8539999998</v>
      </c>
      <c r="V29" s="29">
        <f>SUMIFS('DATA 2'!V$101:V$133,'DATA 2'!$A$101:$A$133,$A29)</f>
        <v>3458763.9908999996</v>
      </c>
      <c r="W29" s="29">
        <f>SUMIFS('DATA 2'!W$101:W$133,'DATA 2'!$A$101:$A$133,$A29)</f>
        <v>3552697.5641000001</v>
      </c>
      <c r="X29" s="29">
        <f>SUMIFS('DATA 2'!X$101:X$133,'DATA 2'!$A$101:$A$133,$A29)</f>
        <v>3648559.4396000002</v>
      </c>
      <c r="Y29" s="29">
        <f>SUMIFS('DATA 2'!Y$101:Y$133,'DATA 2'!$A$101:$A$133,$A29)</f>
        <v>3746445.7878</v>
      </c>
      <c r="Z29" s="29">
        <f>SUMIFS('DATA 2'!Z$101:Z$133,'DATA 2'!$A$101:$A$133,$A29)</f>
        <v>3846425.5251000002</v>
      </c>
      <c r="AA29" s="29">
        <f>SUMIFS('DATA 2'!AA$101:AA$133,'DATA 2'!$A$101:$A$133,$A29)</f>
        <v>3948543.7245999998</v>
      </c>
      <c r="AB29" s="29">
        <f>SUMIFS('DATA 2'!AB$101:AB$133,'DATA 2'!$A$101:$A$133,$A29)</f>
        <v>4052829.7338</v>
      </c>
      <c r="AC29" s="29">
        <f>SUMIFS('DATA 2'!AC$101:AC$133,'DATA 2'!$A$101:$A$133,$A29)</f>
        <v>4159306.1687000003</v>
      </c>
      <c r="AD29" s="29">
        <f>SUMIFS('DATA 2'!AD$101:AD$133,'DATA 2'!$A$101:$A$133,$A29)</f>
        <v>4267998.1150000002</v>
      </c>
      <c r="AE29" s="29">
        <f>SUMIFS('DATA 2'!AE$101:AE$133,'DATA 2'!$A$101:$A$133,$A29)</f>
        <v>4379156.3996000001</v>
      </c>
      <c r="AF29" s="29">
        <f>SUMIFS('DATA 2'!AF$101:AF$133,'DATA 2'!$A$101:$A$133,$A29)</f>
        <v>4493120.0586999999</v>
      </c>
      <c r="AG29" s="29">
        <f>SUMIFS('DATA 2'!AG$101:AG$133,'DATA 2'!$A$101:$A$133,$A29)</f>
        <v>4609541.0525000002</v>
      </c>
      <c r="AH29" s="29">
        <f>SUMIFS('DATA 2'!AH$101:AH$133,'DATA 2'!$A$101:$A$133,$A29)</f>
        <v>4728306.4708000002</v>
      </c>
      <c r="AI29" s="29">
        <f>SUMIFS('DATA 2'!AI$101:AI$133,'DATA 2'!$A$101:$A$133,$A29)</f>
        <v>4849494.8435000004</v>
      </c>
      <c r="AJ29" s="29">
        <f>SUMIFS('DATA 2'!AJ$101:AJ$133,'DATA 2'!$A$101:$A$133,$A29)</f>
        <v>4973306.2489999998</v>
      </c>
      <c r="AK29" s="29">
        <f>SUMIFS('DATA 2'!AK$101:AK$133,'DATA 2'!$A$101:$A$133,$A29)</f>
        <v>5100197.2982000001</v>
      </c>
      <c r="AL29" s="29">
        <f>SUMIFS('DATA 2'!AL$101:AL$133,'DATA 2'!$A$101:$A$133,$A29)</f>
        <v>5230453.0114000002</v>
      </c>
      <c r="AM29" s="29">
        <f>SUMIFS('DATA 2'!AM$101:AM$133,'DATA 2'!$A$101:$A$133,$A29)</f>
        <v>5364523.4331999999</v>
      </c>
      <c r="AN29" s="29">
        <f>SUMIFS('DATA 2'!AN$101:AN$133,'DATA 2'!$A$101:$A$133,$A29)</f>
        <v>5502989.7785999998</v>
      </c>
    </row>
    <row r="30" spans="1:44" x14ac:dyDescent="0.25">
      <c r="A30" s="30" t="s">
        <v>222</v>
      </c>
      <c r="C30" s="29">
        <f>SUMIFS('DATA 2'!C$101:C$133,'DATA 2'!$A$101:$A$133,$A30)</f>
        <v>375028.75852999999</v>
      </c>
      <c r="D30" s="29">
        <f>SUMIFS('DATA 2'!D$101:D$133,'DATA 2'!$A$101:$A$133,$A30)</f>
        <v>382753.62355999998</v>
      </c>
      <c r="E30" s="29">
        <f>SUMIFS('DATA 2'!E$101:E$133,'DATA 2'!$A$101:$A$133,$A30)</f>
        <v>388818.12874000001</v>
      </c>
      <c r="F30" s="29">
        <f>SUMIFS('DATA 2'!F$101:F$133,'DATA 2'!$A$101:$A$133,$A30)</f>
        <v>394179.66441999999</v>
      </c>
      <c r="G30" s="29">
        <f>SUMIFS('DATA 2'!G$101:G$133,'DATA 2'!$A$101:$A$133,$A30)</f>
        <v>400246.73187000002</v>
      </c>
      <c r="H30" s="29">
        <f>SUMIFS('DATA 2'!H$101:H$133,'DATA 2'!$A$101:$A$133,$A30)</f>
        <v>407743.39786999999</v>
      </c>
      <c r="I30" s="29">
        <f>SUMIFS('DATA 2'!I$101:I$133,'DATA 2'!$A$101:$A$133,$A30)</f>
        <v>415909.85830000002</v>
      </c>
      <c r="J30" s="29">
        <f>SUMIFS('DATA 2'!J$101:J$133,'DATA 2'!$A$101:$A$133,$A30)</f>
        <v>424555.24593000003</v>
      </c>
      <c r="K30" s="29">
        <f>SUMIFS('DATA 2'!K$101:K$133,'DATA 2'!$A$101:$A$133,$A30)</f>
        <v>433088.39389000001</v>
      </c>
      <c r="L30" s="29">
        <f>SUMIFS('DATA 2'!L$101:L$133,'DATA 2'!$A$101:$A$133,$A30)</f>
        <v>441510.61693999998</v>
      </c>
      <c r="M30" s="29">
        <f>SUMIFS('DATA 2'!M$101:M$133,'DATA 2'!$A$101:$A$133,$A30)</f>
        <v>450007.26835999999</v>
      </c>
      <c r="N30" s="29">
        <f>SUMIFS('DATA 2'!N$101:N$133,'DATA 2'!$A$101:$A$133,$A30)</f>
        <v>458646.73903</v>
      </c>
      <c r="O30" s="29">
        <f>SUMIFS('DATA 2'!O$101:O$133,'DATA 2'!$A$101:$A$133,$A30)</f>
        <v>467486.45243</v>
      </c>
      <c r="P30" s="29">
        <f>SUMIFS('DATA 2'!P$101:P$133,'DATA 2'!$A$101:$A$133,$A30)</f>
        <v>476476.58202999999</v>
      </c>
      <c r="Q30" s="29">
        <f>SUMIFS('DATA 2'!Q$101:Q$133,'DATA 2'!$A$101:$A$133,$A30)</f>
        <v>485700.21276999998</v>
      </c>
      <c r="R30" s="29">
        <f>SUMIFS('DATA 2'!R$101:R$133,'DATA 2'!$A$101:$A$133,$A30)</f>
        <v>494924.82772999996</v>
      </c>
      <c r="S30" s="29">
        <f>SUMIFS('DATA 2'!S$101:S$133,'DATA 2'!$A$101:$A$133,$A30)</f>
        <v>504075.79613999999</v>
      </c>
      <c r="T30" s="29">
        <f>SUMIFS('DATA 2'!T$101:T$133,'DATA 2'!$A$101:$A$133,$A30)</f>
        <v>513149.40139000001</v>
      </c>
      <c r="U30" s="29">
        <f>SUMIFS('DATA 2'!U$101:U$133,'DATA 2'!$A$101:$A$133,$A30)</f>
        <v>521442.67804999999</v>
      </c>
      <c r="V30" s="29">
        <f>SUMIFS('DATA 2'!V$101:V$133,'DATA 2'!$A$101:$A$133,$A30)</f>
        <v>529318.52194999997</v>
      </c>
      <c r="W30" s="29">
        <f>SUMIFS('DATA 2'!W$101:W$133,'DATA 2'!$A$101:$A$133,$A30)</f>
        <v>536995.72042999999</v>
      </c>
      <c r="X30" s="29">
        <f>SUMIFS('DATA 2'!X$101:X$133,'DATA 2'!$A$101:$A$133,$A30)</f>
        <v>544580.10144</v>
      </c>
      <c r="Y30" s="29">
        <f>SUMIFS('DATA 2'!Y$101:Y$133,'DATA 2'!$A$101:$A$133,$A30)</f>
        <v>552127.89555999998</v>
      </c>
      <c r="Z30" s="29">
        <f>SUMIFS('DATA 2'!Z$101:Z$133,'DATA 2'!$A$101:$A$133,$A30)</f>
        <v>559663.47207000002</v>
      </c>
      <c r="AA30" s="29">
        <f>SUMIFS('DATA 2'!AA$101:AA$133,'DATA 2'!$A$101:$A$133,$A30)</f>
        <v>567199.71082000004</v>
      </c>
      <c r="AB30" s="29">
        <f>SUMIFS('DATA 2'!AB$101:AB$133,'DATA 2'!$A$101:$A$133,$A30)</f>
        <v>574744.18307000003</v>
      </c>
      <c r="AC30" s="29">
        <f>SUMIFS('DATA 2'!AC$101:AC$133,'DATA 2'!$A$101:$A$133,$A30)</f>
        <v>582303.10811999999</v>
      </c>
      <c r="AD30" s="29">
        <f>SUMIFS('DATA 2'!AD$101:AD$133,'DATA 2'!$A$101:$A$133,$A30)</f>
        <v>589883.53856999986</v>
      </c>
      <c r="AE30" s="29">
        <f>SUMIFS('DATA 2'!AE$101:AE$133,'DATA 2'!$A$101:$A$133,$A30)</f>
        <v>596940.36156000011</v>
      </c>
      <c r="AF30" s="29">
        <f>SUMIFS('DATA 2'!AF$101:AF$133,'DATA 2'!$A$101:$A$133,$A30)</f>
        <v>603829.85772000009</v>
      </c>
      <c r="AG30" s="29">
        <f>SUMIFS('DATA 2'!AG$101:AG$133,'DATA 2'!$A$101:$A$133,$A30)</f>
        <v>610471.50272999995</v>
      </c>
      <c r="AH30" s="29">
        <f>SUMIFS('DATA 2'!AH$101:AH$133,'DATA 2'!$A$101:$A$133,$A30)</f>
        <v>616859.36335</v>
      </c>
      <c r="AI30" s="29">
        <f>SUMIFS('DATA 2'!AI$101:AI$133,'DATA 2'!$A$101:$A$133,$A30)</f>
        <v>623049.36788999988</v>
      </c>
      <c r="AJ30" s="29">
        <f>SUMIFS('DATA 2'!AJ$101:AJ$133,'DATA 2'!$A$101:$A$133,$A30)</f>
        <v>629120.03386999993</v>
      </c>
      <c r="AK30" s="29">
        <f>SUMIFS('DATA 2'!AK$101:AK$133,'DATA 2'!$A$101:$A$133,$A30)</f>
        <v>635179.25749999995</v>
      </c>
      <c r="AL30" s="29">
        <f>SUMIFS('DATA 2'!AL$101:AL$133,'DATA 2'!$A$101:$A$133,$A30)</f>
        <v>641275.18632999994</v>
      </c>
      <c r="AM30" s="29">
        <f>SUMIFS('DATA 2'!AM$101:AM$133,'DATA 2'!$A$101:$A$133,$A30)</f>
        <v>647496.39565000008</v>
      </c>
      <c r="AN30" s="29">
        <f>SUMIFS('DATA 2'!AN$101:AN$133,'DATA 2'!$A$101:$A$133,$A30)</f>
        <v>653800.74583999999</v>
      </c>
    </row>
    <row r="31" spans="1:44" x14ac:dyDescent="0.25">
      <c r="A31" s="3" t="s">
        <v>224</v>
      </c>
      <c r="C31" s="29">
        <f>SUM(C32:C43)</f>
        <v>36641.298950262702</v>
      </c>
      <c r="D31" s="29">
        <f t="shared" ref="D31:AN31" si="5">SUM(D32:D43)</f>
        <v>37222.389839618401</v>
      </c>
      <c r="E31" s="29">
        <f t="shared" si="5"/>
        <v>37465.797852604999</v>
      </c>
      <c r="F31" s="29">
        <f t="shared" si="5"/>
        <v>37572.435157669999</v>
      </c>
      <c r="G31" s="29">
        <f t="shared" si="5"/>
        <v>37790.661142509998</v>
      </c>
      <c r="H31" s="29">
        <f t="shared" si="5"/>
        <v>38333.824604900001</v>
      </c>
      <c r="I31" s="29">
        <f t="shared" si="5"/>
        <v>38887.208653000002</v>
      </c>
      <c r="J31" s="29">
        <f t="shared" si="5"/>
        <v>39797.226759900004</v>
      </c>
      <c r="K31" s="29">
        <f t="shared" si="5"/>
        <v>41023.197228500001</v>
      </c>
      <c r="L31" s="29">
        <f t="shared" si="5"/>
        <v>42606.581769399992</v>
      </c>
      <c r="M31" s="29">
        <f t="shared" si="5"/>
        <v>44678.577872419999</v>
      </c>
      <c r="N31" s="29">
        <f t="shared" si="5"/>
        <v>47497.037091089995</v>
      </c>
      <c r="O31" s="29">
        <f t="shared" si="5"/>
        <v>51485.782291289994</v>
      </c>
      <c r="P31" s="29">
        <f t="shared" si="5"/>
        <v>53311.363259936981</v>
      </c>
      <c r="Q31" s="29">
        <f t="shared" si="5"/>
        <v>55168.737866844</v>
      </c>
      <c r="R31" s="29">
        <f t="shared" si="5"/>
        <v>57037.991967048009</v>
      </c>
      <c r="S31" s="29">
        <f t="shared" si="5"/>
        <v>58922.562629155997</v>
      </c>
      <c r="T31" s="29">
        <f t="shared" si="5"/>
        <v>60828.738701753005</v>
      </c>
      <c r="U31" s="29">
        <f t="shared" si="5"/>
        <v>63279.994621317303</v>
      </c>
      <c r="V31" s="29">
        <f t="shared" si="5"/>
        <v>65907.200936296387</v>
      </c>
      <c r="W31" s="29">
        <f t="shared" si="5"/>
        <v>68759.602568214788</v>
      </c>
      <c r="X31" s="29">
        <f t="shared" si="5"/>
        <v>71859.400052360899</v>
      </c>
      <c r="Y31" s="29">
        <f t="shared" si="5"/>
        <v>75224.402467694599</v>
      </c>
      <c r="Z31" s="29">
        <f t="shared" si="5"/>
        <v>78864.782056310389</v>
      </c>
      <c r="AA31" s="29">
        <f t="shared" si="5"/>
        <v>82793.489634901707</v>
      </c>
      <c r="AB31" s="29">
        <f t="shared" si="5"/>
        <v>87020.871644195504</v>
      </c>
      <c r="AC31" s="29">
        <f t="shared" si="5"/>
        <v>91554.562502197397</v>
      </c>
      <c r="AD31" s="29">
        <f t="shared" si="5"/>
        <v>96400.347500521602</v>
      </c>
      <c r="AE31" s="29">
        <f t="shared" si="5"/>
        <v>99107.058664077587</v>
      </c>
      <c r="AF31" s="29">
        <f t="shared" si="5"/>
        <v>101259.7421353361</v>
      </c>
      <c r="AG31" s="29">
        <f t="shared" si="5"/>
        <v>103187.55090280309</v>
      </c>
      <c r="AH31" s="29">
        <f t="shared" si="5"/>
        <v>104929.81964522049</v>
      </c>
      <c r="AI31" s="29">
        <f t="shared" si="5"/>
        <v>106498.8487656574</v>
      </c>
      <c r="AJ31" s="29">
        <f t="shared" si="5"/>
        <v>107907.2455609274</v>
      </c>
      <c r="AK31" s="29">
        <f t="shared" si="5"/>
        <v>109169.97714874851</v>
      </c>
      <c r="AL31" s="29">
        <f t="shared" si="5"/>
        <v>110309.30365109981</v>
      </c>
      <c r="AM31" s="29">
        <f t="shared" si="5"/>
        <v>111336.87345891155</v>
      </c>
      <c r="AN31" s="29">
        <f t="shared" si="5"/>
        <v>112253.14321586062</v>
      </c>
      <c r="AO31" s="29"/>
      <c r="AP31" s="29"/>
      <c r="AQ31" s="29"/>
      <c r="AR31" s="29"/>
    </row>
    <row r="32" spans="1:44" x14ac:dyDescent="0.25">
      <c r="A32" s="31" t="s">
        <v>425</v>
      </c>
      <c r="C32" s="29">
        <f>SUMIFS('DATA 2'!C$101:C$133,'DATA 2'!$A$101:$A$133,$A32)</f>
        <v>10768.83088</v>
      </c>
      <c r="D32" s="29">
        <f>SUMIFS('DATA 2'!D$101:D$133,'DATA 2'!$A$101:$A$133,$A32)</f>
        <v>11016.789919999999</v>
      </c>
      <c r="E32" s="29">
        <f>SUMIFS('DATA 2'!E$101:E$133,'DATA 2'!$A$101:$A$133,$A32)</f>
        <v>11228.194219999999</v>
      </c>
      <c r="F32" s="29">
        <f>SUMIFS('DATA 2'!F$101:F$133,'DATA 2'!$A$101:$A$133,$A32)</f>
        <v>11395.651900000001</v>
      </c>
      <c r="G32" s="29">
        <f>SUMIFS('DATA 2'!G$101:G$133,'DATA 2'!$A$101:$A$133,$A32)</f>
        <v>11501.340260000001</v>
      </c>
      <c r="H32" s="29">
        <f>SUMIFS('DATA 2'!H$101:H$133,'DATA 2'!$A$101:$A$133,$A32)</f>
        <v>12102.49944</v>
      </c>
      <c r="I32" s="29">
        <f>SUMIFS('DATA 2'!I$101:I$133,'DATA 2'!$A$101:$A$133,$A32)</f>
        <v>12565.51642</v>
      </c>
      <c r="J32" s="29">
        <f>SUMIFS('DATA 2'!J$101:J$133,'DATA 2'!$A$101:$A$133,$A32)</f>
        <v>12796.61074</v>
      </c>
      <c r="K32" s="29">
        <f>SUMIFS('DATA 2'!K$101:K$133,'DATA 2'!$A$101:$A$133,$A32)</f>
        <v>12838.22745</v>
      </c>
      <c r="L32" s="29">
        <f>SUMIFS('DATA 2'!L$101:L$133,'DATA 2'!$A$101:$A$133,$A32)</f>
        <v>12737.49437</v>
      </c>
      <c r="M32" s="29">
        <f>SUMIFS('DATA 2'!M$101:M$133,'DATA 2'!$A$101:$A$133,$A32)</f>
        <v>12516.03707</v>
      </c>
      <c r="N32" s="29">
        <f>SUMIFS('DATA 2'!N$101:N$133,'DATA 2'!$A$101:$A$133,$A32)</f>
        <v>12170.70264</v>
      </c>
      <c r="O32" s="29">
        <f>SUMIFS('DATA 2'!O$101:O$133,'DATA 2'!$A$101:$A$133,$A32)</f>
        <v>11676.708360000001</v>
      </c>
      <c r="P32" s="29">
        <f>SUMIFS('DATA 2'!P$101:P$133,'DATA 2'!$A$101:$A$133,$A32)</f>
        <v>11541.125190000001</v>
      </c>
      <c r="Q32" s="29">
        <f>SUMIFS('DATA 2'!Q$101:Q$133,'DATA 2'!$A$101:$A$133,$A32)</f>
        <v>11513.7065</v>
      </c>
      <c r="R32" s="29">
        <f>SUMIFS('DATA 2'!R$101:R$133,'DATA 2'!$A$101:$A$133,$A32)</f>
        <v>11511.66807</v>
      </c>
      <c r="S32" s="29">
        <f>SUMIFS('DATA 2'!S$101:S$133,'DATA 2'!$A$101:$A$133,$A32)</f>
        <v>11509.6865</v>
      </c>
      <c r="T32" s="29">
        <f>SUMIFS('DATA 2'!T$101:T$133,'DATA 2'!$A$101:$A$133,$A32)</f>
        <v>11499.391530000001</v>
      </c>
      <c r="U32" s="29">
        <f>SUMIFS('DATA 2'!U$101:U$133,'DATA 2'!$A$101:$A$133,$A32)</f>
        <v>11440.368850000001</v>
      </c>
      <c r="V32" s="29">
        <f>SUMIFS('DATA 2'!V$101:V$133,'DATA 2'!$A$101:$A$133,$A32)</f>
        <v>11351.46767</v>
      </c>
      <c r="W32" s="29">
        <f>SUMIFS('DATA 2'!W$101:W$133,'DATA 2'!$A$101:$A$133,$A32)</f>
        <v>11240.21105</v>
      </c>
      <c r="X32" s="29">
        <f>SUMIFS('DATA 2'!X$101:X$133,'DATA 2'!$A$101:$A$133,$A32)</f>
        <v>11107.748149999999</v>
      </c>
      <c r="Y32" s="29">
        <f>SUMIFS('DATA 2'!Y$101:Y$133,'DATA 2'!$A$101:$A$133,$A32)</f>
        <v>10953.578219999999</v>
      </c>
      <c r="Z32" s="29">
        <f>SUMIFS('DATA 2'!Z$101:Z$133,'DATA 2'!$A$101:$A$133,$A32)</f>
        <v>10776.365610000001</v>
      </c>
      <c r="AA32" s="29">
        <f>SUMIFS('DATA 2'!AA$101:AA$133,'DATA 2'!$A$101:$A$133,$A32)</f>
        <v>10575.33243</v>
      </c>
      <c r="AB32" s="29">
        <f>SUMIFS('DATA 2'!AB$101:AB$133,'DATA 2'!$A$101:$A$133,$A32)</f>
        <v>10350.01101</v>
      </c>
      <c r="AC32" s="29">
        <f>SUMIFS('DATA 2'!AC$101:AC$133,'DATA 2'!$A$101:$A$133,$A32)</f>
        <v>10100.23041</v>
      </c>
      <c r="AD32" s="29">
        <f>SUMIFS('DATA 2'!AD$101:AD$133,'DATA 2'!$A$101:$A$133,$A32)</f>
        <v>9826.2338870000003</v>
      </c>
      <c r="AE32" s="29">
        <f>SUMIFS('DATA 2'!AE$101:AE$133,'DATA 2'!$A$101:$A$133,$A32)</f>
        <v>9771.8949950000006</v>
      </c>
      <c r="AF32" s="29">
        <f>SUMIFS('DATA 2'!AF$101:AF$133,'DATA 2'!$A$101:$A$133,$A32)</f>
        <v>9725.5897590000004</v>
      </c>
      <c r="AG32" s="29">
        <f>SUMIFS('DATA 2'!AG$101:AG$133,'DATA 2'!$A$101:$A$133,$A32)</f>
        <v>9643.0638290000006</v>
      </c>
      <c r="AH32" s="29">
        <f>SUMIFS('DATA 2'!AH$101:AH$133,'DATA 2'!$A$101:$A$133,$A32)</f>
        <v>9525.7381719999994</v>
      </c>
      <c r="AI32" s="29">
        <f>SUMIFS('DATA 2'!AI$101:AI$133,'DATA 2'!$A$101:$A$133,$A32)</f>
        <v>9383.177721</v>
      </c>
      <c r="AJ32" s="29">
        <f>SUMIFS('DATA 2'!AJ$101:AJ$133,'DATA 2'!$A$101:$A$133,$A32)</f>
        <v>9223.6585009999999</v>
      </c>
      <c r="AK32" s="29">
        <f>SUMIFS('DATA 2'!AK$101:AK$133,'DATA 2'!$A$101:$A$133,$A32)</f>
        <v>9052.9857439999996</v>
      </c>
      <c r="AL32" s="29">
        <f>SUMIFS('DATA 2'!AL$101:AL$133,'DATA 2'!$A$101:$A$133,$A32)</f>
        <v>8875.4354490000005</v>
      </c>
      <c r="AM32" s="29">
        <f>SUMIFS('DATA 2'!AM$101:AM$133,'DATA 2'!$A$101:$A$133,$A32)</f>
        <v>8693.5283220000001</v>
      </c>
      <c r="AN32" s="29">
        <f>SUMIFS('DATA 2'!AN$101:AN$133,'DATA 2'!$A$101:$A$133,$A32)</f>
        <v>8508.3522570000005</v>
      </c>
    </row>
    <row r="33" spans="1:40" x14ac:dyDescent="0.25">
      <c r="A33" s="31" t="s">
        <v>426</v>
      </c>
      <c r="C33" s="29">
        <f>SUMIFS('DATA 2'!C$101:C$133,'DATA 2'!$A$101:$A$133,$A33)</f>
        <v>752.27429700000005</v>
      </c>
      <c r="D33" s="29">
        <f>SUMIFS('DATA 2'!D$101:D$133,'DATA 2'!$A$101:$A$133,$A33)</f>
        <v>934.64675690000001</v>
      </c>
      <c r="E33" s="29">
        <f>SUMIFS('DATA 2'!E$101:E$133,'DATA 2'!$A$101:$A$133,$A33)</f>
        <v>1161.3364200000001</v>
      </c>
      <c r="F33" s="29">
        <f>SUMIFS('DATA 2'!F$101:F$133,'DATA 2'!$A$101:$A$133,$A33)</f>
        <v>1442.41182</v>
      </c>
      <c r="G33" s="29">
        <f>SUMIFS('DATA 2'!G$101:G$133,'DATA 2'!$A$101:$A$133,$A33)</f>
        <v>1788.4367689999999</v>
      </c>
      <c r="H33" s="29">
        <f>SUMIFS('DATA 2'!H$101:H$133,'DATA 2'!$A$101:$A$133,$A33)</f>
        <v>2233.6815889999998</v>
      </c>
      <c r="I33" s="29">
        <f>SUMIFS('DATA 2'!I$101:I$133,'DATA 2'!$A$101:$A$133,$A33)</f>
        <v>2695.4640089999998</v>
      </c>
      <c r="J33" s="29">
        <f>SUMIFS('DATA 2'!J$101:J$133,'DATA 2'!$A$101:$A$133,$A33)</f>
        <v>3197.2628909999999</v>
      </c>
      <c r="K33" s="29">
        <f>SUMIFS('DATA 2'!K$101:K$133,'DATA 2'!$A$101:$A$133,$A33)</f>
        <v>3757.9781979999998</v>
      </c>
      <c r="L33" s="29">
        <f>SUMIFS('DATA 2'!L$101:L$133,'DATA 2'!$A$101:$A$133,$A33)</f>
        <v>4390.208783</v>
      </c>
      <c r="M33" s="29">
        <f>SUMIFS('DATA 2'!M$101:M$133,'DATA 2'!$A$101:$A$133,$A33)</f>
        <v>5097.5755820000004</v>
      </c>
      <c r="N33" s="29">
        <f>SUMIFS('DATA 2'!N$101:N$133,'DATA 2'!$A$101:$A$133,$A33)</f>
        <v>5870.921362</v>
      </c>
      <c r="O33" s="29">
        <f>SUMIFS('DATA 2'!O$101:O$133,'DATA 2'!$A$101:$A$133,$A33)</f>
        <v>6679.2784330000004</v>
      </c>
      <c r="P33" s="29">
        <f>SUMIFS('DATA 2'!P$101:P$133,'DATA 2'!$A$101:$A$133,$A33)</f>
        <v>7488.6692640000001</v>
      </c>
      <c r="Q33" s="29">
        <f>SUMIFS('DATA 2'!Q$101:Q$133,'DATA 2'!$A$101:$A$133,$A33)</f>
        <v>8385.1616250000006</v>
      </c>
      <c r="R33" s="29">
        <f>SUMIFS('DATA 2'!R$101:R$133,'DATA 2'!$A$101:$A$133,$A33)</f>
        <v>9373.7434499999999</v>
      </c>
      <c r="S33" s="29">
        <f>SUMIFS('DATA 2'!S$101:S$133,'DATA 2'!$A$101:$A$133,$A33)</f>
        <v>10460.621069999999</v>
      </c>
      <c r="T33" s="29">
        <f>SUMIFS('DATA 2'!T$101:T$133,'DATA 2'!$A$101:$A$133,$A33)</f>
        <v>11651.86419</v>
      </c>
      <c r="U33" s="29">
        <f>SUMIFS('DATA 2'!U$101:U$133,'DATA 2'!$A$101:$A$133,$A33)</f>
        <v>12599.606110000001</v>
      </c>
      <c r="V33" s="29">
        <f>SUMIFS('DATA 2'!V$101:V$133,'DATA 2'!$A$101:$A$133,$A33)</f>
        <v>13581.007390000001</v>
      </c>
      <c r="W33" s="29">
        <f>SUMIFS('DATA 2'!W$101:W$133,'DATA 2'!$A$101:$A$133,$A33)</f>
        <v>14595.320599999999</v>
      </c>
      <c r="X33" s="29">
        <f>SUMIFS('DATA 2'!X$101:X$133,'DATA 2'!$A$101:$A$133,$A33)</f>
        <v>15637.328229999999</v>
      </c>
      <c r="Y33" s="29">
        <f>SUMIFS('DATA 2'!Y$101:Y$133,'DATA 2'!$A$101:$A$133,$A33)</f>
        <v>16701.21429</v>
      </c>
      <c r="Z33" s="29">
        <f>SUMIFS('DATA 2'!Z$101:Z$133,'DATA 2'!$A$101:$A$133,$A33)</f>
        <v>17779.09964</v>
      </c>
      <c r="AA33" s="29">
        <f>SUMIFS('DATA 2'!AA$101:AA$133,'DATA 2'!$A$101:$A$133,$A33)</f>
        <v>18863.510020000002</v>
      </c>
      <c r="AB33" s="29">
        <f>SUMIFS('DATA 2'!AB$101:AB$133,'DATA 2'!$A$101:$A$133,$A33)</f>
        <v>19946.01813</v>
      </c>
      <c r="AC33" s="29">
        <f>SUMIFS('DATA 2'!AC$101:AC$133,'DATA 2'!$A$101:$A$133,$A33)</f>
        <v>21017.403119999999</v>
      </c>
      <c r="AD33" s="29">
        <f>SUMIFS('DATA 2'!AD$101:AD$133,'DATA 2'!$A$101:$A$133,$A33)</f>
        <v>22068.049210000001</v>
      </c>
      <c r="AE33" s="29">
        <f>SUMIFS('DATA 2'!AE$101:AE$133,'DATA 2'!$A$101:$A$133,$A33)</f>
        <v>23071.070479999998</v>
      </c>
      <c r="AF33" s="29">
        <f>SUMIFS('DATA 2'!AF$101:AF$133,'DATA 2'!$A$101:$A$133,$A33)</f>
        <v>23856.028920000001</v>
      </c>
      <c r="AG33" s="29">
        <f>SUMIFS('DATA 2'!AG$101:AG$133,'DATA 2'!$A$101:$A$133,$A33)</f>
        <v>24490.354960000001</v>
      </c>
      <c r="AH33" s="29">
        <f>SUMIFS('DATA 2'!AH$101:AH$133,'DATA 2'!$A$101:$A$133,$A33)</f>
        <v>25015.07978</v>
      </c>
      <c r="AI33" s="29">
        <f>SUMIFS('DATA 2'!AI$101:AI$133,'DATA 2'!$A$101:$A$133,$A33)</f>
        <v>25457.335449999999</v>
      </c>
      <c r="AJ33" s="29">
        <f>SUMIFS('DATA 2'!AJ$101:AJ$133,'DATA 2'!$A$101:$A$133,$A33)</f>
        <v>25833.99653</v>
      </c>
      <c r="AK33" s="29">
        <f>SUMIFS('DATA 2'!AK$101:AK$133,'DATA 2'!$A$101:$A$133,$A33)</f>
        <v>26156.09952</v>
      </c>
      <c r="AL33" s="29">
        <f>SUMIFS('DATA 2'!AL$101:AL$133,'DATA 2'!$A$101:$A$133,$A33)</f>
        <v>26432.997599999999</v>
      </c>
      <c r="AM33" s="29">
        <f>SUMIFS('DATA 2'!AM$101:AM$133,'DATA 2'!$A$101:$A$133,$A33)</f>
        <v>26669.50763</v>
      </c>
      <c r="AN33" s="29">
        <f>SUMIFS('DATA 2'!AN$101:AN$133,'DATA 2'!$A$101:$A$133,$A33)</f>
        <v>26866.967840000001</v>
      </c>
    </row>
    <row r="34" spans="1:40" x14ac:dyDescent="0.25">
      <c r="A34" s="31" t="s">
        <v>427</v>
      </c>
      <c r="C34" s="29">
        <f>SUMIFS('DATA 2'!C$101:C$133,'DATA 2'!$A$101:$A$133,$A34)</f>
        <v>638.72549089999995</v>
      </c>
      <c r="D34" s="29">
        <f>SUMIFS('DATA 2'!D$101:D$133,'DATA 2'!$A$101:$A$133,$A34)</f>
        <v>637.69044650000001</v>
      </c>
      <c r="E34" s="29">
        <f>SUMIFS('DATA 2'!E$101:E$133,'DATA 2'!$A$101:$A$133,$A34)</f>
        <v>628.45397360000004</v>
      </c>
      <c r="F34" s="29">
        <f>SUMIFS('DATA 2'!F$101:F$133,'DATA 2'!$A$101:$A$133,$A34)</f>
        <v>614.34204609999995</v>
      </c>
      <c r="G34" s="29">
        <f>SUMIFS('DATA 2'!G$101:G$133,'DATA 2'!$A$101:$A$133,$A34)</f>
        <v>595.94407790000002</v>
      </c>
      <c r="H34" s="29">
        <f>SUMIFS('DATA 2'!H$101:H$133,'DATA 2'!$A$101:$A$133,$A34)</f>
        <v>659.59843069999999</v>
      </c>
      <c r="I34" s="29">
        <f>SUMIFS('DATA 2'!I$101:I$133,'DATA 2'!$A$101:$A$133,$A34)</f>
        <v>744.43077219999998</v>
      </c>
      <c r="J34" s="29">
        <f>SUMIFS('DATA 2'!J$101:J$133,'DATA 2'!$A$101:$A$133,$A34)</f>
        <v>835.37919169999998</v>
      </c>
      <c r="K34" s="29">
        <f>SUMIFS('DATA 2'!K$101:K$133,'DATA 2'!$A$101:$A$133,$A34)</f>
        <v>930.58395719999999</v>
      </c>
      <c r="L34" s="29">
        <f>SUMIFS('DATA 2'!L$101:L$133,'DATA 2'!$A$101:$A$133,$A34)</f>
        <v>1030.9971270000001</v>
      </c>
      <c r="M34" s="29">
        <f>SUMIFS('DATA 2'!M$101:M$133,'DATA 2'!$A$101:$A$133,$A34)</f>
        <v>1136.8175220000001</v>
      </c>
      <c r="N34" s="29">
        <f>SUMIFS('DATA 2'!N$101:N$133,'DATA 2'!$A$101:$A$133,$A34)</f>
        <v>1246.0662890000001</v>
      </c>
      <c r="O34" s="29">
        <f>SUMIFS('DATA 2'!O$101:O$133,'DATA 2'!$A$101:$A$133,$A34)</f>
        <v>1353.2305229999999</v>
      </c>
      <c r="P34" s="29">
        <f>SUMIFS('DATA 2'!P$101:P$133,'DATA 2'!$A$101:$A$133,$A34)</f>
        <v>1397.116614</v>
      </c>
      <c r="Q34" s="29">
        <f>SUMIFS('DATA 2'!Q$101:Q$133,'DATA 2'!$A$101:$A$133,$A34)</f>
        <v>1416.5558370000001</v>
      </c>
      <c r="R34" s="29">
        <f>SUMIFS('DATA 2'!R$101:R$133,'DATA 2'!$A$101:$A$133,$A34)</f>
        <v>1425.5656449999999</v>
      </c>
      <c r="S34" s="29">
        <f>SUMIFS('DATA 2'!S$101:S$133,'DATA 2'!$A$101:$A$133,$A34)</f>
        <v>1428.439257</v>
      </c>
      <c r="T34" s="29">
        <f>SUMIFS('DATA 2'!T$101:T$133,'DATA 2'!$A$101:$A$133,$A34)</f>
        <v>1426.438324</v>
      </c>
      <c r="U34" s="29">
        <f>SUMIFS('DATA 2'!U$101:U$133,'DATA 2'!$A$101:$A$133,$A34)</f>
        <v>1438.807102</v>
      </c>
      <c r="V34" s="29">
        <f>SUMIFS('DATA 2'!V$101:V$133,'DATA 2'!$A$101:$A$133,$A34)</f>
        <v>1453.386379</v>
      </c>
      <c r="W34" s="29">
        <f>SUMIFS('DATA 2'!W$101:W$133,'DATA 2'!$A$101:$A$133,$A34)</f>
        <v>1466.135814</v>
      </c>
      <c r="X34" s="29">
        <f>SUMIFS('DATA 2'!X$101:X$133,'DATA 2'!$A$101:$A$133,$A34)</f>
        <v>1475.572079</v>
      </c>
      <c r="Y34" s="29">
        <f>SUMIFS('DATA 2'!Y$101:Y$133,'DATA 2'!$A$101:$A$133,$A34)</f>
        <v>1481.0223040000001</v>
      </c>
      <c r="Z34" s="29">
        <f>SUMIFS('DATA 2'!Z$101:Z$133,'DATA 2'!$A$101:$A$133,$A34)</f>
        <v>1482.0169310000001</v>
      </c>
      <c r="AA34" s="29">
        <f>SUMIFS('DATA 2'!AA$101:AA$133,'DATA 2'!$A$101:$A$133,$A34)</f>
        <v>1478.2624290000001</v>
      </c>
      <c r="AB34" s="29">
        <f>SUMIFS('DATA 2'!AB$101:AB$133,'DATA 2'!$A$101:$A$133,$A34)</f>
        <v>1469.547926</v>
      </c>
      <c r="AC34" s="29">
        <f>SUMIFS('DATA 2'!AC$101:AC$133,'DATA 2'!$A$101:$A$133,$A34)</f>
        <v>1455.7266950000001</v>
      </c>
      <c r="AD34" s="29">
        <f>SUMIFS('DATA 2'!AD$101:AD$133,'DATA 2'!$A$101:$A$133,$A34)</f>
        <v>1436.7297129999999</v>
      </c>
      <c r="AE34" s="29">
        <f>SUMIFS('DATA 2'!AE$101:AE$133,'DATA 2'!$A$101:$A$133,$A34)</f>
        <v>1447.2881379999999</v>
      </c>
      <c r="AF34" s="29">
        <f>SUMIFS('DATA 2'!AF$101:AF$133,'DATA 2'!$A$101:$A$133,$A34)</f>
        <v>1457.749037</v>
      </c>
      <c r="AG34" s="29">
        <f>SUMIFS('DATA 2'!AG$101:AG$133,'DATA 2'!$A$101:$A$133,$A34)</f>
        <v>1461.710329</v>
      </c>
      <c r="AH34" s="29">
        <f>SUMIFS('DATA 2'!AH$101:AH$133,'DATA 2'!$A$101:$A$133,$A34)</f>
        <v>1459.2976040000001</v>
      </c>
      <c r="AI34" s="29">
        <f>SUMIFS('DATA 2'!AI$101:AI$133,'DATA 2'!$A$101:$A$133,$A34)</f>
        <v>1451.8747289999999</v>
      </c>
      <c r="AJ34" s="29">
        <f>SUMIFS('DATA 2'!AJ$101:AJ$133,'DATA 2'!$A$101:$A$133,$A34)</f>
        <v>1440.665849</v>
      </c>
      <c r="AK34" s="29">
        <f>SUMIFS('DATA 2'!AK$101:AK$133,'DATA 2'!$A$101:$A$133,$A34)</f>
        <v>1426.5624089999999</v>
      </c>
      <c r="AL34" s="29">
        <f>SUMIFS('DATA 2'!AL$101:AL$133,'DATA 2'!$A$101:$A$133,$A34)</f>
        <v>1410.2528299999999</v>
      </c>
      <c r="AM34" s="29">
        <f>SUMIFS('DATA 2'!AM$101:AM$133,'DATA 2'!$A$101:$A$133,$A34)</f>
        <v>1392.171529</v>
      </c>
      <c r="AN34" s="29">
        <f>SUMIFS('DATA 2'!AN$101:AN$133,'DATA 2'!$A$101:$A$133,$A34)</f>
        <v>1372.5370660000001</v>
      </c>
    </row>
    <row r="35" spans="1:40" x14ac:dyDescent="0.25">
      <c r="A35" s="31" t="s">
        <v>117</v>
      </c>
      <c r="C35" s="29">
        <f>SUMIFS('DATA 2'!C$101:C$133,'DATA 2'!$A$101:$A$133,$A35)</f>
        <v>4.3678165160000004</v>
      </c>
      <c r="D35" s="29">
        <f>SUMIFS('DATA 2'!D$101:D$133,'DATA 2'!$A$101:$A$133,$A35)</f>
        <v>8.7305762869999999</v>
      </c>
      <c r="E35" s="29">
        <f>SUMIFS('DATA 2'!E$101:E$133,'DATA 2'!$A$101:$A$133,$A35)</f>
        <v>17.604018360000001</v>
      </c>
      <c r="F35" s="29">
        <f>SUMIFS('DATA 2'!F$101:F$133,'DATA 2'!$A$101:$A$133,$A35)</f>
        <v>35.782275130000002</v>
      </c>
      <c r="G35" s="29">
        <f>SUMIFS('DATA 2'!G$101:G$133,'DATA 2'!$A$101:$A$133,$A35)</f>
        <v>73.205323910000004</v>
      </c>
      <c r="H35" s="29">
        <f>SUMIFS('DATA 2'!H$101:H$133,'DATA 2'!$A$101:$A$133,$A35)</f>
        <v>140.00294260000001</v>
      </c>
      <c r="I35" s="29">
        <f>SUMIFS('DATA 2'!I$101:I$133,'DATA 2'!$A$101:$A$133,$A35)</f>
        <v>260.05759280000001</v>
      </c>
      <c r="J35" s="29">
        <f>SUMIFS('DATA 2'!J$101:J$133,'DATA 2'!$A$101:$A$133,$A35)</f>
        <v>475.65632310000001</v>
      </c>
      <c r="K35" s="29">
        <f>SUMIFS('DATA 2'!K$101:K$133,'DATA 2'!$A$101:$A$133,$A35)</f>
        <v>862.0494582</v>
      </c>
      <c r="L35" s="29">
        <f>SUMIFS('DATA 2'!L$101:L$133,'DATA 2'!$A$101:$A$133,$A35)</f>
        <v>1551.0166240000001</v>
      </c>
      <c r="M35" s="29">
        <f>SUMIFS('DATA 2'!M$101:M$133,'DATA 2'!$A$101:$A$133,$A35)</f>
        <v>2768.9697160000001</v>
      </c>
      <c r="N35" s="29">
        <f>SUMIFS('DATA 2'!N$101:N$133,'DATA 2'!$A$101:$A$133,$A35)</f>
        <v>4894.3644649999997</v>
      </c>
      <c r="O35" s="29">
        <f>SUMIFS('DATA 2'!O$101:O$133,'DATA 2'!$A$101:$A$133,$A35)</f>
        <v>8530.9565910000001</v>
      </c>
      <c r="P35" s="29">
        <f>SUMIFS('DATA 2'!P$101:P$133,'DATA 2'!$A$101:$A$133,$A35)</f>
        <v>9312.0393399999903</v>
      </c>
      <c r="Q35" s="29">
        <f>SUMIFS('DATA 2'!Q$101:Q$133,'DATA 2'!$A$101:$A$133,$A35)</f>
        <v>10055.720810000001</v>
      </c>
      <c r="R35" s="29">
        <f>SUMIFS('DATA 2'!R$101:R$133,'DATA 2'!$A$101:$A$133,$A35)</f>
        <v>10768.088460000001</v>
      </c>
      <c r="S35" s="29">
        <f>SUMIFS('DATA 2'!S$101:S$133,'DATA 2'!$A$101:$A$133,$A35)</f>
        <v>11451.68499</v>
      </c>
      <c r="T35" s="29">
        <f>SUMIFS('DATA 2'!T$101:T$133,'DATA 2'!$A$101:$A$133,$A35)</f>
        <v>12106.647139999999</v>
      </c>
      <c r="U35" s="29">
        <f>SUMIFS('DATA 2'!U$101:U$133,'DATA 2'!$A$101:$A$133,$A35)</f>
        <v>13940.745290000001</v>
      </c>
      <c r="V35" s="29">
        <f>SUMIFS('DATA 2'!V$101:V$133,'DATA 2'!$A$101:$A$133,$A35)</f>
        <v>16005.33682</v>
      </c>
      <c r="W35" s="29">
        <f>SUMIFS('DATA 2'!W$101:W$133,'DATA 2'!$A$101:$A$133,$A35)</f>
        <v>18325.31984</v>
      </c>
      <c r="X35" s="29">
        <f>SUMIFS('DATA 2'!X$101:X$133,'DATA 2'!$A$101:$A$133,$A35)</f>
        <v>20922.13723</v>
      </c>
      <c r="Y35" s="29">
        <f>SUMIFS('DATA 2'!Y$101:Y$133,'DATA 2'!$A$101:$A$133,$A35)</f>
        <v>23817.584889999998</v>
      </c>
      <c r="Z35" s="29">
        <f>SUMIFS('DATA 2'!Z$101:Z$133,'DATA 2'!$A$101:$A$133,$A35)</f>
        <v>27031.320500000002</v>
      </c>
      <c r="AA35" s="29">
        <f>SUMIFS('DATA 2'!AA$101:AA$133,'DATA 2'!$A$101:$A$133,$A35)</f>
        <v>30583.772560000001</v>
      </c>
      <c r="AB35" s="29">
        <f>SUMIFS('DATA 2'!AB$101:AB$133,'DATA 2'!$A$101:$A$133,$A35)</f>
        <v>34493.790410000001</v>
      </c>
      <c r="AC35" s="29">
        <f>SUMIFS('DATA 2'!AC$101:AC$133,'DATA 2'!$A$101:$A$133,$A35)</f>
        <v>38778.14673</v>
      </c>
      <c r="AD35" s="29">
        <f>SUMIFS('DATA 2'!AD$101:AD$133,'DATA 2'!$A$101:$A$133,$A35)</f>
        <v>43451.458379999996</v>
      </c>
      <c r="AE35" s="29">
        <f>SUMIFS('DATA 2'!AE$101:AE$133,'DATA 2'!$A$101:$A$133,$A35)</f>
        <v>45866.560879999997</v>
      </c>
      <c r="AF35" s="29">
        <f>SUMIFS('DATA 2'!AF$101:AF$133,'DATA 2'!$A$101:$A$133,$A35)</f>
        <v>47831.745970000004</v>
      </c>
      <c r="AG35" s="29">
        <f>SUMIFS('DATA 2'!AG$101:AG$133,'DATA 2'!$A$101:$A$133,$A35)</f>
        <v>49475.540529999998</v>
      </c>
      <c r="AH35" s="29">
        <f>SUMIFS('DATA 2'!AH$101:AH$133,'DATA 2'!$A$101:$A$133,$A35)</f>
        <v>50878.480049999998</v>
      </c>
      <c r="AI35" s="29">
        <f>SUMIFS('DATA 2'!AI$101:AI$133,'DATA 2'!$A$101:$A$133,$A35)</f>
        <v>52095.463340000002</v>
      </c>
      <c r="AJ35" s="29">
        <f>SUMIFS('DATA 2'!AJ$101:AJ$133,'DATA 2'!$A$101:$A$133,$A35)</f>
        <v>53161.773419999998</v>
      </c>
      <c r="AK35" s="29">
        <f>SUMIFS('DATA 2'!AK$101:AK$133,'DATA 2'!$A$101:$A$133,$A35)</f>
        <v>54101.276890000001</v>
      </c>
      <c r="AL35" s="29">
        <f>SUMIFS('DATA 2'!AL$101:AL$133,'DATA 2'!$A$101:$A$133,$A35)</f>
        <v>54934.746910000002</v>
      </c>
      <c r="AM35" s="29">
        <f>SUMIFS('DATA 2'!AM$101:AM$133,'DATA 2'!$A$101:$A$133,$A35)</f>
        <v>55673.730530000001</v>
      </c>
      <c r="AN35" s="29">
        <f>SUMIFS('DATA 2'!AN$101:AN$133,'DATA 2'!$A$101:$A$133,$A35)</f>
        <v>56322.533199999998</v>
      </c>
    </row>
    <row r="36" spans="1:40" x14ac:dyDescent="0.25">
      <c r="A36" s="31" t="s">
        <v>428</v>
      </c>
      <c r="C36" s="29">
        <f>SUMIFS('DATA 2'!C$101:C$133,'DATA 2'!$A$101:$A$133,$A36)</f>
        <v>288.43088970000002</v>
      </c>
      <c r="D36" s="29">
        <f>SUMIFS('DATA 2'!D$101:D$133,'DATA 2'!$A$101:$A$133,$A36)</f>
        <v>352.31434239999999</v>
      </c>
      <c r="E36" s="29">
        <f>SUMIFS('DATA 2'!E$101:E$133,'DATA 2'!$A$101:$A$133,$A36)</f>
        <v>455.59903930000002</v>
      </c>
      <c r="F36" s="29">
        <f>SUMIFS('DATA 2'!F$101:F$133,'DATA 2'!$A$101:$A$133,$A36)</f>
        <v>601.32439420000003</v>
      </c>
      <c r="G36" s="29">
        <f>SUMIFS('DATA 2'!G$101:G$133,'DATA 2'!$A$101:$A$133,$A36)</f>
        <v>800.65095180000003</v>
      </c>
      <c r="H36" s="29">
        <f>SUMIFS('DATA 2'!H$101:H$133,'DATA 2'!$A$101:$A$133,$A36)</f>
        <v>986.62878330000001</v>
      </c>
      <c r="I36" s="29">
        <f>SUMIFS('DATA 2'!I$101:I$133,'DATA 2'!$A$101:$A$133,$A36)</f>
        <v>1155.576446</v>
      </c>
      <c r="J36" s="29">
        <f>SUMIFS('DATA 2'!J$101:J$133,'DATA 2'!$A$101:$A$133,$A36)</f>
        <v>1313.7159329999999</v>
      </c>
      <c r="K36" s="29">
        <f>SUMIFS('DATA 2'!K$101:K$133,'DATA 2'!$A$101:$A$133,$A36)</f>
        <v>1467.156937</v>
      </c>
      <c r="L36" s="29">
        <f>SUMIFS('DATA 2'!L$101:L$133,'DATA 2'!$A$101:$A$133,$A36)</f>
        <v>1619.189795</v>
      </c>
      <c r="M36" s="29">
        <f>SUMIFS('DATA 2'!M$101:M$133,'DATA 2'!$A$101:$A$133,$A36)</f>
        <v>1769.320125</v>
      </c>
      <c r="N36" s="29">
        <f>SUMIFS('DATA 2'!N$101:N$133,'DATA 2'!$A$101:$A$133,$A36)</f>
        <v>1912.8409329999999</v>
      </c>
      <c r="O36" s="29">
        <f>SUMIFS('DATA 2'!O$101:O$133,'DATA 2'!$A$101:$A$133,$A36)</f>
        <v>2039.7754950000001</v>
      </c>
      <c r="P36" s="29">
        <f>SUMIFS('DATA 2'!P$101:P$133,'DATA 2'!$A$101:$A$133,$A36)</f>
        <v>2110.632192</v>
      </c>
      <c r="Q36" s="29">
        <f>SUMIFS('DATA 2'!Q$101:Q$133,'DATA 2'!$A$101:$A$133,$A36)</f>
        <v>2155.7855460000001</v>
      </c>
      <c r="R36" s="29">
        <f>SUMIFS('DATA 2'!R$101:R$133,'DATA 2'!$A$101:$A$133,$A36)</f>
        <v>2185.6650509999999</v>
      </c>
      <c r="S36" s="29">
        <f>SUMIFS('DATA 2'!S$101:S$133,'DATA 2'!$A$101:$A$133,$A36)</f>
        <v>2203.4974550000002</v>
      </c>
      <c r="T36" s="29">
        <f>SUMIFS('DATA 2'!T$101:T$133,'DATA 2'!$A$101:$A$133,$A36)</f>
        <v>2210.3445900000002</v>
      </c>
      <c r="U36" s="29">
        <f>SUMIFS('DATA 2'!U$101:U$133,'DATA 2'!$A$101:$A$133,$A36)</f>
        <v>2234.1572390000001</v>
      </c>
      <c r="V36" s="29">
        <f>SUMIFS('DATA 2'!V$101:V$133,'DATA 2'!$A$101:$A$133,$A36)</f>
        <v>2257.4341420000001</v>
      </c>
      <c r="W36" s="29">
        <f>SUMIFS('DATA 2'!W$101:W$133,'DATA 2'!$A$101:$A$133,$A36)</f>
        <v>2274.4715689999998</v>
      </c>
      <c r="X36" s="29">
        <f>SUMIFS('DATA 2'!X$101:X$133,'DATA 2'!$A$101:$A$133,$A36)</f>
        <v>2283.3101620000002</v>
      </c>
      <c r="Y36" s="29">
        <f>SUMIFS('DATA 2'!Y$101:Y$133,'DATA 2'!$A$101:$A$133,$A36)</f>
        <v>2283.2172559999999</v>
      </c>
      <c r="Z36" s="29">
        <f>SUMIFS('DATA 2'!Z$101:Z$133,'DATA 2'!$A$101:$A$133,$A36)</f>
        <v>2273.7966379999998</v>
      </c>
      <c r="AA36" s="29">
        <f>SUMIFS('DATA 2'!AA$101:AA$133,'DATA 2'!$A$101:$A$133,$A36)</f>
        <v>2254.9584730000001</v>
      </c>
      <c r="AB36" s="29">
        <f>SUMIFS('DATA 2'!AB$101:AB$133,'DATA 2'!$A$101:$A$133,$A36)</f>
        <v>2226.772046</v>
      </c>
      <c r="AC36" s="29">
        <f>SUMIFS('DATA 2'!AC$101:AC$133,'DATA 2'!$A$101:$A$133,$A36)</f>
        <v>2189.4300920000001</v>
      </c>
      <c r="AD36" s="29">
        <f>SUMIFS('DATA 2'!AD$101:AD$133,'DATA 2'!$A$101:$A$133,$A36)</f>
        <v>2143.2602299999999</v>
      </c>
      <c r="AE36" s="29">
        <f>SUMIFS('DATA 2'!AE$101:AE$133,'DATA 2'!$A$101:$A$133,$A36)</f>
        <v>1301.2910449999999</v>
      </c>
      <c r="AF36" s="29">
        <f>SUMIFS('DATA 2'!AF$101:AF$133,'DATA 2'!$A$101:$A$133,$A36)</f>
        <v>657.18043599999999</v>
      </c>
      <c r="AG36" s="29">
        <f>SUMIFS('DATA 2'!AG$101:AG$133,'DATA 2'!$A$101:$A$133,$A36)</f>
        <v>305.49539859999999</v>
      </c>
      <c r="AH36" s="29">
        <f>SUMIFS('DATA 2'!AH$101:AH$133,'DATA 2'!$A$101:$A$133,$A36)</f>
        <v>135.05544739999999</v>
      </c>
      <c r="AI36" s="29">
        <f>SUMIFS('DATA 2'!AI$101:AI$133,'DATA 2'!$A$101:$A$133,$A36)</f>
        <v>57.468106489999997</v>
      </c>
      <c r="AJ36" s="29">
        <f>SUMIFS('DATA 2'!AJ$101:AJ$133,'DATA 2'!$A$101:$A$133,$A36)</f>
        <v>23.69684011</v>
      </c>
      <c r="AK36" s="29">
        <f>SUMIFS('DATA 2'!AK$101:AK$133,'DATA 2'!$A$101:$A$133,$A36)</f>
        <v>9.5418269799999997</v>
      </c>
      <c r="AL36" s="29">
        <f>SUMIFS('DATA 2'!AL$101:AL$133,'DATA 2'!$A$101:$A$133,$A36)</f>
        <v>3.800271424</v>
      </c>
      <c r="AM36" s="29">
        <f>SUMIFS('DATA 2'!AM$101:AM$133,'DATA 2'!$A$101:$A$133,$A36)</f>
        <v>1.5304900669999999</v>
      </c>
      <c r="AN36" s="29">
        <f>SUMIFS('DATA 2'!AN$101:AN$133,'DATA 2'!$A$101:$A$133,$A36)</f>
        <v>0.64449797919999996</v>
      </c>
    </row>
    <row r="37" spans="1:40" x14ac:dyDescent="0.25">
      <c r="A37" s="31" t="s">
        <v>429</v>
      </c>
      <c r="C37" s="29">
        <f>SUMIFS('DATA 2'!C$101:C$133,'DATA 2'!$A$101:$A$133,$A37)</f>
        <v>514.10128280000004</v>
      </c>
      <c r="D37" s="29">
        <f>SUMIFS('DATA 2'!D$101:D$133,'DATA 2'!$A$101:$A$133,$A37)</f>
        <v>545.7934017</v>
      </c>
      <c r="E37" s="29">
        <f>SUMIFS('DATA 2'!E$101:E$133,'DATA 2'!$A$101:$A$133,$A37)</f>
        <v>584.09735450000005</v>
      </c>
      <c r="F37" s="29">
        <f>SUMIFS('DATA 2'!F$101:F$133,'DATA 2'!$A$101:$A$133,$A37)</f>
        <v>625.19441180000001</v>
      </c>
      <c r="G37" s="29">
        <f>SUMIFS('DATA 2'!G$101:G$133,'DATA 2'!$A$101:$A$133,$A37)</f>
        <v>667.2238668</v>
      </c>
      <c r="H37" s="29">
        <f>SUMIFS('DATA 2'!H$101:H$133,'DATA 2'!$A$101:$A$133,$A37)</f>
        <v>723.0262553</v>
      </c>
      <c r="I37" s="29">
        <f>SUMIFS('DATA 2'!I$101:I$133,'DATA 2'!$A$101:$A$133,$A37)</f>
        <v>767.39458530000002</v>
      </c>
      <c r="J37" s="29">
        <f>SUMIFS('DATA 2'!J$101:J$133,'DATA 2'!$A$101:$A$133,$A37)</f>
        <v>797.92021590000002</v>
      </c>
      <c r="K37" s="29">
        <f>SUMIFS('DATA 2'!K$101:K$133,'DATA 2'!$A$101:$A$133,$A37)</f>
        <v>817.71030719999999</v>
      </c>
      <c r="L37" s="29">
        <f>SUMIFS('DATA 2'!L$101:L$133,'DATA 2'!$A$101:$A$133,$A37)</f>
        <v>829.39577120000001</v>
      </c>
      <c r="M37" s="29">
        <f>SUMIFS('DATA 2'!M$101:M$133,'DATA 2'!$A$101:$A$133,$A37)</f>
        <v>833.85166949999996</v>
      </c>
      <c r="N37" s="29">
        <f>SUMIFS('DATA 2'!N$101:N$133,'DATA 2'!$A$101:$A$133,$A37)</f>
        <v>830.26629490000005</v>
      </c>
      <c r="O37" s="29">
        <f>SUMIFS('DATA 2'!O$101:O$133,'DATA 2'!$A$101:$A$133,$A37)</f>
        <v>816.22825909999995</v>
      </c>
      <c r="P37" s="29">
        <f>SUMIFS('DATA 2'!P$101:P$133,'DATA 2'!$A$101:$A$133,$A37)</f>
        <v>803.10566840000001</v>
      </c>
      <c r="Q37" s="29">
        <f>SUMIFS('DATA 2'!Q$101:Q$133,'DATA 2'!$A$101:$A$133,$A37)</f>
        <v>789.39759300000003</v>
      </c>
      <c r="R37" s="29">
        <f>SUMIFS('DATA 2'!R$101:R$133,'DATA 2'!$A$101:$A$133,$A37)</f>
        <v>774.46436100000005</v>
      </c>
      <c r="S37" s="29">
        <f>SUMIFS('DATA 2'!S$101:S$133,'DATA 2'!$A$101:$A$133,$A37)</f>
        <v>758.15136859999996</v>
      </c>
      <c r="T37" s="29">
        <f>SUMIFS('DATA 2'!T$101:T$133,'DATA 2'!$A$101:$A$133,$A37)</f>
        <v>740.45766939999999</v>
      </c>
      <c r="U37" s="29">
        <f>SUMIFS('DATA 2'!U$101:U$133,'DATA 2'!$A$101:$A$133,$A37)</f>
        <v>687.43648359999997</v>
      </c>
      <c r="V37" s="29">
        <f>SUMIFS('DATA 2'!V$101:V$133,'DATA 2'!$A$101:$A$133,$A37)</f>
        <v>625.1952642</v>
      </c>
      <c r="W37" s="29">
        <f>SUMIFS('DATA 2'!W$101:W$133,'DATA 2'!$A$101:$A$133,$A37)</f>
        <v>562.71528009999997</v>
      </c>
      <c r="X37" s="29">
        <f>SUMIFS('DATA 2'!X$101:X$133,'DATA 2'!$A$101:$A$133,$A37)</f>
        <v>502.76452999999998</v>
      </c>
      <c r="Y37" s="29">
        <f>SUMIFS('DATA 2'!Y$101:Y$133,'DATA 2'!$A$101:$A$133,$A37)</f>
        <v>446.29226319999998</v>
      </c>
      <c r="Z37" s="29">
        <f>SUMIFS('DATA 2'!Z$101:Z$133,'DATA 2'!$A$101:$A$133,$A37)</f>
        <v>393.6624094</v>
      </c>
      <c r="AA37" s="29">
        <f>SUMIFS('DATA 2'!AA$101:AA$133,'DATA 2'!$A$101:$A$133,$A37)</f>
        <v>345.04730030000002</v>
      </c>
      <c r="AB37" s="29">
        <f>SUMIFS('DATA 2'!AB$101:AB$133,'DATA 2'!$A$101:$A$133,$A37)</f>
        <v>300.50845670000001</v>
      </c>
      <c r="AC37" s="29">
        <f>SUMIFS('DATA 2'!AC$101:AC$133,'DATA 2'!$A$101:$A$133,$A37)</f>
        <v>260.02750420000001</v>
      </c>
      <c r="AD37" s="29">
        <f>SUMIFS('DATA 2'!AD$101:AD$133,'DATA 2'!$A$101:$A$133,$A37)</f>
        <v>223.52422749999999</v>
      </c>
      <c r="AE37" s="29">
        <f>SUMIFS('DATA 2'!AE$101:AE$133,'DATA 2'!$A$101:$A$133,$A37)</f>
        <v>181.6727803</v>
      </c>
      <c r="AF37" s="29">
        <f>SUMIFS('DATA 2'!AF$101:AF$133,'DATA 2'!$A$101:$A$133,$A37)</f>
        <v>143.27070889999999</v>
      </c>
      <c r="AG37" s="29">
        <f>SUMIFS('DATA 2'!AG$101:AG$133,'DATA 2'!$A$101:$A$133,$A37)</f>
        <v>110.8692266</v>
      </c>
      <c r="AH37" s="29">
        <f>SUMIFS('DATA 2'!AH$101:AH$133,'DATA 2'!$A$101:$A$133,$A37)</f>
        <v>84.60096532</v>
      </c>
      <c r="AI37" s="29">
        <f>SUMIFS('DATA 2'!AI$101:AI$133,'DATA 2'!$A$101:$A$133,$A37)</f>
        <v>63.812482690000003</v>
      </c>
      <c r="AJ37" s="29">
        <f>SUMIFS('DATA 2'!AJ$101:AJ$133,'DATA 2'!$A$101:$A$133,$A37)</f>
        <v>47.641056730000003</v>
      </c>
      <c r="AK37" s="29">
        <f>SUMIFS('DATA 2'!AK$101:AK$133,'DATA 2'!$A$101:$A$133,$A37)</f>
        <v>35.233654440000002</v>
      </c>
      <c r="AL37" s="29">
        <f>SUMIFS('DATA 2'!AL$101:AL$133,'DATA 2'!$A$101:$A$133,$A37)</f>
        <v>25.828535649999999</v>
      </c>
      <c r="AM37" s="29">
        <f>SUMIFS('DATA 2'!AM$101:AM$133,'DATA 2'!$A$101:$A$133,$A37)</f>
        <v>18.77587007</v>
      </c>
      <c r="AN37" s="29">
        <f>SUMIFS('DATA 2'!AN$101:AN$133,'DATA 2'!$A$101:$A$133,$A37)</f>
        <v>13.539455480000001</v>
      </c>
    </row>
    <row r="38" spans="1:40" x14ac:dyDescent="0.25">
      <c r="A38" s="31" t="s">
        <v>430</v>
      </c>
      <c r="C38" s="29">
        <f>SUMIFS('DATA 2'!C$101:C$133,'DATA 2'!$A$101:$A$133,$A38)</f>
        <v>0.22515454670000001</v>
      </c>
      <c r="D38" s="29">
        <f>SUMIFS('DATA 2'!D$101:D$133,'DATA 2'!$A$101:$A$133,$A38)</f>
        <v>0.8071877314</v>
      </c>
      <c r="E38" s="29">
        <f>SUMIFS('DATA 2'!E$101:E$133,'DATA 2'!$A$101:$A$133,$A38)</f>
        <v>4.575873745</v>
      </c>
      <c r="F38" s="29">
        <f>SUMIFS('DATA 2'!F$101:F$133,'DATA 2'!$A$101:$A$133,$A38)</f>
        <v>30.981839040000001</v>
      </c>
      <c r="G38" s="29">
        <f>SUMIFS('DATA 2'!G$101:G$133,'DATA 2'!$A$101:$A$133,$A38)</f>
        <v>222.1106925</v>
      </c>
      <c r="H38" s="29">
        <f>SUMIFS('DATA 2'!H$101:H$133,'DATA 2'!$A$101:$A$133,$A38)</f>
        <v>518.82004319999999</v>
      </c>
      <c r="I38" s="29">
        <f>SUMIFS('DATA 2'!I$101:I$133,'DATA 2'!$A$101:$A$133,$A38)</f>
        <v>804.44095200000004</v>
      </c>
      <c r="J38" s="29">
        <f>SUMIFS('DATA 2'!J$101:J$133,'DATA 2'!$A$101:$A$133,$A38)</f>
        <v>1070.839005</v>
      </c>
      <c r="K38" s="29">
        <f>SUMIFS('DATA 2'!K$101:K$133,'DATA 2'!$A$101:$A$133,$A38)</f>
        <v>1335.287235</v>
      </c>
      <c r="L38" s="29">
        <f>SUMIFS('DATA 2'!L$101:L$133,'DATA 2'!$A$101:$A$133,$A38)</f>
        <v>1609.185264</v>
      </c>
      <c r="M38" s="29">
        <f>SUMIFS('DATA 2'!M$101:M$133,'DATA 2'!$A$101:$A$133,$A38)</f>
        <v>1895.7588470000001</v>
      </c>
      <c r="N38" s="29">
        <f>SUMIFS('DATA 2'!N$101:N$133,'DATA 2'!$A$101:$A$133,$A38)</f>
        <v>2190.9221539999999</v>
      </c>
      <c r="O38" s="29">
        <f>SUMIFS('DATA 2'!O$101:O$133,'DATA 2'!$A$101:$A$133,$A38)</f>
        <v>2482.1148240000002</v>
      </c>
      <c r="P38" s="29">
        <f>SUMIFS('DATA 2'!P$101:P$133,'DATA 2'!$A$101:$A$133,$A38)</f>
        <v>2614.401222</v>
      </c>
      <c r="Q38" s="29">
        <f>SUMIFS('DATA 2'!Q$101:Q$133,'DATA 2'!$A$101:$A$133,$A38)</f>
        <v>2671.9745109999999</v>
      </c>
      <c r="R38" s="29">
        <f>SUMIFS('DATA 2'!R$101:R$133,'DATA 2'!$A$101:$A$133,$A38)</f>
        <v>2689.5121669999999</v>
      </c>
      <c r="S38" s="29">
        <f>SUMIFS('DATA 2'!S$101:S$133,'DATA 2'!$A$101:$A$133,$A38)</f>
        <v>2679.9592109999999</v>
      </c>
      <c r="T38" s="29">
        <f>SUMIFS('DATA 2'!T$101:T$133,'DATA 2'!$A$101:$A$133,$A38)</f>
        <v>2649.0749270000001</v>
      </c>
      <c r="U38" s="29">
        <f>SUMIFS('DATA 2'!U$101:U$133,'DATA 2'!$A$101:$A$133,$A38)</f>
        <v>2501.1701170000001</v>
      </c>
      <c r="V38" s="29">
        <f>SUMIFS('DATA 2'!V$101:V$133,'DATA 2'!$A$101:$A$133,$A38)</f>
        <v>2312.806732</v>
      </c>
      <c r="W38" s="29">
        <f>SUMIFS('DATA 2'!W$101:W$133,'DATA 2'!$A$101:$A$133,$A38)</f>
        <v>2113.2380790000002</v>
      </c>
      <c r="X38" s="29">
        <f>SUMIFS('DATA 2'!X$101:X$133,'DATA 2'!$A$101:$A$133,$A38)</f>
        <v>1913.5974759999999</v>
      </c>
      <c r="Y38" s="29">
        <f>SUMIFS('DATA 2'!Y$101:Y$133,'DATA 2'!$A$101:$A$133,$A38)</f>
        <v>1719.1967500000001</v>
      </c>
      <c r="Z38" s="29">
        <f>SUMIFS('DATA 2'!Z$101:Z$133,'DATA 2'!$A$101:$A$133,$A38)</f>
        <v>1533.0969219999999</v>
      </c>
      <c r="AA38" s="29">
        <f>SUMIFS('DATA 2'!AA$101:AA$133,'DATA 2'!$A$101:$A$133,$A38)</f>
        <v>1357.3722749999999</v>
      </c>
      <c r="AB38" s="29">
        <f>SUMIFS('DATA 2'!AB$101:AB$133,'DATA 2'!$A$101:$A$133,$A38)</f>
        <v>1193.4047519999999</v>
      </c>
      <c r="AC38" s="29">
        <f>SUMIFS('DATA 2'!AC$101:AC$133,'DATA 2'!$A$101:$A$133,$A38)</f>
        <v>1042.0369370000001</v>
      </c>
      <c r="AD38" s="29">
        <f>SUMIFS('DATA 2'!AD$101:AD$133,'DATA 2'!$A$101:$A$133,$A38)</f>
        <v>903.6832101</v>
      </c>
      <c r="AE38" s="29">
        <f>SUMIFS('DATA 2'!AE$101:AE$133,'DATA 2'!$A$101:$A$133,$A38)</f>
        <v>823.80067840000004</v>
      </c>
      <c r="AF38" s="29">
        <f>SUMIFS('DATA 2'!AF$101:AF$133,'DATA 2'!$A$101:$A$133,$A38)</f>
        <v>757.82721230000004</v>
      </c>
      <c r="AG38" s="29">
        <f>SUMIFS('DATA 2'!AG$101:AG$133,'DATA 2'!$A$101:$A$133,$A38)</f>
        <v>695.74632250000002</v>
      </c>
      <c r="AH38" s="29">
        <f>SUMIFS('DATA 2'!AH$101:AH$133,'DATA 2'!$A$101:$A$133,$A38)</f>
        <v>636.30627470000002</v>
      </c>
      <c r="AI38" s="29">
        <f>SUMIFS('DATA 2'!AI$101:AI$133,'DATA 2'!$A$101:$A$133,$A38)</f>
        <v>579.93310940000003</v>
      </c>
      <c r="AJ38" s="29">
        <f>SUMIFS('DATA 2'!AJ$101:AJ$133,'DATA 2'!$A$101:$A$133,$A38)</f>
        <v>527.07988599999999</v>
      </c>
      <c r="AK38" s="29">
        <f>SUMIFS('DATA 2'!AK$101:AK$133,'DATA 2'!$A$101:$A$133,$A38)</f>
        <v>477.9720269</v>
      </c>
      <c r="AL38" s="29">
        <f>SUMIFS('DATA 2'!AL$101:AL$133,'DATA 2'!$A$101:$A$133,$A38)</f>
        <v>432.66367880000001</v>
      </c>
      <c r="AM38" s="29">
        <f>SUMIFS('DATA 2'!AM$101:AM$133,'DATA 2'!$A$101:$A$133,$A38)</f>
        <v>391.059009</v>
      </c>
      <c r="AN38" s="29">
        <f>SUMIFS('DATA 2'!AN$101:AN$133,'DATA 2'!$A$101:$A$133,$A38)</f>
        <v>352.96683189999999</v>
      </c>
    </row>
    <row r="39" spans="1:40" x14ac:dyDescent="0.25">
      <c r="A39" s="31" t="s">
        <v>431</v>
      </c>
      <c r="C39" s="29">
        <f>SUMIFS('DATA 2'!C$101:C$133,'DATA 2'!$A$101:$A$133,$A39)</f>
        <v>2605.7253879999998</v>
      </c>
      <c r="D39" s="29">
        <f>SUMIFS('DATA 2'!D$101:D$133,'DATA 2'!$A$101:$A$133,$A39)</f>
        <v>2572.6811769999999</v>
      </c>
      <c r="E39" s="29">
        <f>SUMIFS('DATA 2'!E$101:E$133,'DATA 2'!$A$101:$A$133,$A39)</f>
        <v>2497.919069</v>
      </c>
      <c r="F39" s="29">
        <f>SUMIFS('DATA 2'!F$101:F$133,'DATA 2'!$A$101:$A$133,$A39)</f>
        <v>2402.0397929999999</v>
      </c>
      <c r="G39" s="29">
        <f>SUMIFS('DATA 2'!G$101:G$133,'DATA 2'!$A$101:$A$133,$A39)</f>
        <v>2289.677068</v>
      </c>
      <c r="H39" s="29">
        <f>SUMIFS('DATA 2'!H$101:H$133,'DATA 2'!$A$101:$A$133,$A39)</f>
        <v>2342.0924380000001</v>
      </c>
      <c r="I39" s="29">
        <f>SUMIFS('DATA 2'!I$101:I$133,'DATA 2'!$A$101:$A$133,$A39)</f>
        <v>2385.5087039999999</v>
      </c>
      <c r="J39" s="29">
        <f>SUMIFS('DATA 2'!J$101:J$133,'DATA 2'!$A$101:$A$133,$A39)</f>
        <v>2389.4420730000002</v>
      </c>
      <c r="K39" s="29">
        <f>SUMIFS('DATA 2'!K$101:K$133,'DATA 2'!$A$101:$A$133,$A39)</f>
        <v>2359.3446789999998</v>
      </c>
      <c r="L39" s="29">
        <f>SUMIFS('DATA 2'!L$101:L$133,'DATA 2'!$A$101:$A$133,$A39)</f>
        <v>2304.0891459999998</v>
      </c>
      <c r="M39" s="29">
        <f>SUMIFS('DATA 2'!M$101:M$133,'DATA 2'!$A$101:$A$133,$A39)</f>
        <v>2228.3819880000001</v>
      </c>
      <c r="N39" s="29">
        <f>SUMIFS('DATA 2'!N$101:N$133,'DATA 2'!$A$101:$A$133,$A39)</f>
        <v>2132.5987850000001</v>
      </c>
      <c r="O39" s="29">
        <f>SUMIFS('DATA 2'!O$101:O$133,'DATA 2'!$A$101:$A$133,$A39)</f>
        <v>2013.4740549999999</v>
      </c>
      <c r="P39" s="29">
        <f>SUMIFS('DATA 2'!P$101:P$133,'DATA 2'!$A$101:$A$133,$A39)</f>
        <v>1935.0693530000001</v>
      </c>
      <c r="Q39" s="29">
        <f>SUMIFS('DATA 2'!Q$101:Q$133,'DATA 2'!$A$101:$A$133,$A39)</f>
        <v>1868.6735450000001</v>
      </c>
      <c r="R39" s="29">
        <f>SUMIFS('DATA 2'!R$101:R$133,'DATA 2'!$A$101:$A$133,$A39)</f>
        <v>1804.9631449999999</v>
      </c>
      <c r="S39" s="29">
        <f>SUMIFS('DATA 2'!S$101:S$133,'DATA 2'!$A$101:$A$133,$A39)</f>
        <v>1741.3352580000001</v>
      </c>
      <c r="T39" s="29">
        <f>SUMIFS('DATA 2'!T$101:T$133,'DATA 2'!$A$101:$A$133,$A39)</f>
        <v>1677.128933</v>
      </c>
      <c r="U39" s="29">
        <f>SUMIFS('DATA 2'!U$101:U$133,'DATA 2'!$A$101:$A$133,$A39)</f>
        <v>1633.7481029999999</v>
      </c>
      <c r="V39" s="29">
        <f>SUMIFS('DATA 2'!V$101:V$133,'DATA 2'!$A$101:$A$133,$A39)</f>
        <v>1595.6711230000001</v>
      </c>
      <c r="W39" s="29">
        <f>SUMIFS('DATA 2'!W$101:W$133,'DATA 2'!$A$101:$A$133,$A39)</f>
        <v>1558.136972</v>
      </c>
      <c r="X39" s="29">
        <f>SUMIFS('DATA 2'!X$101:X$133,'DATA 2'!$A$101:$A$133,$A39)</f>
        <v>1519.640189</v>
      </c>
      <c r="Y39" s="29">
        <f>SUMIFS('DATA 2'!Y$101:Y$133,'DATA 2'!$A$101:$A$133,$A39)</f>
        <v>1479.663313</v>
      </c>
      <c r="Z39" s="29">
        <f>SUMIFS('DATA 2'!Z$101:Z$133,'DATA 2'!$A$101:$A$133,$A39)</f>
        <v>1437.933098</v>
      </c>
      <c r="AA39" s="29">
        <f>SUMIFS('DATA 2'!AA$101:AA$133,'DATA 2'!$A$101:$A$133,$A39)</f>
        <v>1394.3563779999999</v>
      </c>
      <c r="AB39" s="29">
        <f>SUMIFS('DATA 2'!AB$101:AB$133,'DATA 2'!$A$101:$A$133,$A39)</f>
        <v>1348.9086219999999</v>
      </c>
      <c r="AC39" s="29">
        <f>SUMIFS('DATA 2'!AC$101:AC$133,'DATA 2'!$A$101:$A$133,$A39)</f>
        <v>1301.608223</v>
      </c>
      <c r="AD39" s="29">
        <f>SUMIFS('DATA 2'!AD$101:AD$133,'DATA 2'!$A$101:$A$133,$A39)</f>
        <v>1252.523363</v>
      </c>
      <c r="AE39" s="29">
        <f>SUMIFS('DATA 2'!AE$101:AE$133,'DATA 2'!$A$101:$A$133,$A39)</f>
        <v>1232.339645</v>
      </c>
      <c r="AF39" s="29">
        <f>SUMIFS('DATA 2'!AF$101:AF$133,'DATA 2'!$A$101:$A$133,$A39)</f>
        <v>1213.7998769999999</v>
      </c>
      <c r="AG39" s="29">
        <f>SUMIFS('DATA 2'!AG$101:AG$133,'DATA 2'!$A$101:$A$133,$A39)</f>
        <v>1191.4056969999999</v>
      </c>
      <c r="AH39" s="29">
        <f>SUMIFS('DATA 2'!AH$101:AH$133,'DATA 2'!$A$101:$A$133,$A39)</f>
        <v>1165.4460469999999</v>
      </c>
      <c r="AI39" s="29">
        <f>SUMIFS('DATA 2'!AI$101:AI$133,'DATA 2'!$A$101:$A$133,$A39)</f>
        <v>1137.1748680000001</v>
      </c>
      <c r="AJ39" s="29">
        <f>SUMIFS('DATA 2'!AJ$101:AJ$133,'DATA 2'!$A$101:$A$133,$A39)</f>
        <v>1107.6380819999999</v>
      </c>
      <c r="AK39" s="29">
        <f>SUMIFS('DATA 2'!AK$101:AK$133,'DATA 2'!$A$101:$A$133,$A39)</f>
        <v>1077.5460330000001</v>
      </c>
      <c r="AL39" s="29">
        <f>SUMIFS('DATA 2'!AL$101:AL$133,'DATA 2'!$A$101:$A$133,$A39)</f>
        <v>1047.4012299999999</v>
      </c>
      <c r="AM39" s="29">
        <f>SUMIFS('DATA 2'!AM$101:AM$133,'DATA 2'!$A$101:$A$133,$A39)</f>
        <v>1017.4824620000001</v>
      </c>
      <c r="AN39" s="29">
        <f>SUMIFS('DATA 2'!AN$101:AN$133,'DATA 2'!$A$101:$A$133,$A39)</f>
        <v>987.89241979999997</v>
      </c>
    </row>
    <row r="40" spans="1:40" x14ac:dyDescent="0.25">
      <c r="A40" s="31" t="s">
        <v>434</v>
      </c>
      <c r="C40" s="29">
        <f>SUMIFS('DATA 2'!C$101:C$133,'DATA 2'!$A$101:$A$133,$A40)</f>
        <v>2831.6670730000001</v>
      </c>
      <c r="D40" s="29">
        <f>SUMIFS('DATA 2'!D$101:D$133,'DATA 2'!$A$101:$A$133,$A40)</f>
        <v>2809.7532630000001</v>
      </c>
      <c r="E40" s="29">
        <f>SUMIFS('DATA 2'!E$101:E$133,'DATA 2'!$A$101:$A$133,$A40)</f>
        <v>2732.8289920000002</v>
      </c>
      <c r="F40" s="29">
        <f>SUMIFS('DATA 2'!F$101:F$133,'DATA 2'!$A$101:$A$133,$A40)</f>
        <v>2625.7977989999999</v>
      </c>
      <c r="G40" s="29">
        <f>SUMIFS('DATA 2'!G$101:G$133,'DATA 2'!$A$101:$A$133,$A40)</f>
        <v>2501.710079</v>
      </c>
      <c r="H40" s="29">
        <f>SUMIFS('DATA 2'!H$101:H$133,'DATA 2'!$A$101:$A$133,$A40)</f>
        <v>2563.7853129999999</v>
      </c>
      <c r="I40" s="29">
        <f>SUMIFS('DATA 2'!I$101:I$133,'DATA 2'!$A$101:$A$133,$A40)</f>
        <v>2633.8352249999998</v>
      </c>
      <c r="J40" s="29">
        <f>SUMIFS('DATA 2'!J$101:J$133,'DATA 2'!$A$101:$A$133,$A40)</f>
        <v>2685.3546299999998</v>
      </c>
      <c r="K40" s="29">
        <f>SUMIFS('DATA 2'!K$101:K$133,'DATA 2'!$A$101:$A$133,$A40)</f>
        <v>2706.9496479999998</v>
      </c>
      <c r="L40" s="29">
        <f>SUMIFS('DATA 2'!L$101:L$133,'DATA 2'!$A$101:$A$133,$A40)</f>
        <v>2705.9875830000001</v>
      </c>
      <c r="M40" s="29">
        <f>SUMIFS('DATA 2'!M$101:M$133,'DATA 2'!$A$101:$A$133,$A40)</f>
        <v>2684.840146</v>
      </c>
      <c r="N40" s="29">
        <f>SUMIFS('DATA 2'!N$101:N$133,'DATA 2'!$A$101:$A$133,$A40)</f>
        <v>2640.7856550000001</v>
      </c>
      <c r="O40" s="29">
        <f>SUMIFS('DATA 2'!O$101:O$133,'DATA 2'!$A$101:$A$133,$A40)</f>
        <v>2566.7346859999998</v>
      </c>
      <c r="P40" s="29">
        <f>SUMIFS('DATA 2'!P$101:P$133,'DATA 2'!$A$101:$A$133,$A40)</f>
        <v>2454.5850559999999</v>
      </c>
      <c r="Q40" s="29">
        <f>SUMIFS('DATA 2'!Q$101:Q$133,'DATA 2'!$A$101:$A$133,$A40)</f>
        <v>2329.5722139999998</v>
      </c>
      <c r="R40" s="29">
        <f>SUMIFS('DATA 2'!R$101:R$133,'DATA 2'!$A$101:$A$133,$A40)</f>
        <v>2200.3344590000002</v>
      </c>
      <c r="S40" s="29">
        <f>SUMIFS('DATA 2'!S$101:S$133,'DATA 2'!$A$101:$A$133,$A40)</f>
        <v>2070.2598859999998</v>
      </c>
      <c r="T40" s="29">
        <f>SUMIFS('DATA 2'!T$101:T$133,'DATA 2'!$A$101:$A$133,$A40)</f>
        <v>1941.0674750000001</v>
      </c>
      <c r="U40" s="29">
        <f>SUMIFS('DATA 2'!U$101:U$133,'DATA 2'!$A$101:$A$133,$A40)</f>
        <v>1858.5402759999999</v>
      </c>
      <c r="V40" s="29">
        <f>SUMIFS('DATA 2'!V$101:V$133,'DATA 2'!$A$101:$A$133,$A40)</f>
        <v>1789.4844559999999</v>
      </c>
      <c r="W40" s="29">
        <f>SUMIFS('DATA 2'!W$101:W$133,'DATA 2'!$A$101:$A$133,$A40)</f>
        <v>1724.0227669999999</v>
      </c>
      <c r="X40" s="29">
        <f>SUMIFS('DATA 2'!X$101:X$133,'DATA 2'!$A$101:$A$133,$A40)</f>
        <v>1659.3460050000001</v>
      </c>
      <c r="Y40" s="29">
        <f>SUMIFS('DATA 2'!Y$101:Y$133,'DATA 2'!$A$101:$A$133,$A40)</f>
        <v>1594.682509</v>
      </c>
      <c r="Z40" s="29">
        <f>SUMIFS('DATA 2'!Z$101:Z$133,'DATA 2'!$A$101:$A$133,$A40)</f>
        <v>1529.775909</v>
      </c>
      <c r="AA40" s="29">
        <f>SUMIFS('DATA 2'!AA$101:AA$133,'DATA 2'!$A$101:$A$133,$A40)</f>
        <v>1464.6186170000001</v>
      </c>
      <c r="AB40" s="29">
        <f>SUMIFS('DATA 2'!AB$101:AB$133,'DATA 2'!$A$101:$A$133,$A40)</f>
        <v>1399.274093</v>
      </c>
      <c r="AC40" s="29">
        <f>SUMIFS('DATA 2'!AC$101:AC$133,'DATA 2'!$A$101:$A$133,$A40)</f>
        <v>1333.834153</v>
      </c>
      <c r="AD40" s="29">
        <f>SUMIFS('DATA 2'!AD$101:AD$133,'DATA 2'!$A$101:$A$133,$A40)</f>
        <v>1268.4210849999999</v>
      </c>
      <c r="AE40" s="29">
        <f>SUMIFS('DATA 2'!AE$101:AE$133,'DATA 2'!$A$101:$A$133,$A40)</f>
        <v>986.60645739999995</v>
      </c>
      <c r="AF40" s="29">
        <f>SUMIFS('DATA 2'!AF$101:AF$133,'DATA 2'!$A$101:$A$133,$A40)</f>
        <v>707.17731330000004</v>
      </c>
      <c r="AG40" s="29">
        <f>SUMIFS('DATA 2'!AG$101:AG$133,'DATA 2'!$A$101:$A$133,$A40)</f>
        <v>487.42508659999999</v>
      </c>
      <c r="AH40" s="29">
        <f>SUMIFS('DATA 2'!AH$101:AH$133,'DATA 2'!$A$101:$A$133,$A40)</f>
        <v>327.77679110000003</v>
      </c>
      <c r="AI40" s="29">
        <f>SUMIFS('DATA 2'!AI$101:AI$133,'DATA 2'!$A$101:$A$133,$A40)</f>
        <v>216.2558271</v>
      </c>
      <c r="AJ40" s="29">
        <f>SUMIFS('DATA 2'!AJ$101:AJ$133,'DATA 2'!$A$101:$A$133,$A40)</f>
        <v>140.36146350000001</v>
      </c>
      <c r="AK40" s="29">
        <f>SUMIFS('DATA 2'!AK$101:AK$133,'DATA 2'!$A$101:$A$133,$A40)</f>
        <v>89.789103470000001</v>
      </c>
      <c r="AL40" s="29">
        <f>SUMIFS('DATA 2'!AL$101:AL$133,'DATA 2'!$A$101:$A$133,$A40)</f>
        <v>56.715716159999999</v>
      </c>
      <c r="AM40" s="29">
        <f>SUMIFS('DATA 2'!AM$101:AM$133,'DATA 2'!$A$101:$A$133,$A40)</f>
        <v>35.451966769999999</v>
      </c>
      <c r="AN40" s="29">
        <f>SUMIFS('DATA 2'!AN$101:AN$133,'DATA 2'!$A$101:$A$133,$A40)</f>
        <v>21.990893889999999</v>
      </c>
    </row>
    <row r="41" spans="1:40" x14ac:dyDescent="0.25">
      <c r="A41" s="31" t="s">
        <v>435</v>
      </c>
      <c r="C41" s="29">
        <f>SUMIFS('DATA 2'!C$101:C$133,'DATA 2'!$A$101:$A$133,$A41)</f>
        <v>11781.592780000001</v>
      </c>
      <c r="D41" s="29">
        <f>SUMIFS('DATA 2'!D$101:D$133,'DATA 2'!$A$101:$A$133,$A41)</f>
        <v>12001.08246</v>
      </c>
      <c r="E41" s="29">
        <f>SUMIFS('DATA 2'!E$101:E$133,'DATA 2'!$A$101:$A$133,$A41)</f>
        <v>12052.888559999999</v>
      </c>
      <c r="F41" s="29">
        <f>SUMIFS('DATA 2'!F$101:F$133,'DATA 2'!$A$101:$A$133,$A41)</f>
        <v>11977.142620000001</v>
      </c>
      <c r="G41" s="29">
        <f>SUMIFS('DATA 2'!G$101:G$133,'DATA 2'!$A$101:$A$133,$A41)</f>
        <v>11816.83387</v>
      </c>
      <c r="H41" s="29">
        <f>SUMIFS('DATA 2'!H$101:H$133,'DATA 2'!$A$101:$A$133,$A41)</f>
        <v>12616.494860000001</v>
      </c>
      <c r="I41" s="29">
        <f>SUMIFS('DATA 2'!I$101:I$133,'DATA 2'!$A$101:$A$133,$A41)</f>
        <v>13063.333210000001</v>
      </c>
      <c r="J41" s="29">
        <f>SUMIFS('DATA 2'!J$101:J$133,'DATA 2'!$A$101:$A$133,$A41)</f>
        <v>13346.345090000001</v>
      </c>
      <c r="K41" s="29">
        <f>SUMIFS('DATA 2'!K$101:K$133,'DATA 2'!$A$101:$A$133,$A41)</f>
        <v>13524.73604</v>
      </c>
      <c r="L41" s="29">
        <f>SUMIFS('DATA 2'!L$101:L$133,'DATA 2'!$A$101:$A$133,$A41)</f>
        <v>13629.079949999999</v>
      </c>
      <c r="M41" s="29">
        <f>SUMIFS('DATA 2'!M$101:M$133,'DATA 2'!$A$101:$A$133,$A41)</f>
        <v>13652.084930000001</v>
      </c>
      <c r="N41" s="29">
        <f>SUMIFS('DATA 2'!N$101:N$133,'DATA 2'!$A$101:$A$133,$A41)</f>
        <v>13561.94326</v>
      </c>
      <c r="O41" s="29">
        <f>SUMIFS('DATA 2'!O$101:O$133,'DATA 2'!$A$101:$A$133,$A41)</f>
        <v>13305.04938</v>
      </c>
      <c r="P41" s="29">
        <f>SUMIFS('DATA 2'!P$101:P$133,'DATA 2'!$A$101:$A$133,$A41)</f>
        <v>13639.56148</v>
      </c>
      <c r="Q41" s="29">
        <f>SUMIFS('DATA 2'!Q$101:Q$133,'DATA 2'!$A$101:$A$133,$A41)</f>
        <v>13970.878710000001</v>
      </c>
      <c r="R41" s="29">
        <f>SUMIFS('DATA 2'!R$101:R$133,'DATA 2'!$A$101:$A$133,$A41)</f>
        <v>14295.231879999999</v>
      </c>
      <c r="S41" s="29">
        <f>SUMIFS('DATA 2'!S$101:S$133,'DATA 2'!$A$101:$A$133,$A41)</f>
        <v>14612.095170000001</v>
      </c>
      <c r="T41" s="29">
        <f>SUMIFS('DATA 2'!T$101:T$133,'DATA 2'!$A$101:$A$133,$A41)</f>
        <v>14920.98367</v>
      </c>
      <c r="U41" s="29">
        <f>SUMIFS('DATA 2'!U$101:U$133,'DATA 2'!$A$101:$A$133,$A41)</f>
        <v>14940.78901</v>
      </c>
      <c r="V41" s="29">
        <f>SUMIFS('DATA 2'!V$101:V$133,'DATA 2'!$A$101:$A$133,$A41)</f>
        <v>14931.23092</v>
      </c>
      <c r="W41" s="29">
        <f>SUMIFS('DATA 2'!W$101:W$133,'DATA 2'!$A$101:$A$133,$A41)</f>
        <v>14896.17211</v>
      </c>
      <c r="X41" s="29">
        <f>SUMIFS('DATA 2'!X$101:X$133,'DATA 2'!$A$101:$A$133,$A41)</f>
        <v>14834.34309</v>
      </c>
      <c r="Y41" s="29">
        <f>SUMIFS('DATA 2'!Y$101:Y$133,'DATA 2'!$A$101:$A$133,$A41)</f>
        <v>14744.52853</v>
      </c>
      <c r="Z41" s="29">
        <f>SUMIFS('DATA 2'!Z$101:Z$133,'DATA 2'!$A$101:$A$133,$A41)</f>
        <v>14624.44023</v>
      </c>
      <c r="AA41" s="29">
        <f>SUMIFS('DATA 2'!AA$101:AA$133,'DATA 2'!$A$101:$A$133,$A41)</f>
        <v>14473.09806</v>
      </c>
      <c r="AB41" s="29">
        <f>SUMIFS('DATA 2'!AB$101:AB$133,'DATA 2'!$A$101:$A$133,$A41)</f>
        <v>14289.558999999999</v>
      </c>
      <c r="AC41" s="29">
        <f>SUMIFS('DATA 2'!AC$101:AC$133,'DATA 2'!$A$101:$A$133,$A41)</f>
        <v>14073.10045</v>
      </c>
      <c r="AD41" s="29">
        <f>SUMIFS('DATA 2'!AD$101:AD$133,'DATA 2'!$A$101:$A$133,$A41)</f>
        <v>13823.48338</v>
      </c>
      <c r="AE41" s="29">
        <f>SUMIFS('DATA 2'!AE$101:AE$133,'DATA 2'!$A$101:$A$133,$A41)</f>
        <v>14421.5805</v>
      </c>
      <c r="AF41" s="29">
        <f>SUMIFS('DATA 2'!AF$101:AF$133,'DATA 2'!$A$101:$A$133,$A41)</f>
        <v>14906.449140000001</v>
      </c>
      <c r="AG41" s="29">
        <f>SUMIFS('DATA 2'!AG$101:AG$133,'DATA 2'!$A$101:$A$133,$A41)</f>
        <v>15323.0434</v>
      </c>
      <c r="AH41" s="29">
        <f>SUMIFS('DATA 2'!AH$101:AH$133,'DATA 2'!$A$101:$A$133,$A41)</f>
        <v>15699.16373</v>
      </c>
      <c r="AI41" s="29">
        <f>SUMIFS('DATA 2'!AI$101:AI$133,'DATA 2'!$A$101:$A$133,$A41)</f>
        <v>16053.4899</v>
      </c>
      <c r="AJ41" s="29">
        <f>SUMIFS('DATA 2'!AJ$101:AJ$133,'DATA 2'!$A$101:$A$133,$A41)</f>
        <v>16397.87023</v>
      </c>
      <c r="AK41" s="29">
        <f>SUMIFS('DATA 2'!AK$101:AK$133,'DATA 2'!$A$101:$A$133,$A41)</f>
        <v>16740.092280000001</v>
      </c>
      <c r="AL41" s="29">
        <f>SUMIFS('DATA 2'!AL$101:AL$133,'DATA 2'!$A$101:$A$133,$A41)</f>
        <v>17086.555090000002</v>
      </c>
      <c r="AM41" s="29">
        <f>SUMIFS('DATA 2'!AM$101:AM$133,'DATA 2'!$A$101:$A$133,$A41)</f>
        <v>17440.6849</v>
      </c>
      <c r="AN41" s="29">
        <f>SUMIFS('DATA 2'!AN$101:AN$133,'DATA 2'!$A$101:$A$133,$A41)</f>
        <v>17802.706999999999</v>
      </c>
    </row>
    <row r="42" spans="1:40" x14ac:dyDescent="0.25">
      <c r="A42" s="31" t="s">
        <v>432</v>
      </c>
      <c r="C42" s="29">
        <f>SUMIFS('DATA 2'!C$101:C$133,'DATA 2'!$A$101:$A$133,$A42)</f>
        <v>474.12527679999999</v>
      </c>
      <c r="D42" s="29">
        <f>SUMIFS('DATA 2'!D$101:D$133,'DATA 2'!$A$101:$A$133,$A42)</f>
        <v>526.43722709999997</v>
      </c>
      <c r="E42" s="29">
        <f>SUMIFS('DATA 2'!E$101:E$133,'DATA 2'!$A$101:$A$133,$A42)</f>
        <v>598.71936410000001</v>
      </c>
      <c r="F42" s="29">
        <f>SUMIFS('DATA 2'!F$101:F$133,'DATA 2'!$A$101:$A$133,$A42)</f>
        <v>686.15050840000004</v>
      </c>
      <c r="G42" s="29">
        <f>SUMIFS('DATA 2'!G$101:G$133,'DATA 2'!$A$101:$A$133,$A42)</f>
        <v>788.25002859999995</v>
      </c>
      <c r="H42" s="29">
        <f>SUMIFS('DATA 2'!H$101:H$133,'DATA 2'!$A$101:$A$133,$A42)</f>
        <v>630.55514679999999</v>
      </c>
      <c r="I42" s="29">
        <f>SUMIFS('DATA 2'!I$101:I$133,'DATA 2'!$A$101:$A$133,$A42)</f>
        <v>431.2248477</v>
      </c>
      <c r="J42" s="29">
        <f>SUMIFS('DATA 2'!J$101:J$133,'DATA 2'!$A$101:$A$133,$A42)</f>
        <v>273.5308187</v>
      </c>
      <c r="K42" s="29">
        <f>SUMIFS('DATA 2'!K$101:K$133,'DATA 2'!$A$101:$A$133,$A42)</f>
        <v>165.3228493</v>
      </c>
      <c r="L42" s="29">
        <f>SUMIFS('DATA 2'!L$101:L$133,'DATA 2'!$A$101:$A$133,$A42)</f>
        <v>96.363663099999997</v>
      </c>
      <c r="M42" s="29">
        <f>SUMIFS('DATA 2'!M$101:M$133,'DATA 2'!$A$101:$A$133,$A42)</f>
        <v>54.405158329999999</v>
      </c>
      <c r="N42" s="29">
        <f>SUMIFS('DATA 2'!N$101:N$133,'DATA 2'!$A$101:$A$133,$A42)</f>
        <v>29.77673218</v>
      </c>
      <c r="O42" s="29">
        <f>SUMIFS('DATA 2'!O$101:O$133,'DATA 2'!$A$101:$A$133,$A42)</f>
        <v>15.779462349999999</v>
      </c>
      <c r="P42" s="29">
        <f>SUMIFS('DATA 2'!P$101:P$133,'DATA 2'!$A$101:$A$133,$A42)</f>
        <v>11.06676474</v>
      </c>
      <c r="Q42" s="29">
        <f>SUMIFS('DATA 2'!Q$101:Q$133,'DATA 2'!$A$101:$A$133,$A42)</f>
        <v>8.4838473170000004</v>
      </c>
      <c r="R42" s="29">
        <f>SUMIFS('DATA 2'!R$101:R$133,'DATA 2'!$A$101:$A$133,$A42)</f>
        <v>6.6678760949999996</v>
      </c>
      <c r="S42" s="29">
        <f>SUMIFS('DATA 2'!S$101:S$133,'DATA 2'!$A$101:$A$133,$A42)</f>
        <v>5.2706528160000001</v>
      </c>
      <c r="T42" s="29">
        <f>SUMIFS('DATA 2'!T$101:T$133,'DATA 2'!$A$101:$A$133,$A42)</f>
        <v>4.1660354350000004</v>
      </c>
      <c r="U42" s="29">
        <f>SUMIFS('DATA 2'!U$101:U$133,'DATA 2'!$A$101:$A$133,$A42)</f>
        <v>3.7340813239999999</v>
      </c>
      <c r="V42" s="29">
        <f>SUMIFS('DATA 2'!V$101:V$133,'DATA 2'!$A$101:$A$133,$A42)</f>
        <v>3.499725872</v>
      </c>
      <c r="W42" s="29">
        <f>SUMIFS('DATA 2'!W$101:W$133,'DATA 2'!$A$101:$A$133,$A42)</f>
        <v>3.3385040450000001</v>
      </c>
      <c r="X42" s="29">
        <f>SUMIFS('DATA 2'!X$101:X$133,'DATA 2'!$A$101:$A$133,$A42)</f>
        <v>3.214880607</v>
      </c>
      <c r="Y42" s="29">
        <f>SUMIFS('DATA 2'!Y$101:Y$133,'DATA 2'!$A$101:$A$133,$A42)</f>
        <v>3.1170739840000001</v>
      </c>
      <c r="Z42" s="29">
        <f>SUMIFS('DATA 2'!Z$101:Z$133,'DATA 2'!$A$101:$A$133,$A42)</f>
        <v>3.0400835000000002</v>
      </c>
      <c r="AA42" s="29">
        <f>SUMIFS('DATA 2'!AA$101:AA$133,'DATA 2'!$A$101:$A$133,$A42)</f>
        <v>2.9812819140000002</v>
      </c>
      <c r="AB42" s="29">
        <f>SUMIFS('DATA 2'!AB$101:AB$133,'DATA 2'!$A$101:$A$133,$A42)</f>
        <v>2.938938652</v>
      </c>
      <c r="AC42" s="29">
        <f>SUMIFS('DATA 2'!AC$101:AC$133,'DATA 2'!$A$101:$A$133,$A42)</f>
        <v>2.911774893</v>
      </c>
      <c r="AD42" s="29">
        <f>SUMIFS('DATA 2'!AD$101:AD$133,'DATA 2'!$A$101:$A$133,$A42)</f>
        <v>2.8988368320000002</v>
      </c>
      <c r="AE42" s="29">
        <f>SUMIFS('DATA 2'!AE$101:AE$133,'DATA 2'!$A$101:$A$133,$A42)</f>
        <v>2.8890120260000001</v>
      </c>
      <c r="AF42" s="29">
        <f>SUMIFS('DATA 2'!AF$101:AF$133,'DATA 2'!$A$101:$A$133,$A42)</f>
        <v>2.8735764189999999</v>
      </c>
      <c r="AG42" s="29">
        <f>SUMIFS('DATA 2'!AG$101:AG$133,'DATA 2'!$A$101:$A$133,$A42)</f>
        <v>2.8567926130000001</v>
      </c>
      <c r="AH42" s="29">
        <f>SUMIFS('DATA 2'!AH$101:AH$133,'DATA 2'!$A$101:$A$133,$A42)</f>
        <v>2.8439492240000002</v>
      </c>
      <c r="AI42" s="29">
        <f>SUMIFS('DATA 2'!AI$101:AI$133,'DATA 2'!$A$101:$A$133,$A42)</f>
        <v>2.8390373659999999</v>
      </c>
      <c r="AJ42" s="29">
        <f>SUMIFS('DATA 2'!AJ$101:AJ$133,'DATA 2'!$A$101:$A$133,$A42)</f>
        <v>2.8446923979999998</v>
      </c>
      <c r="AK42" s="29">
        <f>SUMIFS('DATA 2'!AK$101:AK$133,'DATA 2'!$A$101:$A$133,$A42)</f>
        <v>2.8626985029999998</v>
      </c>
      <c r="AL42" s="29">
        <f>SUMIFS('DATA 2'!AL$101:AL$133,'DATA 2'!$A$101:$A$133,$A42)</f>
        <v>2.8945402420000002</v>
      </c>
      <c r="AM42" s="29">
        <f>SUMIFS('DATA 2'!AM$101:AM$133,'DATA 2'!$A$101:$A$133,$A42)</f>
        <v>2.9414243720000002</v>
      </c>
      <c r="AN42" s="29">
        <f>SUMIFS('DATA 2'!AN$101:AN$133,'DATA 2'!$A$101:$A$133,$A42)</f>
        <v>3.0043669849999999</v>
      </c>
    </row>
    <row r="43" spans="1:40" x14ac:dyDescent="0.25">
      <c r="A43" s="31" t="s">
        <v>433</v>
      </c>
      <c r="C43" s="29">
        <f>SUMIFS('DATA 2'!C$101:C$133,'DATA 2'!$A$101:$A$133,$A43)</f>
        <v>5981.2326210000001</v>
      </c>
      <c r="D43" s="29">
        <f>SUMIFS('DATA 2'!D$101:D$133,'DATA 2'!$A$101:$A$133,$A43)</f>
        <v>5815.6630809999997</v>
      </c>
      <c r="E43" s="29">
        <f>SUMIFS('DATA 2'!E$101:E$133,'DATA 2'!$A$101:$A$133,$A43)</f>
        <v>5503.5809680000002</v>
      </c>
      <c r="F43" s="29">
        <f>SUMIFS('DATA 2'!F$101:F$133,'DATA 2'!$A$101:$A$133,$A43)</f>
        <v>5135.6157510000003</v>
      </c>
      <c r="G43" s="29">
        <f>SUMIFS('DATA 2'!G$101:G$133,'DATA 2'!$A$101:$A$133,$A43)</f>
        <v>4745.278155</v>
      </c>
      <c r="H43" s="29">
        <f>SUMIFS('DATA 2'!H$101:H$133,'DATA 2'!$A$101:$A$133,$A43)</f>
        <v>2816.6393629999998</v>
      </c>
      <c r="I43" s="29">
        <f>SUMIFS('DATA 2'!I$101:I$133,'DATA 2'!$A$101:$A$133,$A43)</f>
        <v>1380.4258890000001</v>
      </c>
      <c r="J43" s="29">
        <f>SUMIFS('DATA 2'!J$101:J$133,'DATA 2'!$A$101:$A$133,$A43)</f>
        <v>615.16984849999994</v>
      </c>
      <c r="K43" s="29">
        <f>SUMIFS('DATA 2'!K$101:K$133,'DATA 2'!$A$101:$A$133,$A43)</f>
        <v>257.8504696</v>
      </c>
      <c r="L43" s="29">
        <f>SUMIFS('DATA 2'!L$101:L$133,'DATA 2'!$A$101:$A$133,$A43)</f>
        <v>103.5736931</v>
      </c>
      <c r="M43" s="29">
        <f>SUMIFS('DATA 2'!M$101:M$133,'DATA 2'!$A$101:$A$133,$A43)</f>
        <v>40.535118590000003</v>
      </c>
      <c r="N43" s="29">
        <f>SUMIFS('DATA 2'!N$101:N$133,'DATA 2'!$A$101:$A$133,$A43)</f>
        <v>15.848521010000001</v>
      </c>
      <c r="O43" s="29">
        <f>SUMIFS('DATA 2'!O$101:O$133,'DATA 2'!$A$101:$A$133,$A43)</f>
        <v>6.4522228400000001</v>
      </c>
      <c r="P43" s="29">
        <f>SUMIFS('DATA 2'!P$101:P$133,'DATA 2'!$A$101:$A$133,$A43)</f>
        <v>3.991115797</v>
      </c>
      <c r="Q43" s="29">
        <f>SUMIFS('DATA 2'!Q$101:Q$133,'DATA 2'!$A$101:$A$133,$A43)</f>
        <v>2.8271285270000002</v>
      </c>
      <c r="R43" s="29">
        <f>SUMIFS('DATA 2'!R$101:R$133,'DATA 2'!$A$101:$A$133,$A43)</f>
        <v>2.0874029529999998</v>
      </c>
      <c r="S43" s="29">
        <f>SUMIFS('DATA 2'!S$101:S$133,'DATA 2'!$A$101:$A$133,$A43)</f>
        <v>1.5618107400000001</v>
      </c>
      <c r="T43" s="29">
        <f>SUMIFS('DATA 2'!T$101:T$133,'DATA 2'!$A$101:$A$133,$A43)</f>
        <v>1.1742179180000001</v>
      </c>
      <c r="U43" s="29">
        <f>SUMIFS('DATA 2'!U$101:U$133,'DATA 2'!$A$101:$A$133,$A43)</f>
        <v>0.89195939329999996</v>
      </c>
      <c r="V43" s="29">
        <f>SUMIFS('DATA 2'!V$101:V$133,'DATA 2'!$A$101:$A$133,$A43)</f>
        <v>0.6803142244</v>
      </c>
      <c r="W43" s="29">
        <f>SUMIFS('DATA 2'!W$101:W$133,'DATA 2'!$A$101:$A$133,$A43)</f>
        <v>0.51998306979999998</v>
      </c>
      <c r="X43" s="29">
        <f>SUMIFS('DATA 2'!X$101:X$133,'DATA 2'!$A$101:$A$133,$A43)</f>
        <v>0.39803075389999998</v>
      </c>
      <c r="Y43" s="29">
        <f>SUMIFS('DATA 2'!Y$101:Y$133,'DATA 2'!$A$101:$A$133,$A43)</f>
        <v>0.30506851060000001</v>
      </c>
      <c r="Z43" s="29">
        <f>SUMIFS('DATA 2'!Z$101:Z$133,'DATA 2'!$A$101:$A$133,$A43)</f>
        <v>0.2340854104</v>
      </c>
      <c r="AA43" s="29">
        <f>SUMIFS('DATA 2'!AA$101:AA$133,'DATA 2'!$A$101:$A$133,$A43)</f>
        <v>0.1798106877</v>
      </c>
      <c r="AB43" s="29">
        <f>SUMIFS('DATA 2'!AB$101:AB$133,'DATA 2'!$A$101:$A$133,$A43)</f>
        <v>0.13825984350000001</v>
      </c>
      <c r="AC43" s="29">
        <f>SUMIFS('DATA 2'!AC$101:AC$133,'DATA 2'!$A$101:$A$133,$A43)</f>
        <v>0.1064131044</v>
      </c>
      <c r="AD43" s="29">
        <f>SUMIFS('DATA 2'!AD$101:AD$133,'DATA 2'!$A$101:$A$133,$A43)</f>
        <v>8.1978089599999998E-2</v>
      </c>
      <c r="AE43" s="29">
        <f>SUMIFS('DATA 2'!AE$101:AE$133,'DATA 2'!$A$101:$A$133,$A43)</f>
        <v>6.4052951600000005E-2</v>
      </c>
      <c r="AF43" s="29">
        <f>SUMIFS('DATA 2'!AF$101:AF$133,'DATA 2'!$A$101:$A$133,$A43)</f>
        <v>5.0185417099999997E-2</v>
      </c>
      <c r="AG43" s="29">
        <f>SUMIFS('DATA 2'!AG$101:AG$133,'DATA 2'!$A$101:$A$133,$A43)</f>
        <v>3.9330890100000002E-2</v>
      </c>
      <c r="AH43" s="29">
        <f>SUMIFS('DATA 2'!AH$101:AH$133,'DATA 2'!$A$101:$A$133,$A43)</f>
        <v>3.0834476499999999E-2</v>
      </c>
      <c r="AI43" s="29">
        <f>SUMIFS('DATA 2'!AI$101:AI$133,'DATA 2'!$A$101:$A$133,$A43)</f>
        <v>2.41946114E-2</v>
      </c>
      <c r="AJ43" s="29">
        <f>SUMIFS('DATA 2'!AJ$101:AJ$133,'DATA 2'!$A$101:$A$133,$A43)</f>
        <v>1.9010189399999999E-2</v>
      </c>
      <c r="AK43" s="29">
        <f>SUMIFS('DATA 2'!AK$101:AK$133,'DATA 2'!$A$101:$A$133,$A43)</f>
        <v>1.4962455499999999E-2</v>
      </c>
      <c r="AL43" s="29">
        <f>SUMIFS('DATA 2'!AL$101:AL$133,'DATA 2'!$A$101:$A$133,$A43)</f>
        <v>1.1799823799999999E-2</v>
      </c>
      <c r="AM43" s="29">
        <f>SUMIFS('DATA 2'!AM$101:AM$133,'DATA 2'!$A$101:$A$133,$A43)</f>
        <v>9.3256325599999999E-3</v>
      </c>
      <c r="AN43" s="29">
        <f>SUMIFS('DATA 2'!AN$101:AN$133,'DATA 2'!$A$101:$A$133,$A43)</f>
        <v>7.3868264100000001E-3</v>
      </c>
    </row>
    <row r="44" spans="1:40" x14ac:dyDescent="0.25">
      <c r="A44" s="31" t="s">
        <v>443</v>
      </c>
      <c r="C44" s="29">
        <f>SUM(C26:C31)</f>
        <v>3459303.5254912633</v>
      </c>
      <c r="D44" s="29">
        <f t="shared" ref="D44:AN44" si="6">SUM(D26:D31)</f>
        <v>3559791.8212284688</v>
      </c>
      <c r="E44" s="29">
        <f t="shared" si="6"/>
        <v>3659989.5280579654</v>
      </c>
      <c r="F44" s="29">
        <f t="shared" si="6"/>
        <v>3760834.4632365303</v>
      </c>
      <c r="G44" s="29">
        <f t="shared" si="6"/>
        <v>3864784.38612981</v>
      </c>
      <c r="H44" s="29">
        <f t="shared" si="6"/>
        <v>3973695.6397134904</v>
      </c>
      <c r="I44" s="29">
        <f t="shared" si="6"/>
        <v>4087141.3563922402</v>
      </c>
      <c r="J44" s="29">
        <f t="shared" si="6"/>
        <v>4203726.3259613002</v>
      </c>
      <c r="K44" s="29">
        <f t="shared" si="6"/>
        <v>4322797.16860101</v>
      </c>
      <c r="L44" s="29">
        <f t="shared" si="6"/>
        <v>4445387.0144476797</v>
      </c>
      <c r="M44" s="29">
        <f t="shared" si="6"/>
        <v>4572523.6428012196</v>
      </c>
      <c r="N44" s="29">
        <f t="shared" si="6"/>
        <v>4703611.3389514303</v>
      </c>
      <c r="O44" s="29">
        <f t="shared" si="6"/>
        <v>4839290.3325894997</v>
      </c>
      <c r="P44" s="29">
        <f t="shared" si="6"/>
        <v>4976506.9877424566</v>
      </c>
      <c r="Q44" s="29">
        <f t="shared" si="6"/>
        <v>5117565.6953142947</v>
      </c>
      <c r="R44" s="29">
        <f t="shared" si="6"/>
        <v>5262012.0319952574</v>
      </c>
      <c r="S44" s="29">
        <f t="shared" si="6"/>
        <v>5409690.0848635864</v>
      </c>
      <c r="T44" s="29">
        <f t="shared" si="6"/>
        <v>5560735.3260713238</v>
      </c>
      <c r="U44" s="29">
        <f t="shared" si="6"/>
        <v>5715612.1451523472</v>
      </c>
      <c r="V44" s="29">
        <f t="shared" si="6"/>
        <v>5873116.2641815254</v>
      </c>
      <c r="W44" s="29">
        <f t="shared" si="6"/>
        <v>6033726.3070578445</v>
      </c>
      <c r="X44" s="29">
        <f t="shared" si="6"/>
        <v>6197745.2975494517</v>
      </c>
      <c r="Y44" s="29">
        <f t="shared" si="6"/>
        <v>6365443.8333882447</v>
      </c>
      <c r="Z44" s="29">
        <f t="shared" si="6"/>
        <v>6536995.3502333704</v>
      </c>
      <c r="AA44" s="29">
        <f t="shared" si="6"/>
        <v>6712525.6646849504</v>
      </c>
      <c r="AB44" s="29">
        <f t="shared" si="6"/>
        <v>6892133.0620120354</v>
      </c>
      <c r="AC44" s="29">
        <f t="shared" si="6"/>
        <v>7075904.0915452568</v>
      </c>
      <c r="AD44" s="29">
        <f t="shared" si="6"/>
        <v>7263934.6016659318</v>
      </c>
      <c r="AE44" s="29">
        <f t="shared" si="6"/>
        <v>7452897.8933763085</v>
      </c>
      <c r="AF44" s="29">
        <f t="shared" si="6"/>
        <v>7644746.4648006251</v>
      </c>
      <c r="AG44" s="29">
        <f t="shared" si="6"/>
        <v>7839596.5796078537</v>
      </c>
      <c r="AH44" s="29">
        <f t="shared" si="6"/>
        <v>8037589.2770951111</v>
      </c>
      <c r="AI44" s="29">
        <f t="shared" si="6"/>
        <v>8238984.5084208669</v>
      </c>
      <c r="AJ44" s="29">
        <f t="shared" si="6"/>
        <v>8444005.4287175573</v>
      </c>
      <c r="AK44" s="29">
        <f t="shared" si="6"/>
        <v>8653484.7619600892</v>
      </c>
      <c r="AL44" s="29">
        <f t="shared" si="6"/>
        <v>8867925.7594714891</v>
      </c>
      <c r="AM44" s="29">
        <f t="shared" si="6"/>
        <v>9087844.9498141091</v>
      </c>
      <c r="AN44" s="29">
        <f t="shared" si="6"/>
        <v>9314327.3874207009</v>
      </c>
    </row>
    <row r="45" spans="1:40" x14ac:dyDescent="0.25">
      <c r="A45" s="32" t="s">
        <v>438</v>
      </c>
      <c r="C45" s="29">
        <f>SUM(C32:C38)</f>
        <v>12966.9558114627</v>
      </c>
      <c r="D45" s="29">
        <f t="shared" ref="D45:AN45" si="7">SUM(D32:D38)</f>
        <v>13496.772631518401</v>
      </c>
      <c r="E45" s="29">
        <f t="shared" si="7"/>
        <v>14079.860899504998</v>
      </c>
      <c r="F45" s="29">
        <f t="shared" si="7"/>
        <v>14745.688686269999</v>
      </c>
      <c r="G45" s="29">
        <f t="shared" si="7"/>
        <v>15648.911941910001</v>
      </c>
      <c r="H45" s="29">
        <f t="shared" si="7"/>
        <v>17364.257484100002</v>
      </c>
      <c r="I45" s="29">
        <f t="shared" si="7"/>
        <v>18992.880777300001</v>
      </c>
      <c r="J45" s="29">
        <f t="shared" si="7"/>
        <v>20487.384299700003</v>
      </c>
      <c r="K45" s="29">
        <f t="shared" si="7"/>
        <v>22008.993542599997</v>
      </c>
      <c r="L45" s="29">
        <f t="shared" si="7"/>
        <v>23767.4877342</v>
      </c>
      <c r="M45" s="29">
        <f t="shared" si="7"/>
        <v>26018.3305315</v>
      </c>
      <c r="N45" s="29">
        <f t="shared" si="7"/>
        <v>29116.084137899998</v>
      </c>
      <c r="O45" s="29">
        <f t="shared" si="7"/>
        <v>33578.292485099999</v>
      </c>
      <c r="P45" s="29">
        <f t="shared" si="7"/>
        <v>35267.089490399987</v>
      </c>
      <c r="Q45" s="29">
        <f t="shared" si="7"/>
        <v>36988.302422000001</v>
      </c>
      <c r="R45" s="29">
        <f t="shared" si="7"/>
        <v>38728.707204000006</v>
      </c>
      <c r="S45" s="29">
        <f t="shared" si="7"/>
        <v>40492.039851599999</v>
      </c>
      <c r="T45" s="29">
        <f t="shared" si="7"/>
        <v>42284.218370399998</v>
      </c>
      <c r="U45" s="29">
        <f t="shared" si="7"/>
        <v>44842.291191600001</v>
      </c>
      <c r="V45" s="29">
        <f t="shared" si="7"/>
        <v>47586.634397199996</v>
      </c>
      <c r="W45" s="29">
        <f t="shared" si="7"/>
        <v>50577.412232099996</v>
      </c>
      <c r="X45" s="29">
        <f t="shared" si="7"/>
        <v>53842.457857000001</v>
      </c>
      <c r="Y45" s="29">
        <f t="shared" si="7"/>
        <v>57402.105973199999</v>
      </c>
      <c r="Z45" s="29">
        <f t="shared" si="7"/>
        <v>61269.358650399998</v>
      </c>
      <c r="AA45" s="29">
        <f t="shared" si="7"/>
        <v>65458.255487300004</v>
      </c>
      <c r="AB45" s="29">
        <f t="shared" si="7"/>
        <v>69980.052730700001</v>
      </c>
      <c r="AC45" s="29">
        <f t="shared" si="7"/>
        <v>74843.001488199996</v>
      </c>
      <c r="AD45" s="29">
        <f t="shared" si="7"/>
        <v>80052.938857600006</v>
      </c>
      <c r="AE45" s="29">
        <f t="shared" si="7"/>
        <v>82463.578996699987</v>
      </c>
      <c r="AF45" s="29">
        <f t="shared" si="7"/>
        <v>84429.392043200001</v>
      </c>
      <c r="AG45" s="29">
        <f t="shared" si="7"/>
        <v>86182.780595700009</v>
      </c>
      <c r="AH45" s="29">
        <f t="shared" si="7"/>
        <v>87734.558293419977</v>
      </c>
      <c r="AI45" s="29">
        <f t="shared" si="7"/>
        <v>89089.064938580006</v>
      </c>
      <c r="AJ45" s="29">
        <f t="shared" si="7"/>
        <v>90258.51208284001</v>
      </c>
      <c r="AK45" s="29">
        <f t="shared" si="7"/>
        <v>91259.672071320005</v>
      </c>
      <c r="AL45" s="29">
        <f t="shared" si="7"/>
        <v>92115.725274873999</v>
      </c>
      <c r="AM45" s="29">
        <f t="shared" si="7"/>
        <v>92840.303380137004</v>
      </c>
      <c r="AN45" s="29">
        <f t="shared" si="7"/>
        <v>93437.541148359203</v>
      </c>
    </row>
    <row r="46" spans="1:40" x14ac:dyDescent="0.25">
      <c r="A46" s="32" t="s">
        <v>431</v>
      </c>
      <c r="C46" s="29">
        <f>C39</f>
        <v>2605.7253879999998</v>
      </c>
      <c r="D46" s="29">
        <f t="shared" ref="D46:AN46" si="8">D39</f>
        <v>2572.6811769999999</v>
      </c>
      <c r="E46" s="29">
        <f t="shared" si="8"/>
        <v>2497.919069</v>
      </c>
      <c r="F46" s="29">
        <f t="shared" si="8"/>
        <v>2402.0397929999999</v>
      </c>
      <c r="G46" s="29">
        <f t="shared" si="8"/>
        <v>2289.677068</v>
      </c>
      <c r="H46" s="29">
        <f t="shared" si="8"/>
        <v>2342.0924380000001</v>
      </c>
      <c r="I46" s="29">
        <f t="shared" si="8"/>
        <v>2385.5087039999999</v>
      </c>
      <c r="J46" s="29">
        <f t="shared" si="8"/>
        <v>2389.4420730000002</v>
      </c>
      <c r="K46" s="29">
        <f t="shared" si="8"/>
        <v>2359.3446789999998</v>
      </c>
      <c r="L46" s="29">
        <f t="shared" si="8"/>
        <v>2304.0891459999998</v>
      </c>
      <c r="M46" s="29">
        <f t="shared" si="8"/>
        <v>2228.3819880000001</v>
      </c>
      <c r="N46" s="29">
        <f t="shared" si="8"/>
        <v>2132.5987850000001</v>
      </c>
      <c r="O46" s="29">
        <f t="shared" si="8"/>
        <v>2013.4740549999999</v>
      </c>
      <c r="P46" s="29">
        <f t="shared" si="8"/>
        <v>1935.0693530000001</v>
      </c>
      <c r="Q46" s="29">
        <f t="shared" si="8"/>
        <v>1868.6735450000001</v>
      </c>
      <c r="R46" s="29">
        <f t="shared" si="8"/>
        <v>1804.9631449999999</v>
      </c>
      <c r="S46" s="29">
        <f t="shared" si="8"/>
        <v>1741.3352580000001</v>
      </c>
      <c r="T46" s="29">
        <f t="shared" si="8"/>
        <v>1677.128933</v>
      </c>
      <c r="U46" s="29">
        <f t="shared" si="8"/>
        <v>1633.7481029999999</v>
      </c>
      <c r="V46" s="29">
        <f t="shared" si="8"/>
        <v>1595.6711230000001</v>
      </c>
      <c r="W46" s="29">
        <f t="shared" si="8"/>
        <v>1558.136972</v>
      </c>
      <c r="X46" s="29">
        <f t="shared" si="8"/>
        <v>1519.640189</v>
      </c>
      <c r="Y46" s="29">
        <f t="shared" si="8"/>
        <v>1479.663313</v>
      </c>
      <c r="Z46" s="29">
        <f t="shared" si="8"/>
        <v>1437.933098</v>
      </c>
      <c r="AA46" s="29">
        <f t="shared" si="8"/>
        <v>1394.3563779999999</v>
      </c>
      <c r="AB46" s="29">
        <f t="shared" si="8"/>
        <v>1348.9086219999999</v>
      </c>
      <c r="AC46" s="29">
        <f t="shared" si="8"/>
        <v>1301.608223</v>
      </c>
      <c r="AD46" s="29">
        <f t="shared" si="8"/>
        <v>1252.523363</v>
      </c>
      <c r="AE46" s="29">
        <f t="shared" si="8"/>
        <v>1232.339645</v>
      </c>
      <c r="AF46" s="29">
        <f t="shared" si="8"/>
        <v>1213.7998769999999</v>
      </c>
      <c r="AG46" s="29">
        <f t="shared" si="8"/>
        <v>1191.4056969999999</v>
      </c>
      <c r="AH46" s="29">
        <f t="shared" si="8"/>
        <v>1165.4460469999999</v>
      </c>
      <c r="AI46" s="29">
        <f t="shared" si="8"/>
        <v>1137.1748680000001</v>
      </c>
      <c r="AJ46" s="29">
        <f t="shared" si="8"/>
        <v>1107.6380819999999</v>
      </c>
      <c r="AK46" s="29">
        <f t="shared" si="8"/>
        <v>1077.5460330000001</v>
      </c>
      <c r="AL46" s="29">
        <f t="shared" si="8"/>
        <v>1047.4012299999999</v>
      </c>
      <c r="AM46" s="29">
        <f t="shared" si="8"/>
        <v>1017.4824620000001</v>
      </c>
      <c r="AN46" s="29">
        <f t="shared" si="8"/>
        <v>987.89241979999997</v>
      </c>
    </row>
    <row r="47" spans="1:40" x14ac:dyDescent="0.25">
      <c r="A47" s="32" t="s">
        <v>226</v>
      </c>
      <c r="C47" s="29">
        <f>SUM(C40:C43)</f>
        <v>21068.6177508</v>
      </c>
      <c r="D47" s="29">
        <f t="shared" ref="D47:AN47" si="9">SUM(D40:D43)</f>
        <v>21152.936031099998</v>
      </c>
      <c r="E47" s="29">
        <f t="shared" si="9"/>
        <v>20888.017884100002</v>
      </c>
      <c r="F47" s="29">
        <f t="shared" si="9"/>
        <v>20424.706678400002</v>
      </c>
      <c r="G47" s="29">
        <f t="shared" si="9"/>
        <v>19852.072132599998</v>
      </c>
      <c r="H47" s="29">
        <f t="shared" si="9"/>
        <v>18627.474682799999</v>
      </c>
      <c r="I47" s="29">
        <f t="shared" si="9"/>
        <v>17508.819171700001</v>
      </c>
      <c r="J47" s="29">
        <f t="shared" si="9"/>
        <v>16920.400387199999</v>
      </c>
      <c r="K47" s="29">
        <f t="shared" si="9"/>
        <v>16654.859006899998</v>
      </c>
      <c r="L47" s="29">
        <f t="shared" si="9"/>
        <v>16535.004889199998</v>
      </c>
      <c r="M47" s="29">
        <f t="shared" si="9"/>
        <v>16431.865352920002</v>
      </c>
      <c r="N47" s="29">
        <f t="shared" si="9"/>
        <v>16248.354168190001</v>
      </c>
      <c r="O47" s="29">
        <f t="shared" si="9"/>
        <v>15894.01575119</v>
      </c>
      <c r="P47" s="29">
        <f t="shared" si="9"/>
        <v>16109.204416537001</v>
      </c>
      <c r="Q47" s="29">
        <f t="shared" si="9"/>
        <v>16311.761899844001</v>
      </c>
      <c r="R47" s="29">
        <f t="shared" si="9"/>
        <v>16504.321618048001</v>
      </c>
      <c r="S47" s="29">
        <f t="shared" si="9"/>
        <v>16689.187519556002</v>
      </c>
      <c r="T47" s="29">
        <f t="shared" si="9"/>
        <v>16867.391398353</v>
      </c>
      <c r="U47" s="29">
        <f t="shared" si="9"/>
        <v>16803.9553267173</v>
      </c>
      <c r="V47" s="29">
        <f t="shared" si="9"/>
        <v>16724.895416096399</v>
      </c>
      <c r="W47" s="29">
        <f t="shared" si="9"/>
        <v>16624.053364114799</v>
      </c>
      <c r="X47" s="29">
        <f t="shared" si="9"/>
        <v>16497.3020063609</v>
      </c>
      <c r="Y47" s="29">
        <f t="shared" si="9"/>
        <v>16342.633181494601</v>
      </c>
      <c r="Z47" s="29">
        <f t="shared" si="9"/>
        <v>16157.490307910401</v>
      </c>
      <c r="AA47" s="29">
        <f t="shared" si="9"/>
        <v>15940.8777696017</v>
      </c>
      <c r="AB47" s="29">
        <f t="shared" si="9"/>
        <v>15691.910291495498</v>
      </c>
      <c r="AC47" s="29">
        <f t="shared" si="9"/>
        <v>15409.9527909974</v>
      </c>
      <c r="AD47" s="29">
        <f t="shared" si="9"/>
        <v>15094.8852799216</v>
      </c>
      <c r="AE47" s="29">
        <f t="shared" si="9"/>
        <v>15411.1400223776</v>
      </c>
      <c r="AF47" s="29">
        <f t="shared" si="9"/>
        <v>15616.550215136102</v>
      </c>
      <c r="AG47" s="29">
        <f t="shared" si="9"/>
        <v>15813.364610103101</v>
      </c>
      <c r="AH47" s="29">
        <f t="shared" si="9"/>
        <v>16029.815304800499</v>
      </c>
      <c r="AI47" s="29">
        <f t="shared" si="9"/>
        <v>16272.608959077401</v>
      </c>
      <c r="AJ47" s="29">
        <f t="shared" si="9"/>
        <v>16541.095396087403</v>
      </c>
      <c r="AK47" s="29">
        <f t="shared" si="9"/>
        <v>16832.759044428502</v>
      </c>
      <c r="AL47" s="29">
        <f t="shared" si="9"/>
        <v>17146.1771462258</v>
      </c>
      <c r="AM47" s="29">
        <f t="shared" si="9"/>
        <v>17479.087616774559</v>
      </c>
      <c r="AN47" s="29">
        <f t="shared" si="9"/>
        <v>17827.709647701409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"/>
  <sheetViews>
    <sheetView workbookViewId="0">
      <selection activeCell="I20" sqref="I20"/>
    </sheetView>
  </sheetViews>
  <sheetFormatPr baseColWidth="10" defaultRowHeight="15" x14ac:dyDescent="0.25"/>
  <cols>
    <col min="1" max="1" width="40.28515625" bestFit="1" customWidth="1"/>
    <col min="2" max="2" width="66.42578125" style="9" hidden="1" customWidth="1"/>
    <col min="3" max="3" width="6.7109375" customWidth="1"/>
    <col min="4" max="4" width="9" customWidth="1"/>
    <col min="5" max="5" width="10" customWidth="1"/>
    <col min="6" max="6" width="8" customWidth="1"/>
    <col min="7" max="7" width="7.140625" bestFit="1" customWidth="1"/>
    <col min="8" max="8" width="9" customWidth="1"/>
  </cols>
  <sheetData>
    <row r="1" spans="1:8" x14ac:dyDescent="0.25">
      <c r="C1">
        <v>7</v>
      </c>
      <c r="D1">
        <v>9</v>
      </c>
      <c r="E1">
        <v>14</v>
      </c>
      <c r="F1">
        <v>19</v>
      </c>
      <c r="G1">
        <v>29</v>
      </c>
      <c r="H1">
        <v>39</v>
      </c>
    </row>
    <row r="2" spans="1:8" ht="18.75" x14ac:dyDescent="0.3">
      <c r="A2" s="11" t="s">
        <v>411</v>
      </c>
      <c r="B2" s="17"/>
      <c r="C2" s="4"/>
      <c r="D2" s="4"/>
      <c r="E2" s="4"/>
      <c r="F2" s="4"/>
      <c r="G2" s="4"/>
      <c r="H2" s="4"/>
    </row>
    <row r="3" spans="1:8" x14ac:dyDescent="0.25">
      <c r="A3" s="12"/>
      <c r="B3" s="21"/>
      <c r="C3" s="24">
        <v>2018</v>
      </c>
      <c r="D3" s="24">
        <v>2020</v>
      </c>
      <c r="E3" s="24">
        <v>2025</v>
      </c>
      <c r="F3" s="24">
        <v>2030</v>
      </c>
      <c r="G3" s="24">
        <v>2040</v>
      </c>
      <c r="H3" s="24">
        <v>2050</v>
      </c>
    </row>
    <row r="4" spans="1:8" ht="18.75" customHeight="1" x14ac:dyDescent="0.25">
      <c r="A4" s="22" t="s">
        <v>414</v>
      </c>
      <c r="B4" t="s">
        <v>0</v>
      </c>
      <c r="C4" s="25">
        <f>VLOOKUP($B4,DATA!$A$1:$AM$533,C$1,FALSE)</f>
        <v>0.52365811809606999</v>
      </c>
      <c r="D4" s="25">
        <f>VLOOKUP($B4,DATA!$A$1:$AM$533,D$1,FALSE)</f>
        <v>0.814434171995159</v>
      </c>
      <c r="E4" s="25">
        <f>VLOOKUP($B4,DATA!$A$1:$AM$533,E$1,FALSE)</f>
        <v>1.30069589384</v>
      </c>
      <c r="F4" s="25">
        <f>VLOOKUP($B4,DATA!$A$1:$AM$533,F$1,FALSE)</f>
        <v>1.3402816100775501</v>
      </c>
      <c r="G4" s="25">
        <f>VLOOKUP($B4,DATA!$A$1:$AM$533,G$1,FALSE)</f>
        <v>0.85016163698672298</v>
      </c>
      <c r="H4" s="25">
        <f>VLOOKUP($B4,DATA!$A$1:$AM$533,H$1,FALSE)</f>
        <v>0.25487709938516401</v>
      </c>
    </row>
    <row r="5" spans="1:8" ht="18.75" customHeight="1" x14ac:dyDescent="0.25">
      <c r="A5" s="22" t="s">
        <v>415</v>
      </c>
      <c r="B5" t="s">
        <v>2</v>
      </c>
      <c r="C5" s="25">
        <f>VLOOKUP($B5,DATA!$A$1:$AM$533,C$1,FALSE)</f>
        <v>0.52779548352028804</v>
      </c>
      <c r="D5" s="25">
        <f>VLOOKUP($B5,DATA!$A$1:$AM$533,D$1,FALSE)</f>
        <v>0.92779539698693003</v>
      </c>
      <c r="E5" s="25">
        <f>VLOOKUP($B5,DATA!$A$1:$AM$533,E$1,FALSE)</f>
        <v>1.9189251765008699</v>
      </c>
      <c r="F5" s="25">
        <f>VLOOKUP($B5,DATA!$A$1:$AM$533,F$1,FALSE)</f>
        <v>2.2870250688651699</v>
      </c>
      <c r="G5" s="25">
        <f>VLOOKUP($B5,DATA!$A$1:$AM$533,G$1,FALSE)</f>
        <v>2.2261703730600702</v>
      </c>
      <c r="H5" s="25">
        <f>VLOOKUP($B5,DATA!$A$1:$AM$533,H$1,FALSE)</f>
        <v>1.7966208722782899</v>
      </c>
    </row>
    <row r="6" spans="1:8" ht="18.75" customHeight="1" x14ac:dyDescent="0.25">
      <c r="A6" s="22" t="s">
        <v>416</v>
      </c>
      <c r="B6" t="s">
        <v>3</v>
      </c>
      <c r="C6" s="25">
        <f>VLOOKUP($B6,DATA!$A$1:$AM$533,C$1,FALSE)</f>
        <v>-3.2780765643891603E-2</v>
      </c>
      <c r="D6" s="25">
        <f>VLOOKUP($B6,DATA!$A$1:$AM$533,D$1,FALSE)</f>
        <v>2.4937407253911002E-2</v>
      </c>
      <c r="E6" s="25">
        <f>VLOOKUP($B6,DATA!$A$1:$AM$533,E$1,FALSE)</f>
        <v>0.306956606883868</v>
      </c>
      <c r="F6" s="25">
        <f>VLOOKUP($B6,DATA!$A$1:$AM$533,F$1,FALSE)</f>
        <v>0.46440961423106503</v>
      </c>
      <c r="G6" s="25">
        <f>VLOOKUP($B6,DATA!$A$1:$AM$533,G$1,FALSE)</f>
        <v>0.60139547390933801</v>
      </c>
      <c r="H6" s="25">
        <f>VLOOKUP($B6,DATA!$A$1:$AM$533,H$1,FALSE)</f>
        <v>0.76834931267919504</v>
      </c>
    </row>
    <row r="7" spans="1:8" ht="18.75" customHeight="1" x14ac:dyDescent="0.25">
      <c r="A7" s="22" t="s">
        <v>417</v>
      </c>
      <c r="B7" t="s">
        <v>5</v>
      </c>
      <c r="C7" s="25">
        <f>VLOOKUP($B7,DATA!$A$1:$AM$533,C$1,FALSE)</f>
        <v>0.12732431559649901</v>
      </c>
      <c r="D7" s="25">
        <f>VLOOKUP($B7,DATA!$A$1:$AM$533,D$1,FALSE)</f>
        <v>0.14615731382594499</v>
      </c>
      <c r="E7" s="25">
        <f>VLOOKUP($B7,DATA!$A$1:$AM$533,E$1,FALSE)</f>
        <v>-0.13426242679988001</v>
      </c>
      <c r="F7" s="25">
        <f>VLOOKUP($B7,DATA!$A$1:$AM$533,F$1,FALSE)</f>
        <v>-0.59243358939546897</v>
      </c>
      <c r="G7" s="25">
        <f>VLOOKUP($B7,DATA!$A$1:$AM$533,G$1,FALSE)</f>
        <v>-1.7593521881038101</v>
      </c>
      <c r="H7" s="25">
        <f>VLOOKUP($B7,DATA!$A$1:$AM$533,H$1,FALSE)</f>
        <v>-3.0698008647915498</v>
      </c>
    </row>
    <row r="8" spans="1:8" ht="18.75" customHeight="1" x14ac:dyDescent="0.25">
      <c r="A8" s="22" t="s">
        <v>418</v>
      </c>
      <c r="B8" t="s">
        <v>6</v>
      </c>
      <c r="C8" s="25">
        <f>VLOOKUP($B8,DATA!$A$1:$AM$533,C$1,FALSE)</f>
        <v>-0.43394113847527999</v>
      </c>
      <c r="D8" s="25">
        <f>VLOOKUP($B8,DATA!$A$1:$AM$533,D$1,FALSE)</f>
        <v>-0.45151315821937399</v>
      </c>
      <c r="E8" s="25">
        <f>VLOOKUP($B8,DATA!$A$1:$AM$533,E$1,FALSE)</f>
        <v>-2.22961569929403E-2</v>
      </c>
      <c r="F8" s="25">
        <f>VLOOKUP($B8,DATA!$A$1:$AM$533,F$1,FALSE)</f>
        <v>0.25398900412085801</v>
      </c>
      <c r="G8" s="25">
        <f>VLOOKUP($B8,DATA!$A$1:$AM$533,G$1,FALSE)</f>
        <v>0.72851959092219398</v>
      </c>
      <c r="H8" s="25">
        <f>VLOOKUP($B8,DATA!$A$1:$AM$533,H$1,FALSE)</f>
        <v>0.74975682192626103</v>
      </c>
    </row>
    <row r="9" spans="1:8" ht="18.75" customHeight="1" x14ac:dyDescent="0.25">
      <c r="A9" s="22" t="s">
        <v>419</v>
      </c>
      <c r="B9" t="s">
        <v>12</v>
      </c>
      <c r="C9" s="25">
        <f>VLOOKUP($B9,DATA!$A$1:$AM$533,C$1,FALSE)</f>
        <v>-0.33897449000000002</v>
      </c>
      <c r="D9" s="25">
        <f>VLOOKUP($B9,DATA!$A$1:$AM$533,D$1,FALSE)</f>
        <v>-0.50994945999999897</v>
      </c>
      <c r="E9" s="25">
        <f>VLOOKUP($B9,DATA!$A$1:$AM$533,E$1,FALSE)</f>
        <v>-0.87657868000000005</v>
      </c>
      <c r="F9" s="25">
        <f>VLOOKUP($B9,DATA!$A$1:$AM$533,F$1,FALSE)</f>
        <v>-0.95829266999999996</v>
      </c>
      <c r="G9" s="25">
        <f>VLOOKUP($B9,DATA!$A$1:$AM$533,G$1,FALSE)</f>
        <v>-0.64601266999999996</v>
      </c>
      <c r="H9" s="25">
        <f>VLOOKUP($B9,DATA!$A$1:$AM$533,H$1,FALSE)</f>
        <v>-0.29474701599999997</v>
      </c>
    </row>
    <row r="10" spans="1:8" ht="18.75" customHeight="1" x14ac:dyDescent="0.25">
      <c r="A10" s="22" t="s">
        <v>420</v>
      </c>
      <c r="B10" t="s">
        <v>11</v>
      </c>
      <c r="C10" s="26">
        <f>VLOOKUP($B10,DATA!$A$1:$AM$533,C$1,FALSE)</f>
        <v>358398.21999999799</v>
      </c>
      <c r="D10" s="26">
        <f>VLOOKUP($B10,DATA!$A$1:$AM$533,D$1,FALSE)</f>
        <v>563131.65999999596</v>
      </c>
      <c r="E10" s="26">
        <f>VLOOKUP($B10,DATA!$A$1:$AM$533,E$1,FALSE)</f>
        <v>1056338.25</v>
      </c>
      <c r="F10" s="26">
        <f>VLOOKUP($B10,DATA!$A$1:$AM$533,F$1,FALSE)</f>
        <v>1226043.1399999999</v>
      </c>
      <c r="G10" s="26">
        <f>VLOOKUP($B10,DATA!$A$1:$AM$533,G$1,FALSE)</f>
        <v>891039.60999999905</v>
      </c>
      <c r="H10" s="26">
        <f>VLOOKUP($B10,DATA!$A$1:$AM$533,H$1,FALSE)</f>
        <v>425041.91000001098</v>
      </c>
    </row>
    <row r="11" spans="1:8" ht="18.75" customHeight="1" x14ac:dyDescent="0.25">
      <c r="A11" s="22" t="s">
        <v>421</v>
      </c>
      <c r="B11" t="s">
        <v>9</v>
      </c>
      <c r="C11" s="25">
        <f>VLOOKUP($B11,DATA!$A$1:$AM$533,C$1,FALSE)</f>
        <v>0.204268666564422</v>
      </c>
      <c r="D11" s="25">
        <f>VLOOKUP($B11,DATA!$A$1:$AM$533,D$1,FALSE)</f>
        <v>9.4052347002571104E-2</v>
      </c>
      <c r="E11" s="25">
        <f>VLOOKUP($B11,DATA!$A$1:$AM$533,E$1,FALSE)</f>
        <v>0.366847646335277</v>
      </c>
      <c r="F11" s="25">
        <f>VLOOKUP($B11,DATA!$A$1:$AM$533,F$1,FALSE)</f>
        <v>0.90963969695796398</v>
      </c>
      <c r="G11" s="25">
        <f>VLOOKUP($B11,DATA!$A$1:$AM$533,G$1,FALSE)</f>
        <v>1.7670346987030201</v>
      </c>
      <c r="H11" s="25">
        <f>VLOOKUP($B11,DATA!$A$1:$AM$533,H$1,FALSE)</f>
        <v>1.9525076581727401</v>
      </c>
    </row>
    <row r="12" spans="1:8" ht="18.75" customHeight="1" x14ac:dyDescent="0.25">
      <c r="A12" s="22" t="s">
        <v>422</v>
      </c>
      <c r="B12" t="s">
        <v>7</v>
      </c>
      <c r="C12" s="25">
        <f>VLOOKUP($B12,DATA!$A$1:$AM$533,C$1,FALSE)</f>
        <v>-0.103375832274044</v>
      </c>
      <c r="D12" s="25">
        <f>VLOOKUP($B12,DATA!$A$1:$AM$533,D$1,FALSE)</f>
        <v>0.15973771900237299</v>
      </c>
      <c r="E12" s="25">
        <f>VLOOKUP($B12,DATA!$A$1:$AM$533,E$1,FALSE)</f>
        <v>1.2324117373280801</v>
      </c>
      <c r="F12" s="25">
        <f>VLOOKUP($B12,DATA!$A$1:$AM$533,F$1,FALSE)</f>
        <v>2.48451614789249</v>
      </c>
      <c r="G12" s="25">
        <f>VLOOKUP($B12,DATA!$A$1:$AM$533,G$1,FALSE)</f>
        <v>5.1268756404477998</v>
      </c>
      <c r="H12" s="25">
        <f>VLOOKUP($B12,DATA!$A$1:$AM$533,H$1,FALSE)</f>
        <v>8.3266011578955599</v>
      </c>
    </row>
    <row r="13" spans="1:8" ht="18.75" customHeight="1" x14ac:dyDescent="0.25">
      <c r="A13" s="22" t="s">
        <v>423</v>
      </c>
      <c r="B13" t="s">
        <v>213</v>
      </c>
      <c r="C13" s="25">
        <f>VLOOKUP($B13,DATA!$A$1:$AM$533,C$1,FALSE)</f>
        <v>-0.50680463875620796</v>
      </c>
      <c r="D13" s="25">
        <f>VLOOKUP($B13,DATA!$A$1:$AM$533,D$1,FALSE)</f>
        <v>-1.09136082224414</v>
      </c>
      <c r="E13" s="25">
        <f>VLOOKUP($B13,DATA!$A$1:$AM$533,E$1,FALSE)</f>
        <v>-2.9178254127951901</v>
      </c>
      <c r="F13" s="25">
        <f>VLOOKUP($B13,DATA!$A$1:$AM$533,F$1,FALSE)</f>
        <v>-4.4390989541488599</v>
      </c>
      <c r="G13" s="25">
        <f>VLOOKUP($B13,DATA!$A$1:$AM$533,G$1,FALSE)</f>
        <v>-6.20124790633436</v>
      </c>
      <c r="H13" s="25">
        <f>VLOOKUP($B13,DATA!$A$1:$AM$533,H$1,FALSE)</f>
        <v>-6.05133345918156</v>
      </c>
    </row>
    <row r="14" spans="1:8" ht="18.75" customHeight="1" x14ac:dyDescent="0.25">
      <c r="A14" s="23" t="s">
        <v>413</v>
      </c>
      <c r="B14" t="s">
        <v>214</v>
      </c>
      <c r="C14" s="25">
        <f>VLOOKUP($B14,DATA!$A$1:$AM$533,C$1,FALSE)</f>
        <v>-0.16480916000000001</v>
      </c>
      <c r="D14" s="25">
        <f>VLOOKUP($B14,DATA!$A$1:$AM$533,D$1,FALSE)</f>
        <v>-0.25032426000000002</v>
      </c>
      <c r="E14" s="25">
        <f>VLOOKUP($B14,DATA!$A$1:$AM$533,E$1,FALSE)</f>
        <v>-0.36688790999999898</v>
      </c>
      <c r="F14" s="25">
        <f>VLOOKUP($B14,DATA!$A$1:$AM$533,F$1,FALSE)</f>
        <v>-0.43906935999999902</v>
      </c>
      <c r="G14" s="25">
        <f>VLOOKUP($B14,DATA!$A$1:$AM$533,G$1,FALSE)</f>
        <v>-0.36040301999999902</v>
      </c>
      <c r="H14" s="25">
        <f>VLOOKUP($B14,DATA!$A$1:$AM$533,H$1,FALSE)</f>
        <v>-0.25236783099999999</v>
      </c>
    </row>
    <row r="15" spans="1:8" ht="18.75" customHeight="1" x14ac:dyDescent="0.25">
      <c r="A15" s="23" t="s">
        <v>424</v>
      </c>
      <c r="B15" t="s">
        <v>14</v>
      </c>
      <c r="C15" s="25">
        <f>VLOOKUP($B15,DATA!$A$1:$AM$533,C$1,FALSE)</f>
        <v>-13.0295496613367</v>
      </c>
      <c r="D15" s="25">
        <f>VLOOKUP($B15,DATA!$A$1:$AM$533,D$1,FALSE)</f>
        <v>-17.333862618222899</v>
      </c>
      <c r="E15" s="25">
        <f>VLOOKUP($B15,DATA!$A$1:$AM$533,E$1,FALSE)</f>
        <v>-25.6713714981185</v>
      </c>
      <c r="F15" s="25">
        <f>VLOOKUP($B15,DATA!$A$1:$AM$533,F$1,FALSE)</f>
        <v>-31.266011277508799</v>
      </c>
      <c r="G15" s="25">
        <f>VLOOKUP($B15,DATA!$A$1:$AM$533,G$1,FALSE)</f>
        <v>-37.513422688818402</v>
      </c>
      <c r="H15" s="25">
        <f>VLOOKUP($B15,DATA!$A$1:$AM$533,H$1,FALSE)</f>
        <v>-43.222228519712097</v>
      </c>
    </row>
  </sheetData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19" workbookViewId="0">
      <selection activeCell="I44" sqref="I44"/>
    </sheetView>
  </sheetViews>
  <sheetFormatPr baseColWidth="10" defaultRowHeight="15" x14ac:dyDescent="0.25"/>
  <cols>
    <col min="1" max="1" width="28" customWidth="1"/>
    <col min="2" max="2" width="22" hidden="1" customWidth="1"/>
    <col min="3" max="9" width="10.85546875" customWidth="1"/>
    <col min="11" max="11" width="48.85546875" bestFit="1" customWidth="1"/>
    <col min="12" max="12" width="22" hidden="1" customWidth="1"/>
    <col min="13" max="13" width="9.85546875" bestFit="1" customWidth="1"/>
    <col min="21" max="21" width="27.42578125" customWidth="1"/>
  </cols>
  <sheetData>
    <row r="1" spans="1:28" ht="18.75" x14ac:dyDescent="0.3">
      <c r="A1" s="18" t="s">
        <v>215</v>
      </c>
      <c r="C1" s="4"/>
      <c r="D1" s="4"/>
      <c r="E1" s="4"/>
      <c r="F1" s="4"/>
      <c r="G1" s="4"/>
      <c r="H1" s="4"/>
      <c r="I1" s="4"/>
      <c r="J1" s="4"/>
      <c r="K1" s="11" t="s">
        <v>216</v>
      </c>
      <c r="L1" s="4"/>
      <c r="M1" s="4"/>
      <c r="N1" s="4"/>
      <c r="O1" s="4"/>
      <c r="P1" s="4"/>
      <c r="Q1" s="4"/>
      <c r="R1" s="4"/>
      <c r="S1" s="4"/>
      <c r="T1" s="4"/>
      <c r="U1" s="11" t="s">
        <v>446</v>
      </c>
      <c r="V1" s="4"/>
      <c r="W1" s="4"/>
      <c r="X1" s="4"/>
      <c r="Y1" s="4"/>
      <c r="Z1" s="4"/>
      <c r="AA1" s="4"/>
      <c r="AB1" s="4"/>
    </row>
    <row r="2" spans="1:28" x14ac:dyDescent="0.25">
      <c r="A2" s="40" t="s">
        <v>229</v>
      </c>
      <c r="B2" s="41"/>
      <c r="C2" s="41">
        <v>2</v>
      </c>
      <c r="D2" s="41">
        <v>7</v>
      </c>
      <c r="E2" s="41">
        <v>9</v>
      </c>
      <c r="F2" s="41">
        <v>14</v>
      </c>
      <c r="G2" s="41">
        <v>19</v>
      </c>
      <c r="H2" s="41">
        <v>29</v>
      </c>
      <c r="I2" s="41">
        <v>39</v>
      </c>
      <c r="J2" s="41"/>
      <c r="K2" s="40" t="s">
        <v>229</v>
      </c>
      <c r="L2" s="41"/>
      <c r="M2" s="41">
        <v>2</v>
      </c>
      <c r="N2" s="41">
        <v>7</v>
      </c>
      <c r="O2" s="41">
        <v>9</v>
      </c>
      <c r="P2" s="41">
        <v>14</v>
      </c>
      <c r="Q2" s="41">
        <v>19</v>
      </c>
      <c r="R2" s="41">
        <v>29</v>
      </c>
      <c r="S2" s="41">
        <v>39</v>
      </c>
      <c r="T2" s="41"/>
      <c r="U2" s="40" t="s">
        <v>230</v>
      </c>
      <c r="V2" s="41"/>
      <c r="W2" s="41"/>
      <c r="X2" s="41"/>
      <c r="Y2" s="41"/>
      <c r="Z2" s="41"/>
      <c r="AA2" s="41"/>
      <c r="AB2" s="41"/>
    </row>
    <row r="3" spans="1:28" ht="15.75" customHeight="1" x14ac:dyDescent="0.25">
      <c r="A3" s="45"/>
      <c r="B3" s="45"/>
      <c r="C3" s="46">
        <v>2013</v>
      </c>
      <c r="D3" s="46">
        <v>2018</v>
      </c>
      <c r="E3" s="46">
        <v>2020</v>
      </c>
      <c r="F3" s="46">
        <v>2025</v>
      </c>
      <c r="G3" s="46">
        <v>2030</v>
      </c>
      <c r="H3" s="46">
        <v>2040</v>
      </c>
      <c r="I3" s="46">
        <v>2050</v>
      </c>
      <c r="J3" s="41"/>
      <c r="K3" s="45"/>
      <c r="L3" s="45"/>
      <c r="M3" s="46">
        <v>2013</v>
      </c>
      <c r="N3" s="46">
        <v>2018</v>
      </c>
      <c r="O3" s="46">
        <v>2020</v>
      </c>
      <c r="P3" s="46">
        <v>2025</v>
      </c>
      <c r="Q3" s="46">
        <v>2030</v>
      </c>
      <c r="R3" s="46">
        <v>2040</v>
      </c>
      <c r="S3" s="46">
        <v>2050</v>
      </c>
      <c r="T3" s="41"/>
      <c r="U3" s="45"/>
      <c r="V3" s="46">
        <v>2018</v>
      </c>
      <c r="W3" s="46">
        <v>2020</v>
      </c>
      <c r="X3" s="46">
        <v>2025</v>
      </c>
      <c r="Y3" s="46">
        <v>2030</v>
      </c>
      <c r="Z3" s="46">
        <v>2040</v>
      </c>
      <c r="AA3" s="46">
        <v>2050</v>
      </c>
      <c r="AB3" s="49"/>
    </row>
    <row r="4" spans="1:28" ht="15.75" customHeight="1" x14ac:dyDescent="0.25">
      <c r="A4" s="36" t="s">
        <v>219</v>
      </c>
      <c r="B4" s="41" t="s">
        <v>69</v>
      </c>
      <c r="C4" s="83">
        <f>VLOOKUP($B4,DATA!$A$1:$AM$533,C$2,FALSE)</f>
        <v>158.69049799999999</v>
      </c>
      <c r="D4" s="83">
        <f>VLOOKUP($B4,DATA!$A$1:$AM$533,D$2,FALSE)</f>
        <v>161.18090409999999</v>
      </c>
      <c r="E4" s="83">
        <f>VLOOKUP($B4,DATA!$A$1:$AM$533,E$2,FALSE)</f>
        <v>162.0352216</v>
      </c>
      <c r="F4" s="83">
        <f>VLOOKUP($B4,DATA!$A$1:$AM$533,F$2,FALSE)</f>
        <v>164.4546824</v>
      </c>
      <c r="G4" s="83">
        <f>VLOOKUP($B4,DATA!$A$1:$AM$533,G$2,FALSE)</f>
        <v>166.86724280000001</v>
      </c>
      <c r="H4" s="83">
        <f>VLOOKUP($B4,DATA!$A$1:$AM$533,H$2,FALSE)</f>
        <v>172.2021168</v>
      </c>
      <c r="I4" s="83">
        <f>VLOOKUP($B4,DATA!$A$1:$AM$533,I$2,FALSE)</f>
        <v>178.86945979999999</v>
      </c>
      <c r="J4" s="41"/>
      <c r="K4" s="36" t="s">
        <v>219</v>
      </c>
      <c r="L4" s="41" t="s">
        <v>74</v>
      </c>
      <c r="M4" s="83">
        <f>VLOOKUP($L4,DATA!$A$1:$AM$533,M$2,FALSE)</f>
        <v>158.69049799999999</v>
      </c>
      <c r="N4" s="83">
        <f>VLOOKUP($L4,DATA!$A$1:$AM$533,N$2,FALSE)</f>
        <v>162.74888670000001</v>
      </c>
      <c r="O4" s="83">
        <f>VLOOKUP($L4,DATA!$A$1:$AM$533,O$2,FALSE)</f>
        <v>162.59167199999999</v>
      </c>
      <c r="P4" s="83">
        <f>VLOOKUP($L4,DATA!$A$1:$AM$533,P$2,FALSE)</f>
        <v>156.94706400000001</v>
      </c>
      <c r="Q4" s="83">
        <f>VLOOKUP($L4,DATA!$A$1:$AM$533,Q$2,FALSE)</f>
        <v>159.59498020000001</v>
      </c>
      <c r="R4" s="83">
        <f>VLOOKUP($L4,DATA!$A$1:$AM$533,R$2,FALSE)</f>
        <v>161.59126470000001</v>
      </c>
      <c r="S4" s="83">
        <f>VLOOKUP($L4,DATA!$A$1:$AM$533,S$2,FALSE)</f>
        <v>162.5492026</v>
      </c>
      <c r="T4" s="41"/>
      <c r="U4" s="36" t="s">
        <v>219</v>
      </c>
      <c r="V4" s="44">
        <f t="shared" ref="V4:AA11" si="0">N4/D4-1</f>
        <v>9.7280916046185162E-3</v>
      </c>
      <c r="W4" s="44">
        <f t="shared" si="0"/>
        <v>3.434132372612364E-3</v>
      </c>
      <c r="X4" s="44">
        <f t="shared" si="0"/>
        <v>-4.5651594046676958E-2</v>
      </c>
      <c r="Y4" s="44">
        <f t="shared" si="0"/>
        <v>-4.3581127595643365E-2</v>
      </c>
      <c r="Z4" s="44">
        <f t="shared" si="0"/>
        <v>-6.161859271639325E-2</v>
      </c>
      <c r="AA4" s="44">
        <f t="shared" si="0"/>
        <v>-9.1241161114078539E-2</v>
      </c>
      <c r="AB4" s="44"/>
    </row>
    <row r="5" spans="1:28" ht="15.75" customHeight="1" x14ac:dyDescent="0.25">
      <c r="A5" s="36" t="s">
        <v>218</v>
      </c>
      <c r="B5" s="41" t="s">
        <v>70</v>
      </c>
      <c r="C5" s="83">
        <f>VLOOKUP($B5,DATA!$A$1:$AM$533,C$2,FALSE)</f>
        <v>1536.846857</v>
      </c>
      <c r="D5" s="83">
        <f>VLOOKUP($B5,DATA!$A$1:$AM$533,D$2,FALSE)</f>
        <v>1811.1338760000001</v>
      </c>
      <c r="E5" s="83">
        <f>VLOOKUP($B5,DATA!$A$1:$AM$533,E$2,FALSE)</f>
        <v>1920.3282670000001</v>
      </c>
      <c r="F5" s="83">
        <f>VLOOKUP($B5,DATA!$A$1:$AM$533,F$2,FALSE)</f>
        <v>2192.066429</v>
      </c>
      <c r="G5" s="83">
        <f>VLOOKUP($B5,DATA!$A$1:$AM$533,G$2,FALSE)</f>
        <v>2461.3760029999999</v>
      </c>
      <c r="H5" s="83">
        <f>VLOOKUP($B5,DATA!$A$1:$AM$533,H$2,FALSE)</f>
        <v>2912.5280090000001</v>
      </c>
      <c r="I5" s="83">
        <f>VLOOKUP($B5,DATA!$A$1:$AM$533,I$2,FALSE)</f>
        <v>3374.4902200000001</v>
      </c>
      <c r="J5" s="41"/>
      <c r="K5" s="36" t="s">
        <v>218</v>
      </c>
      <c r="L5" s="41" t="s">
        <v>75</v>
      </c>
      <c r="M5" s="83">
        <f>VLOOKUP($L5,DATA!$A$1:$AM$533,M$2,FALSE)</f>
        <v>1536.846857</v>
      </c>
      <c r="N5" s="83">
        <f>VLOOKUP($L5,DATA!$A$1:$AM$533,N$2,FALSE)</f>
        <v>1625.684587</v>
      </c>
      <c r="O5" s="83">
        <f>VLOOKUP($L5,DATA!$A$1:$AM$533,O$2,FALSE)</f>
        <v>1663.8141760000001</v>
      </c>
      <c r="P5" s="83">
        <f>VLOOKUP($L5,DATA!$A$1:$AM$533,P$2,FALSE)</f>
        <v>1771.595008</v>
      </c>
      <c r="Q5" s="83">
        <f>VLOOKUP($L5,DATA!$A$1:$AM$533,Q$2,FALSE)</f>
        <v>1889.128496</v>
      </c>
      <c r="R5" s="83">
        <f>VLOOKUP($L5,DATA!$A$1:$AM$533,R$2,FALSE)</f>
        <v>2043.504461</v>
      </c>
      <c r="S5" s="83">
        <f>VLOOKUP($L5,DATA!$A$1:$AM$533,S$2,FALSE)</f>
        <v>2170.3542910000001</v>
      </c>
      <c r="T5" s="41"/>
      <c r="U5" s="36" t="s">
        <v>218</v>
      </c>
      <c r="V5" s="44">
        <f t="shared" si="0"/>
        <v>-0.10239402589585278</v>
      </c>
      <c r="W5" s="44">
        <f t="shared" si="0"/>
        <v>-0.13357825086891773</v>
      </c>
      <c r="X5" s="44">
        <f t="shared" si="0"/>
        <v>-0.19181509074604786</v>
      </c>
      <c r="Y5" s="44">
        <f t="shared" si="0"/>
        <v>-0.2324908938343947</v>
      </c>
      <c r="Z5" s="44">
        <f t="shared" si="0"/>
        <v>-0.29837431444938256</v>
      </c>
      <c r="AA5" s="44">
        <f t="shared" si="0"/>
        <v>-0.35683491446005733</v>
      </c>
      <c r="AB5" s="44"/>
    </row>
    <row r="6" spans="1:28" ht="15.75" customHeight="1" x14ac:dyDescent="0.25">
      <c r="A6" s="36" t="s">
        <v>220</v>
      </c>
      <c r="B6" s="41" t="s">
        <v>71</v>
      </c>
      <c r="C6" s="83">
        <f>VLOOKUP($B6,DATA!$A$1:$AM$533,C$2,FALSE)</f>
        <v>1250.920102</v>
      </c>
      <c r="D6" s="83">
        <f>VLOOKUP($B6,DATA!$A$1:$AM$533,D$2,FALSE)</f>
        <v>1342.37363</v>
      </c>
      <c r="E6" s="83">
        <f>VLOOKUP($B6,DATA!$A$1:$AM$533,E$2,FALSE)</f>
        <v>1378.6235979999999</v>
      </c>
      <c r="F6" s="83">
        <f>VLOOKUP($B6,DATA!$A$1:$AM$533,F$2,FALSE)</f>
        <v>1468.976553</v>
      </c>
      <c r="G6" s="83">
        <f>VLOOKUP($B6,DATA!$A$1:$AM$533,G$2,FALSE)</f>
        <v>1558.9552229999999</v>
      </c>
      <c r="H6" s="83">
        <f>VLOOKUP($B6,DATA!$A$1:$AM$533,H$2,FALSE)</f>
        <v>1736.3122599999999</v>
      </c>
      <c r="I6" s="83">
        <f>VLOOKUP($B6,DATA!$A$1:$AM$533,I$2,FALSE)</f>
        <v>1914.5554870000001</v>
      </c>
      <c r="J6" s="41"/>
      <c r="K6" s="36" t="s">
        <v>220</v>
      </c>
      <c r="L6" s="41" t="s">
        <v>76</v>
      </c>
      <c r="M6" s="83">
        <f>VLOOKUP($L6,DATA!$A$1:$AM$533,M$2,FALSE)</f>
        <v>1250.920102</v>
      </c>
      <c r="N6" s="83">
        <f>VLOOKUP($L6,DATA!$A$1:$AM$533,N$2,FALSE)</f>
        <v>1284.5751990000001</v>
      </c>
      <c r="O6" s="83">
        <f>VLOOKUP($L6,DATA!$A$1:$AM$533,O$2,FALSE)</f>
        <v>1297.853705</v>
      </c>
      <c r="P6" s="83">
        <f>VLOOKUP($L6,DATA!$A$1:$AM$533,P$2,FALSE)</f>
        <v>1328.9774520000001</v>
      </c>
      <c r="Q6" s="83">
        <f>VLOOKUP($L6,DATA!$A$1:$AM$533,Q$2,FALSE)</f>
        <v>1360.361185</v>
      </c>
      <c r="R6" s="83">
        <f>VLOOKUP($L6,DATA!$A$1:$AM$533,R$2,FALSE)</f>
        <v>1379.9447399999999</v>
      </c>
      <c r="S6" s="83">
        <f>VLOOKUP($L6,DATA!$A$1:$AM$533,S$2,FALSE)</f>
        <v>1401.4413999999999</v>
      </c>
      <c r="T6" s="41"/>
      <c r="U6" s="36" t="s">
        <v>220</v>
      </c>
      <c r="V6" s="44">
        <f t="shared" si="0"/>
        <v>-4.3056887969409763E-2</v>
      </c>
      <c r="W6" s="44">
        <f t="shared" si="0"/>
        <v>-5.8587342561939759E-2</v>
      </c>
      <c r="X6" s="44">
        <f t="shared" si="0"/>
        <v>-9.5303836343805792E-2</v>
      </c>
      <c r="Y6" s="44">
        <f t="shared" si="0"/>
        <v>-0.12738918672585886</v>
      </c>
      <c r="Z6" s="44">
        <f t="shared" si="0"/>
        <v>-0.20524391159917288</v>
      </c>
      <c r="AA6" s="44">
        <f t="shared" si="0"/>
        <v>-0.26800690316059783</v>
      </c>
      <c r="AB6" s="44"/>
    </row>
    <row r="7" spans="1:28" ht="15.75" customHeight="1" x14ac:dyDescent="0.25">
      <c r="A7" s="36" t="s">
        <v>221</v>
      </c>
      <c r="B7" s="41" t="s">
        <v>72</v>
      </c>
      <c r="C7" s="83">
        <f>VLOOKUP($B7,DATA!$A$1:$AM$533,C$2,FALSE)</f>
        <v>180.4229244</v>
      </c>
      <c r="D7" s="83">
        <f>VLOOKUP($B7,DATA!$A$1:$AM$533,D$2,FALSE)</f>
        <v>195.94345490000001</v>
      </c>
      <c r="E7" s="83">
        <f>VLOOKUP($B7,DATA!$A$1:$AM$533,E$2,FALSE)</f>
        <v>201.65716610000001</v>
      </c>
      <c r="F7" s="83">
        <f>VLOOKUP($B7,DATA!$A$1:$AM$533,F$2,FALSE)</f>
        <v>219.22162510000001</v>
      </c>
      <c r="G7" s="83">
        <f>VLOOKUP($B7,DATA!$A$1:$AM$533,G$2,FALSE)</f>
        <v>240.76253850000001</v>
      </c>
      <c r="H7" s="83">
        <f>VLOOKUP($B7,DATA!$A$1:$AM$533,H$2,FALSE)</f>
        <v>266.02202590000002</v>
      </c>
      <c r="I7" s="83">
        <f>VLOOKUP($B7,DATA!$A$1:$AM$533,I$2,FALSE)</f>
        <v>280.01767580000001</v>
      </c>
      <c r="J7" s="41"/>
      <c r="K7" s="36" t="s">
        <v>221</v>
      </c>
      <c r="L7" s="41" t="s">
        <v>77</v>
      </c>
      <c r="M7" s="83">
        <f>VLOOKUP($L7,DATA!$A$1:$AM$533,M$2,FALSE)</f>
        <v>180.4229244</v>
      </c>
      <c r="N7" s="83">
        <f>VLOOKUP($L7,DATA!$A$1:$AM$533,N$2,FALSE)</f>
        <v>177.5946744</v>
      </c>
      <c r="O7" s="83">
        <f>VLOOKUP($L7,DATA!$A$1:$AM$533,O$2,FALSE)</f>
        <v>177.02421820000001</v>
      </c>
      <c r="P7" s="83">
        <f>VLOOKUP($L7,DATA!$A$1:$AM$533,P$2,FALSE)</f>
        <v>176.78368069999999</v>
      </c>
      <c r="Q7" s="83">
        <f>VLOOKUP($L7,DATA!$A$1:$AM$533,Q$2,FALSE)</f>
        <v>179.24124190000001</v>
      </c>
      <c r="R7" s="83">
        <f>VLOOKUP($L7,DATA!$A$1:$AM$533,R$2,FALSE)</f>
        <v>189.09240159999999</v>
      </c>
      <c r="S7" s="83">
        <f>VLOOKUP($L7,DATA!$A$1:$AM$533,S$2,FALSE)</f>
        <v>180.7873926</v>
      </c>
      <c r="T7" s="41"/>
      <c r="U7" s="36" t="s">
        <v>221</v>
      </c>
      <c r="V7" s="44">
        <f t="shared" si="0"/>
        <v>-9.3643242686336836E-2</v>
      </c>
      <c r="W7" s="44">
        <f t="shared" si="0"/>
        <v>-0.12215260373035663</v>
      </c>
      <c r="X7" s="44">
        <f t="shared" si="0"/>
        <v>-0.19358466292110343</v>
      </c>
      <c r="Y7" s="44">
        <f t="shared" si="0"/>
        <v>-0.25552686469950969</v>
      </c>
      <c r="Z7" s="44">
        <f t="shared" si="0"/>
        <v>-0.2891851681819706</v>
      </c>
      <c r="AA7" s="44">
        <f t="shared" si="0"/>
        <v>-0.35437149785813626</v>
      </c>
      <c r="AB7" s="44"/>
    </row>
    <row r="8" spans="1:28" ht="15.75" customHeight="1" x14ac:dyDescent="0.25">
      <c r="A8" s="37" t="s">
        <v>222</v>
      </c>
      <c r="B8" s="41" t="s">
        <v>231</v>
      </c>
      <c r="C8" s="83">
        <f>VLOOKUP($B8,DATA!$A$1:$AM$533,C$2,FALSE)</f>
        <v>714.27044790000002</v>
      </c>
      <c r="D8" s="83">
        <f>VLOOKUP($B8,DATA!$A$1:$AM$533,D$2,FALSE)</f>
        <v>835.77869669999995</v>
      </c>
      <c r="E8" s="83">
        <f>VLOOKUP($B8,DATA!$A$1:$AM$533,E$2,FALSE)</f>
        <v>886.72082920000003</v>
      </c>
      <c r="F8" s="83">
        <f>VLOOKUP($B8,DATA!$A$1:$AM$533,F$2,FALSE)</f>
        <v>910.63555810000003</v>
      </c>
      <c r="G8" s="83">
        <f>VLOOKUP($B8,DATA!$A$1:$AM$533,G$2,FALSE)</f>
        <v>962.03248980000001</v>
      </c>
      <c r="H8" s="83">
        <f>VLOOKUP($B8,DATA!$A$1:$AM$533,H$2,FALSE)</f>
        <v>986.91168519999997</v>
      </c>
      <c r="I8" s="83">
        <f>VLOOKUP($B8,DATA!$A$1:$AM$533,I$2,FALSE)</f>
        <v>1172.974993</v>
      </c>
      <c r="J8" s="41"/>
      <c r="K8" s="37" t="s">
        <v>222</v>
      </c>
      <c r="L8" s="41" t="s">
        <v>233</v>
      </c>
      <c r="M8" s="83">
        <f>VLOOKUP($L8,DATA!$A$1:$AM$533,M$2,FALSE)</f>
        <v>714.27044790000002</v>
      </c>
      <c r="N8" s="83">
        <f>VLOOKUP($L8,DATA!$A$1:$AM$533,N$2,FALSE)</f>
        <v>765.69028330000003</v>
      </c>
      <c r="O8" s="83">
        <f>VLOOKUP($L8,DATA!$A$1:$AM$533,O$2,FALSE)</f>
        <v>787.49823609999999</v>
      </c>
      <c r="P8" s="83">
        <f>VLOOKUP($L8,DATA!$A$1:$AM$533,P$2,FALSE)</f>
        <v>756.63403400000004</v>
      </c>
      <c r="Q8" s="83">
        <f>VLOOKUP($L8,DATA!$A$1:$AM$533,Q$2,FALSE)</f>
        <v>760.02511709999999</v>
      </c>
      <c r="R8" s="83">
        <f>VLOOKUP($L8,DATA!$A$1:$AM$533,R$2,FALSE)</f>
        <v>748.78160009999999</v>
      </c>
      <c r="S8" s="83">
        <f>VLOOKUP($L8,DATA!$A$1:$AM$533,S$2,FALSE)</f>
        <v>856.94876550000004</v>
      </c>
      <c r="T8" s="41"/>
      <c r="U8" s="37" t="s">
        <v>222</v>
      </c>
      <c r="V8" s="44">
        <f t="shared" si="0"/>
        <v>-8.3860014231922797E-2</v>
      </c>
      <c r="W8" s="44">
        <f t="shared" si="0"/>
        <v>-0.11189834481447636</v>
      </c>
      <c r="X8" s="44">
        <f t="shared" si="0"/>
        <v>-0.16911433199612502</v>
      </c>
      <c r="Y8" s="44">
        <f t="shared" si="0"/>
        <v>-0.20997978222335922</v>
      </c>
      <c r="Z8" s="44">
        <f t="shared" si="0"/>
        <v>-0.24128814023692746</v>
      </c>
      <c r="AA8" s="44">
        <f t="shared" si="0"/>
        <v>-0.26942281752463582</v>
      </c>
      <c r="AB8" s="44"/>
    </row>
    <row r="9" spans="1:28" ht="15.75" customHeight="1" x14ac:dyDescent="0.25">
      <c r="A9" s="36" t="s">
        <v>224</v>
      </c>
      <c r="B9" s="41" t="s">
        <v>232</v>
      </c>
      <c r="C9" s="83">
        <f>VLOOKUP($B9,DATA!$A$1:$AM$533,C$2,FALSE)</f>
        <v>2168.3875360000002</v>
      </c>
      <c r="D9" s="83">
        <f>VLOOKUP($B9,DATA!$A$1:$AM$533,D$2,FALSE)</f>
        <v>3049.9796190000002</v>
      </c>
      <c r="E9" s="83">
        <f>VLOOKUP($B9,DATA!$A$1:$AM$533,E$2,FALSE)</f>
        <v>3425.70154</v>
      </c>
      <c r="F9" s="83">
        <f>VLOOKUP($B9,DATA!$A$1:$AM$533,F$2,FALSE)</f>
        <v>3649.9265019999998</v>
      </c>
      <c r="G9" s="83">
        <f>VLOOKUP($B9,DATA!$A$1:$AM$533,G$2,FALSE)</f>
        <v>4041.5496680000001</v>
      </c>
      <c r="H9" s="83">
        <f>VLOOKUP($B9,DATA!$A$1:$AM$533,H$2,FALSE)</f>
        <v>3801.4485209999998</v>
      </c>
      <c r="I9" s="83">
        <f>VLOOKUP($B9,DATA!$A$1:$AM$533,I$2,FALSE)</f>
        <v>4570.5443480000004</v>
      </c>
      <c r="J9" s="41"/>
      <c r="K9" s="36" t="s">
        <v>224</v>
      </c>
      <c r="L9" s="41" t="s">
        <v>234</v>
      </c>
      <c r="M9" s="83">
        <f>VLOOKUP($L9,DATA!$A$1:$AM$533,M$2,FALSE)</f>
        <v>2168.3875360000002</v>
      </c>
      <c r="N9" s="83">
        <f>VLOOKUP($L9,DATA!$A$1:$AM$533,N$2,FALSE)</f>
        <v>2506.6661949999998</v>
      </c>
      <c r="O9" s="83">
        <f>VLOOKUP($L9,DATA!$A$1:$AM$533,O$2,FALSE)</f>
        <v>2597.283394</v>
      </c>
      <c r="P9" s="83">
        <f>VLOOKUP($L9,DATA!$A$1:$AM$533,P$2,FALSE)</f>
        <v>2328.8944350000002</v>
      </c>
      <c r="Q9" s="83">
        <f>VLOOKUP($L9,DATA!$A$1:$AM$533,Q$2,FALSE)</f>
        <v>2297.5604709999998</v>
      </c>
      <c r="R9" s="83">
        <f>VLOOKUP($L9,DATA!$A$1:$AM$533,R$2,FALSE)</f>
        <v>1843.3832090000001</v>
      </c>
      <c r="S9" s="83">
        <f>VLOOKUP($L9,DATA!$A$1:$AM$533,S$2,FALSE)</f>
        <v>1931.9660739999999</v>
      </c>
      <c r="T9" s="41"/>
      <c r="U9" s="36" t="s">
        <v>224</v>
      </c>
      <c r="V9" s="44">
        <f t="shared" si="0"/>
        <v>-0.17813673921471551</v>
      </c>
      <c r="W9" s="44">
        <f t="shared" si="0"/>
        <v>-0.24182437854758354</v>
      </c>
      <c r="X9" s="44">
        <f t="shared" si="0"/>
        <v>-0.36193388175792907</v>
      </c>
      <c r="Y9" s="44">
        <f t="shared" si="0"/>
        <v>-0.43151497328078869</v>
      </c>
      <c r="Z9" s="44">
        <f t="shared" si="0"/>
        <v>-0.51508400052854486</v>
      </c>
      <c r="AA9" s="44">
        <f t="shared" si="0"/>
        <v>-0.57730066116842327</v>
      </c>
      <c r="AB9" s="44"/>
    </row>
    <row r="10" spans="1:28" ht="15.75" customHeight="1" x14ac:dyDescent="0.25">
      <c r="A10" s="36" t="s">
        <v>223</v>
      </c>
      <c r="B10" s="41" t="s">
        <v>73</v>
      </c>
      <c r="C10" s="83">
        <f>VLOOKUP($B10,DATA!$A$1:$AM$533,C$2,FALSE)</f>
        <v>1498.677275</v>
      </c>
      <c r="D10" s="83">
        <f>VLOOKUP($B10,DATA!$A$1:$AM$533,D$2,FALSE)</f>
        <v>1993.617698</v>
      </c>
      <c r="E10" s="83">
        <f>VLOOKUP($B10,DATA!$A$1:$AM$533,E$2,FALSE)</f>
        <v>2191.0820669999998</v>
      </c>
      <c r="F10" s="83">
        <f>VLOOKUP($B10,DATA!$A$1:$AM$533,F$2,FALSE)</f>
        <v>2684.088217</v>
      </c>
      <c r="G10" s="83">
        <f>VLOOKUP($B10,DATA!$A$1:$AM$533,G$2,FALSE)</f>
        <v>3176.7108979999998</v>
      </c>
      <c r="H10" s="83">
        <f>VLOOKUP($B10,DATA!$A$1:$AM$533,H$2,FALSE)</f>
        <v>3393.478083</v>
      </c>
      <c r="I10" s="83">
        <f>VLOOKUP($B10,DATA!$A$1:$AM$533,I$2,FALSE)</f>
        <v>3615.1010409999999</v>
      </c>
      <c r="J10" s="41"/>
      <c r="K10" s="36" t="s">
        <v>223</v>
      </c>
      <c r="L10" s="41" t="s">
        <v>238</v>
      </c>
      <c r="M10" s="83">
        <f>VLOOKUP($L10,DATA!$A$1:$AM$533,M$2,FALSE)</f>
        <v>1498.677275</v>
      </c>
      <c r="N10" s="83">
        <f>VLOOKUP($L10,DATA!$A$1:$AM$533,N$2,FALSE)</f>
        <v>1592.233894</v>
      </c>
      <c r="O10" s="83">
        <f>VLOOKUP($L10,DATA!$A$1:$AM$533,O$2,FALSE)</f>
        <v>1623.213726</v>
      </c>
      <c r="P10" s="83">
        <f>VLOOKUP($L10,DATA!$A$1:$AM$533,P$2,FALSE)</f>
        <v>1697.3029160000001</v>
      </c>
      <c r="Q10" s="83">
        <f>VLOOKUP($L10,DATA!$A$1:$AM$533,Q$2,FALSE)</f>
        <v>1779.34737</v>
      </c>
      <c r="R10" s="83">
        <f>VLOOKUP($L10,DATA!$A$1:$AM$533,R$2,FALSE)</f>
        <v>1615.5089800000001</v>
      </c>
      <c r="S10" s="83">
        <f>VLOOKUP($L10,DATA!$A$1:$AM$533,S$2,FALSE)</f>
        <v>1451.8102220000001</v>
      </c>
      <c r="T10" s="41"/>
      <c r="U10" s="36" t="s">
        <v>223</v>
      </c>
      <c r="V10" s="44">
        <f t="shared" si="0"/>
        <v>-0.20133439044139145</v>
      </c>
      <c r="W10" s="44">
        <f t="shared" si="0"/>
        <v>-0.25917255658868021</v>
      </c>
      <c r="X10" s="44">
        <f t="shared" si="0"/>
        <v>-0.36764264853519901</v>
      </c>
      <c r="Y10" s="44">
        <f t="shared" si="0"/>
        <v>-0.43987746221406387</v>
      </c>
      <c r="Z10" s="44">
        <f t="shared" si="0"/>
        <v>-0.52393711098560813</v>
      </c>
      <c r="AA10" s="44">
        <f t="shared" si="0"/>
        <v>-0.59840397113813337</v>
      </c>
      <c r="AB10" s="44"/>
    </row>
    <row r="11" spans="1:28" x14ac:dyDescent="0.25">
      <c r="A11" s="36" t="s">
        <v>78</v>
      </c>
      <c r="B11" s="41"/>
      <c r="C11" s="39">
        <f t="shared" ref="C11:I11" si="1">SUM(C4:C8)</f>
        <v>3841.1508292999997</v>
      </c>
      <c r="D11" s="39">
        <f t="shared" si="1"/>
        <v>4346.4105617000005</v>
      </c>
      <c r="E11" s="39">
        <f t="shared" si="1"/>
        <v>4549.3650818999995</v>
      </c>
      <c r="F11" s="39">
        <f t="shared" si="1"/>
        <v>4955.3548475999996</v>
      </c>
      <c r="G11" s="39">
        <f t="shared" si="1"/>
        <v>5389.9934970999993</v>
      </c>
      <c r="H11" s="39">
        <f t="shared" si="1"/>
        <v>6073.9760968999999</v>
      </c>
      <c r="I11" s="39">
        <f t="shared" si="1"/>
        <v>6920.9078356</v>
      </c>
      <c r="J11" s="41"/>
      <c r="K11" s="36" t="s">
        <v>78</v>
      </c>
      <c r="L11" s="41"/>
      <c r="M11" s="39">
        <f t="shared" ref="M11:S11" si="2">SUM(M4:M8)</f>
        <v>3841.1508292999997</v>
      </c>
      <c r="N11" s="39">
        <f t="shared" si="2"/>
        <v>4016.2936303999995</v>
      </c>
      <c r="O11" s="39">
        <f t="shared" si="2"/>
        <v>4088.7820073000003</v>
      </c>
      <c r="P11" s="39">
        <f t="shared" si="2"/>
        <v>4190.9372387000003</v>
      </c>
      <c r="Q11" s="39">
        <f t="shared" si="2"/>
        <v>4348.3510201999998</v>
      </c>
      <c r="R11" s="39">
        <f t="shared" si="2"/>
        <v>4522.9144673999999</v>
      </c>
      <c r="S11" s="39">
        <f t="shared" si="2"/>
        <v>4772.0810517000009</v>
      </c>
      <c r="T11" s="41"/>
      <c r="U11" s="36" t="s">
        <v>78</v>
      </c>
      <c r="V11" s="52">
        <f t="shared" si="0"/>
        <v>-7.5951621829964289E-2</v>
      </c>
      <c r="W11" s="52">
        <f t="shared" si="0"/>
        <v>-0.10124117680343236</v>
      </c>
      <c r="X11" s="52">
        <f t="shared" si="0"/>
        <v>-0.15426092225670285</v>
      </c>
      <c r="Y11" s="52">
        <f t="shared" si="0"/>
        <v>-0.19325486709036643</v>
      </c>
      <c r="Z11" s="52">
        <f t="shared" si="0"/>
        <v>-0.25536182638117755</v>
      </c>
      <c r="AA11" s="52">
        <f t="shared" si="0"/>
        <v>-0.31048336937053134</v>
      </c>
      <c r="AB11" s="52"/>
    </row>
    <row r="12" spans="1:28" x14ac:dyDescent="0.25">
      <c r="A12" s="40"/>
      <c r="B12" s="41"/>
      <c r="C12" s="41"/>
      <c r="D12" s="41"/>
      <c r="E12" s="41"/>
      <c r="F12" s="41"/>
      <c r="G12" s="41"/>
      <c r="H12" s="41"/>
      <c r="I12" s="41"/>
      <c r="J12" s="41"/>
      <c r="K12" s="40"/>
      <c r="L12" s="41"/>
      <c r="M12" s="41"/>
      <c r="N12" s="41"/>
      <c r="O12" s="41"/>
      <c r="P12" s="41"/>
      <c r="Q12" s="41"/>
      <c r="R12" s="41"/>
      <c r="S12" s="41"/>
      <c r="T12" s="41"/>
      <c r="U12" s="40"/>
      <c r="V12" s="41"/>
      <c r="W12" s="41"/>
      <c r="X12" s="41"/>
      <c r="Y12" s="41"/>
      <c r="Z12" s="41"/>
      <c r="AA12" s="41"/>
      <c r="AB12" s="41"/>
    </row>
    <row r="13" spans="1:28" x14ac:dyDescent="0.25">
      <c r="A13" s="40" t="s">
        <v>227</v>
      </c>
      <c r="B13" s="41"/>
      <c r="C13" s="41"/>
      <c r="D13" s="41"/>
      <c r="E13" s="41"/>
      <c r="F13" s="41"/>
      <c r="G13" s="41"/>
      <c r="H13" s="41"/>
      <c r="I13" s="41"/>
      <c r="J13" s="41"/>
      <c r="K13" s="40" t="s">
        <v>227</v>
      </c>
      <c r="L13" s="41"/>
      <c r="M13" s="41">
        <v>2</v>
      </c>
      <c r="N13" s="41">
        <v>7</v>
      </c>
      <c r="O13" s="41">
        <v>9</v>
      </c>
      <c r="P13" s="41">
        <v>14</v>
      </c>
      <c r="Q13" s="41">
        <v>19</v>
      </c>
      <c r="R13" s="41">
        <v>29</v>
      </c>
      <c r="S13" s="41">
        <v>39</v>
      </c>
      <c r="T13" s="41"/>
      <c r="U13" s="40" t="s">
        <v>228</v>
      </c>
      <c r="V13" s="41"/>
      <c r="W13" s="41"/>
      <c r="X13" s="41"/>
      <c r="Y13" s="41"/>
      <c r="Z13" s="41"/>
      <c r="AA13" s="41"/>
      <c r="AB13" s="41"/>
    </row>
    <row r="14" spans="1:28" ht="15.75" customHeight="1" x14ac:dyDescent="0.25">
      <c r="A14" s="45"/>
      <c r="B14" s="45"/>
      <c r="C14" s="46">
        <v>2013</v>
      </c>
      <c r="D14" s="46">
        <v>2018</v>
      </c>
      <c r="E14" s="46">
        <v>2020</v>
      </c>
      <c r="F14" s="46">
        <v>2025</v>
      </c>
      <c r="G14" s="46">
        <v>2030</v>
      </c>
      <c r="H14" s="46">
        <v>2040</v>
      </c>
      <c r="I14" s="46">
        <v>2050</v>
      </c>
      <c r="J14" s="41"/>
      <c r="K14" s="45"/>
      <c r="L14" s="45"/>
      <c r="M14" s="46">
        <v>2013</v>
      </c>
      <c r="N14" s="46">
        <v>2018</v>
      </c>
      <c r="O14" s="46">
        <v>2020</v>
      </c>
      <c r="P14" s="46">
        <v>2025</v>
      </c>
      <c r="Q14" s="46">
        <v>2030</v>
      </c>
      <c r="R14" s="46">
        <v>2040</v>
      </c>
      <c r="S14" s="46">
        <v>2050</v>
      </c>
      <c r="T14" s="41"/>
      <c r="U14" s="45"/>
      <c r="V14" s="46">
        <v>2018</v>
      </c>
      <c r="W14" s="46">
        <v>2020</v>
      </c>
      <c r="X14" s="46">
        <v>2025</v>
      </c>
      <c r="Y14" s="46">
        <v>2030</v>
      </c>
      <c r="Z14" s="46">
        <v>2040</v>
      </c>
      <c r="AA14" s="46">
        <v>2050</v>
      </c>
      <c r="AB14" s="49"/>
    </row>
    <row r="15" spans="1:28" ht="15.75" customHeight="1" x14ac:dyDescent="0.25">
      <c r="A15" s="36" t="s">
        <v>219</v>
      </c>
      <c r="B15" s="41" t="s">
        <v>27</v>
      </c>
      <c r="C15" s="83">
        <f>VLOOKUP($B15,DATA!$A$1:$AM$533,C$2,FALSE)</f>
        <v>10285.555549999999</v>
      </c>
      <c r="D15" s="83">
        <f>VLOOKUP($B15,DATA!$A$1:$AM$533,D$2,FALSE)</f>
        <v>10192.850399999999</v>
      </c>
      <c r="E15" s="83">
        <f>VLOOKUP($B15,DATA!$A$1:$AM$533,E$2,FALSE)</f>
        <v>10146.76096</v>
      </c>
      <c r="F15" s="83">
        <f>VLOOKUP($B15,DATA!$A$1:$AM$533,F$2,FALSE)</f>
        <v>10020.64085</v>
      </c>
      <c r="G15" s="83">
        <f>VLOOKUP($B15,DATA!$A$1:$AM$533,G$2,FALSE)</f>
        <v>9873.8172930000001</v>
      </c>
      <c r="H15" s="83">
        <f>VLOOKUP($B15,DATA!$A$1:$AM$533,H$2,FALSE)</f>
        <v>9772.3966629999995</v>
      </c>
      <c r="I15" s="83">
        <f>VLOOKUP($B15,DATA!$A$1:$AM$533,I$2,FALSE)</f>
        <v>9836.1102580000006</v>
      </c>
      <c r="J15" s="41"/>
      <c r="K15" s="36" t="s">
        <v>219</v>
      </c>
      <c r="L15" s="41" t="s">
        <v>43</v>
      </c>
      <c r="M15" s="83">
        <f>VLOOKUP($L15,DATA!$A$1:$AM$533,M$2,FALSE)</f>
        <v>10285.555549999999</v>
      </c>
      <c r="N15" s="83">
        <f>VLOOKUP($L15,DATA!$A$1:$AM$533,N$2,FALSE)</f>
        <v>10507.75208</v>
      </c>
      <c r="O15" s="83">
        <f>VLOOKUP($L15,DATA!$A$1:$AM$533,O$2,FALSE)</f>
        <v>10551.403329999999</v>
      </c>
      <c r="P15" s="83">
        <f>VLOOKUP($L15,DATA!$A$1:$AM$533,P$2,FALSE)</f>
        <v>9931.7384110000003</v>
      </c>
      <c r="Q15" s="83">
        <f>VLOOKUP($L15,DATA!$A$1:$AM$533,Q$2,FALSE)</f>
        <v>9846.0170760000001</v>
      </c>
      <c r="R15" s="83">
        <f>VLOOKUP($L15,DATA!$A$1:$AM$533,R$2,FALSE)</f>
        <v>9911.3219019999997</v>
      </c>
      <c r="S15" s="83">
        <f>VLOOKUP($L15,DATA!$A$1:$AM$533,S$2,FALSE)</f>
        <v>10381.474260000001</v>
      </c>
      <c r="T15" s="41"/>
      <c r="U15" s="36" t="s">
        <v>219</v>
      </c>
      <c r="V15" s="44">
        <f t="shared" ref="V15:AA20" si="3">N15/D15-1</f>
        <v>3.0894368860745924E-2</v>
      </c>
      <c r="W15" s="44">
        <f t="shared" si="3"/>
        <v>3.9878969416462962E-2</v>
      </c>
      <c r="X15" s="44">
        <f t="shared" si="3"/>
        <v>-8.8719314793124227E-3</v>
      </c>
      <c r="Y15" s="44">
        <f t="shared" si="3"/>
        <v>-2.8155490602108646E-3</v>
      </c>
      <c r="Z15" s="44">
        <f t="shared" si="3"/>
        <v>1.4216086778998216E-2</v>
      </c>
      <c r="AA15" s="44">
        <f t="shared" si="3"/>
        <v>5.5445088322026326E-2</v>
      </c>
      <c r="AB15" s="44"/>
    </row>
    <row r="16" spans="1:28" ht="15.75" customHeight="1" x14ac:dyDescent="0.25">
      <c r="A16" s="36" t="s">
        <v>218</v>
      </c>
      <c r="B16" s="41" t="s">
        <v>28</v>
      </c>
      <c r="C16" s="83">
        <f>VLOOKUP($B16,DATA!$A$1:$AM$533,C$2,FALSE)</f>
        <v>147495.55559999999</v>
      </c>
      <c r="D16" s="83">
        <f>VLOOKUP($B16,DATA!$A$1:$AM$533,D$2,FALSE)</f>
        <v>196567.75719999999</v>
      </c>
      <c r="E16" s="83">
        <f>VLOOKUP($B16,DATA!$A$1:$AM$533,E$2,FALSE)</f>
        <v>216202.78169999999</v>
      </c>
      <c r="F16" s="83">
        <f>VLOOKUP($B16,DATA!$A$1:$AM$533,F$2,FALSE)</f>
        <v>265263.76850000001</v>
      </c>
      <c r="G16" s="83">
        <f>VLOOKUP($B16,DATA!$A$1:$AM$533,G$2,FALSE)</f>
        <v>314261.03960000002</v>
      </c>
      <c r="H16" s="83">
        <f>VLOOKUP($B16,DATA!$A$1:$AM$533,H$2,FALSE)</f>
        <v>396413.01439999999</v>
      </c>
      <c r="I16" s="83">
        <f>VLOOKUP($B16,DATA!$A$1:$AM$533,I$2,FALSE)</f>
        <v>478414.2855</v>
      </c>
      <c r="J16" s="41"/>
      <c r="K16" s="36" t="s">
        <v>218</v>
      </c>
      <c r="L16" s="41" t="s">
        <v>44</v>
      </c>
      <c r="M16" s="83">
        <f>VLOOKUP($L16,DATA!$A$1:$AM$533,M$2,FALSE)</f>
        <v>147495.55559999999</v>
      </c>
      <c r="N16" s="83">
        <f>VLOOKUP($L16,DATA!$A$1:$AM$533,N$2,FALSE)</f>
        <v>162288.49900000001</v>
      </c>
      <c r="O16" s="83">
        <f>VLOOKUP($L16,DATA!$A$1:$AM$533,O$2,FALSE)</f>
        <v>168051.00930000001</v>
      </c>
      <c r="P16" s="83">
        <f>VLOOKUP($L16,DATA!$A$1:$AM$533,P$2,FALSE)</f>
        <v>182355.95310000001</v>
      </c>
      <c r="Q16" s="83">
        <f>VLOOKUP($L16,DATA!$A$1:$AM$533,Q$2,FALSE)</f>
        <v>197255.82279999999</v>
      </c>
      <c r="R16" s="83">
        <f>VLOOKUP($L16,DATA!$A$1:$AM$533,R$2,FALSE)</f>
        <v>217470.97339999999</v>
      </c>
      <c r="S16" s="83">
        <f>VLOOKUP($L16,DATA!$A$1:$AM$533,S$2,FALSE)</f>
        <v>237392.72709999999</v>
      </c>
      <c r="T16" s="41"/>
      <c r="U16" s="36" t="s">
        <v>218</v>
      </c>
      <c r="V16" s="44">
        <f t="shared" si="3"/>
        <v>-0.17438901826163777</v>
      </c>
      <c r="W16" s="44">
        <f t="shared" si="3"/>
        <v>-0.22271578571461081</v>
      </c>
      <c r="X16" s="44">
        <f t="shared" si="3"/>
        <v>-0.31254858463642765</v>
      </c>
      <c r="Y16" s="44">
        <f t="shared" si="3"/>
        <v>-0.37231855704712058</v>
      </c>
      <c r="Z16" s="44">
        <f t="shared" si="3"/>
        <v>-0.4514030430379331</v>
      </c>
      <c r="AA16" s="44">
        <f t="shared" si="3"/>
        <v>-0.50379256160401598</v>
      </c>
      <c r="AB16" s="44"/>
    </row>
    <row r="17" spans="1:28" ht="15.75" customHeight="1" x14ac:dyDescent="0.25">
      <c r="A17" s="36" t="s">
        <v>220</v>
      </c>
      <c r="B17" s="41" t="s">
        <v>29</v>
      </c>
      <c r="C17" s="83">
        <f>VLOOKUP($B17,DATA!$A$1:$AM$533,C$2,FALSE)</f>
        <v>1235.5164030000001</v>
      </c>
      <c r="D17" s="83">
        <f>VLOOKUP($B17,DATA!$A$1:$AM$533,D$2,FALSE)</f>
        <v>1580.020839</v>
      </c>
      <c r="E17" s="83">
        <f>VLOOKUP($B17,DATA!$A$1:$AM$533,E$2,FALSE)</f>
        <v>1718.05277</v>
      </c>
      <c r="F17" s="83">
        <f>VLOOKUP($B17,DATA!$A$1:$AM$533,F$2,FALSE)</f>
        <v>2064.9801219999999</v>
      </c>
      <c r="G17" s="83">
        <f>VLOOKUP($B17,DATA!$A$1:$AM$533,G$2,FALSE)</f>
        <v>2372.5933359999999</v>
      </c>
      <c r="H17" s="83">
        <f>VLOOKUP($B17,DATA!$A$1:$AM$533,H$2,FALSE)</f>
        <v>3243.1620360000002</v>
      </c>
      <c r="I17" s="83">
        <f>VLOOKUP($B17,DATA!$A$1:$AM$533,I$2,FALSE)</f>
        <v>4231.4218140000003</v>
      </c>
      <c r="J17" s="41"/>
      <c r="K17" s="36" t="s">
        <v>220</v>
      </c>
      <c r="L17" s="41" t="s">
        <v>45</v>
      </c>
      <c r="M17" s="83">
        <f>VLOOKUP($L17,DATA!$A$1:$AM$533,M$2,FALSE)</f>
        <v>1235.5164030000001</v>
      </c>
      <c r="N17" s="83">
        <f>VLOOKUP($L17,DATA!$A$1:$AM$533,N$2,FALSE)</f>
        <v>1548.45892</v>
      </c>
      <c r="O17" s="83">
        <f>VLOOKUP($L17,DATA!$A$1:$AM$533,O$2,FALSE)</f>
        <v>1696.85844</v>
      </c>
      <c r="P17" s="83">
        <f>VLOOKUP($L17,DATA!$A$1:$AM$533,P$2,FALSE)</f>
        <v>1987.1643489999999</v>
      </c>
      <c r="Q17" s="83">
        <f>VLOOKUP($L17,DATA!$A$1:$AM$533,Q$2,FALSE)</f>
        <v>2231.389099</v>
      </c>
      <c r="R17" s="83">
        <f>VLOOKUP($L17,DATA!$A$1:$AM$533,R$2,FALSE)</f>
        <v>2897.2197310000001</v>
      </c>
      <c r="S17" s="83">
        <f>VLOOKUP($L17,DATA!$A$1:$AM$533,S$2,FALSE)</f>
        <v>3858.1489820000002</v>
      </c>
      <c r="T17" s="41"/>
      <c r="U17" s="36" t="s">
        <v>220</v>
      </c>
      <c r="V17" s="44">
        <f t="shared" si="3"/>
        <v>-1.9975634637816264E-2</v>
      </c>
      <c r="W17" s="44">
        <f t="shared" si="3"/>
        <v>-1.2336250882445277E-2</v>
      </c>
      <c r="X17" s="44">
        <f t="shared" si="3"/>
        <v>-3.7683545798316453E-2</v>
      </c>
      <c r="Y17" s="44">
        <f t="shared" si="3"/>
        <v>-5.9514723765539568E-2</v>
      </c>
      <c r="Z17" s="44">
        <f t="shared" si="3"/>
        <v>-0.10666821489643263</v>
      </c>
      <c r="AA17" s="44">
        <f t="shared" si="3"/>
        <v>-8.8214517107464196E-2</v>
      </c>
      <c r="AB17" s="44"/>
    </row>
    <row r="18" spans="1:28" ht="15.75" customHeight="1" x14ac:dyDescent="0.25">
      <c r="A18" s="36" t="s">
        <v>221</v>
      </c>
      <c r="B18" s="41" t="s">
        <v>30</v>
      </c>
      <c r="C18" s="83">
        <f>VLOOKUP($B18,DATA!$A$1:$AM$533,C$2,FALSE)</f>
        <v>23979.722229999999</v>
      </c>
      <c r="D18" s="83">
        <f>VLOOKUP($B18,DATA!$A$1:$AM$533,D$2,FALSE)</f>
        <v>29232.575400000002</v>
      </c>
      <c r="E18" s="83">
        <f>VLOOKUP($B18,DATA!$A$1:$AM$533,E$2,FALSE)</f>
        <v>31410.226849999999</v>
      </c>
      <c r="F18" s="83">
        <f>VLOOKUP($B18,DATA!$A$1:$AM$533,F$2,FALSE)</f>
        <v>37014.362050000003</v>
      </c>
      <c r="G18" s="83">
        <f>VLOOKUP($B18,DATA!$A$1:$AM$533,G$2,FALSE)</f>
        <v>42391.120719999999</v>
      </c>
      <c r="H18" s="83">
        <f>VLOOKUP($B18,DATA!$A$1:$AM$533,H$2,FALSE)</f>
        <v>46474.293919999996</v>
      </c>
      <c r="I18" s="83">
        <f>VLOOKUP($B18,DATA!$A$1:$AM$533,I$2,FALSE)</f>
        <v>51327.042809999999</v>
      </c>
      <c r="J18" s="41"/>
      <c r="K18" s="36" t="s">
        <v>221</v>
      </c>
      <c r="L18" s="41" t="s">
        <v>46</v>
      </c>
      <c r="M18" s="83">
        <f>VLOOKUP($L18,DATA!$A$1:$AM$533,M$2,FALSE)</f>
        <v>23979.722229999999</v>
      </c>
      <c r="N18" s="83">
        <f>VLOOKUP($L18,DATA!$A$1:$AM$533,N$2,FALSE)</f>
        <v>22776.516029999999</v>
      </c>
      <c r="O18" s="83">
        <f>VLOOKUP($L18,DATA!$A$1:$AM$533,O$2,FALSE)</f>
        <v>22295.22839</v>
      </c>
      <c r="P18" s="83">
        <f>VLOOKUP($L18,DATA!$A$1:$AM$533,P$2,FALSE)</f>
        <v>21092.044839999999</v>
      </c>
      <c r="Q18" s="83">
        <f>VLOOKUP($L18,DATA!$A$1:$AM$533,Q$2,FALSE)</f>
        <v>19888.833729999998</v>
      </c>
      <c r="R18" s="83">
        <f>VLOOKUP($L18,DATA!$A$1:$AM$533,R$2,FALSE)</f>
        <v>17624.023209999999</v>
      </c>
      <c r="S18" s="83">
        <f>VLOOKUP($L18,DATA!$A$1:$AM$533,S$2,FALSE)</f>
        <v>15359.200940000001</v>
      </c>
      <c r="T18" s="41"/>
      <c r="U18" s="36" t="s">
        <v>221</v>
      </c>
      <c r="V18" s="44">
        <f t="shared" si="3"/>
        <v>-0.22085154255686967</v>
      </c>
      <c r="W18" s="44">
        <f t="shared" si="3"/>
        <v>-0.29019206080646309</v>
      </c>
      <c r="X18" s="44">
        <f t="shared" si="3"/>
        <v>-0.43016592285155986</v>
      </c>
      <c r="Y18" s="44">
        <f t="shared" si="3"/>
        <v>-0.53082547967134763</v>
      </c>
      <c r="Z18" s="44">
        <f t="shared" si="3"/>
        <v>-0.62077910768611844</v>
      </c>
      <c r="AA18" s="44">
        <f t="shared" si="3"/>
        <v>-0.70075811698608947</v>
      </c>
      <c r="AB18" s="44"/>
    </row>
    <row r="19" spans="1:28" ht="15.75" customHeight="1" x14ac:dyDescent="0.25">
      <c r="A19" s="36" t="s">
        <v>223</v>
      </c>
      <c r="B19" s="41" t="s">
        <v>132</v>
      </c>
      <c r="C19" s="83">
        <f>VLOOKUP($B19,DATA!$A$1:$AM$533,C$2,FALSE)</f>
        <v>54215.277779999997</v>
      </c>
      <c r="D19" s="83">
        <f>VLOOKUP($B19,DATA!$A$1:$AM$533,D$2,FALSE)</f>
        <v>75752.113200000007</v>
      </c>
      <c r="E19" s="83">
        <f>VLOOKUP($B19,DATA!$A$1:$AM$533,E$2,FALSE)</f>
        <v>84340.918369999999</v>
      </c>
      <c r="F19" s="83">
        <f>VLOOKUP($B19,DATA!$A$1:$AM$533,F$2,FALSE)</f>
        <v>105781.3582</v>
      </c>
      <c r="G19" s="83">
        <f>VLOOKUP($B19,DATA!$A$1:$AM$533,G$2,FALSE)</f>
        <v>127163.2546</v>
      </c>
      <c r="H19" s="83">
        <f>VLOOKUP($B19,DATA!$A$1:$AM$533,H$2,FALSE)</f>
        <v>157344.93429999999</v>
      </c>
      <c r="I19" s="83">
        <f>VLOOKUP($B19,DATA!$A$1:$AM$533,I$2,FALSE)</f>
        <v>187671.34359999999</v>
      </c>
      <c r="J19" s="41"/>
      <c r="K19" s="36" t="s">
        <v>223</v>
      </c>
      <c r="L19" s="41" t="s">
        <v>133</v>
      </c>
      <c r="M19" s="83">
        <f>VLOOKUP($L19,DATA!$A$1:$AM$533,M$2,FALSE)</f>
        <v>54215.277779999997</v>
      </c>
      <c r="N19" s="83">
        <f>VLOOKUP($L19,DATA!$A$1:$AM$533,N$2,FALSE)</f>
        <v>67128.301059999998</v>
      </c>
      <c r="O19" s="83">
        <f>VLOOKUP($L19,DATA!$A$1:$AM$533,O$2,FALSE)</f>
        <v>71665.228010000006</v>
      </c>
      <c r="P19" s="83">
        <f>VLOOKUP($L19,DATA!$A$1:$AM$533,P$2,FALSE)</f>
        <v>82755.492899999997</v>
      </c>
      <c r="Q19" s="83">
        <f>VLOOKUP($L19,DATA!$A$1:$AM$533,Q$2,FALSE)</f>
        <v>94589.031700000007</v>
      </c>
      <c r="R19" s="83">
        <f>VLOOKUP($L19,DATA!$A$1:$AM$533,R$2,FALSE)</f>
        <v>106277.56329999999</v>
      </c>
      <c r="S19" s="83">
        <f>VLOOKUP($L19,DATA!$A$1:$AM$533,S$2,FALSE)</f>
        <v>117942.10860000001</v>
      </c>
      <c r="T19" s="41"/>
      <c r="U19" s="36" t="s">
        <v>223</v>
      </c>
      <c r="V19" s="44">
        <f t="shared" si="3"/>
        <v>-0.11384252895007041</v>
      </c>
      <c r="W19" s="44">
        <f t="shared" si="3"/>
        <v>-0.15029111141987195</v>
      </c>
      <c r="X19" s="44">
        <f t="shared" si="3"/>
        <v>-0.21767413173562378</v>
      </c>
      <c r="Y19" s="44">
        <f t="shared" si="3"/>
        <v>-0.25616065743570549</v>
      </c>
      <c r="Z19" s="44">
        <f t="shared" si="3"/>
        <v>-0.32455681669822911</v>
      </c>
      <c r="AA19" s="44">
        <f t="shared" si="3"/>
        <v>-0.37154971911225765</v>
      </c>
      <c r="AB19" s="44"/>
    </row>
    <row r="20" spans="1:28" x14ac:dyDescent="0.25">
      <c r="A20" s="36" t="s">
        <v>78</v>
      </c>
      <c r="B20" s="41"/>
      <c r="C20" s="39">
        <f t="shared" ref="C20:I20" si="4">SUM(C15:C19)</f>
        <v>237211.62756299996</v>
      </c>
      <c r="D20" s="39">
        <f t="shared" si="4"/>
        <v>313325.31703899999</v>
      </c>
      <c r="E20" s="39">
        <f t="shared" si="4"/>
        <v>343818.74064999999</v>
      </c>
      <c r="F20" s="39">
        <f t="shared" si="4"/>
        <v>420145.10972200002</v>
      </c>
      <c r="G20" s="39">
        <f t="shared" si="4"/>
        <v>496061.825549</v>
      </c>
      <c r="H20" s="39">
        <f t="shared" si="4"/>
        <v>613247.80131899996</v>
      </c>
      <c r="I20" s="39">
        <f t="shared" si="4"/>
        <v>731480.20398200001</v>
      </c>
      <c r="J20" s="84"/>
      <c r="K20" s="36" t="s">
        <v>78</v>
      </c>
      <c r="L20" s="41"/>
      <c r="M20" s="39">
        <f t="shared" ref="M20:S20" si="5">SUM(M15:M19)</f>
        <v>237211.62756299996</v>
      </c>
      <c r="N20" s="39">
        <f t="shared" si="5"/>
        <v>264249.52708999999</v>
      </c>
      <c r="O20" s="39">
        <f t="shared" si="5"/>
        <v>274259.72747000004</v>
      </c>
      <c r="P20" s="39">
        <f t="shared" si="5"/>
        <v>298122.39360000001</v>
      </c>
      <c r="Q20" s="39">
        <f t="shared" si="5"/>
        <v>323811.09440499998</v>
      </c>
      <c r="R20" s="39">
        <f t="shared" si="5"/>
        <v>354181.10154299997</v>
      </c>
      <c r="S20" s="39">
        <f t="shared" si="5"/>
        <v>384933.65988199995</v>
      </c>
      <c r="T20" s="41"/>
      <c r="U20" s="36" t="s">
        <v>78</v>
      </c>
      <c r="V20" s="52">
        <f t="shared" si="3"/>
        <v>-0.15662886871950876</v>
      </c>
      <c r="W20" s="52">
        <f t="shared" si="3"/>
        <v>-0.2023130357830305</v>
      </c>
      <c r="X20" s="52">
        <f t="shared" si="3"/>
        <v>-0.29042993313129251</v>
      </c>
      <c r="Y20" s="52">
        <f t="shared" si="3"/>
        <v>-0.34723641746342249</v>
      </c>
      <c r="Z20" s="52">
        <f t="shared" si="3"/>
        <v>-0.42245027086732001</v>
      </c>
      <c r="AA20" s="52">
        <f t="shared" si="3"/>
        <v>-0.47376065984217364</v>
      </c>
      <c r="AB20" s="52"/>
    </row>
    <row r="21" spans="1:28" x14ac:dyDescent="0.25">
      <c r="A21" s="36"/>
      <c r="B21" s="41"/>
      <c r="C21" s="39"/>
      <c r="D21" s="39"/>
      <c r="E21" s="39"/>
      <c r="F21" s="39"/>
      <c r="G21" s="39"/>
      <c r="H21" s="39"/>
      <c r="I21" s="39"/>
      <c r="J21" s="41"/>
      <c r="K21" s="36"/>
      <c r="L21" s="41"/>
      <c r="M21" s="39"/>
      <c r="N21" s="39"/>
      <c r="O21" s="39"/>
      <c r="P21" s="39"/>
      <c r="Q21" s="39"/>
      <c r="R21" s="39"/>
      <c r="S21" s="39"/>
      <c r="T21" s="41"/>
      <c r="U21" s="36"/>
      <c r="V21" s="41"/>
      <c r="W21" s="41"/>
      <c r="X21" s="41"/>
      <c r="Y21" s="41"/>
      <c r="Z21" s="41"/>
      <c r="AA21" s="41"/>
      <c r="AB21" s="41"/>
    </row>
    <row r="22" spans="1:28" x14ac:dyDescent="0.25">
      <c r="A22" s="40" t="s">
        <v>237</v>
      </c>
      <c r="B22" s="41"/>
      <c r="C22" s="41"/>
      <c r="D22" s="41"/>
      <c r="E22" s="41"/>
      <c r="F22" s="41"/>
      <c r="G22" s="41"/>
      <c r="H22" s="41"/>
      <c r="I22" s="41"/>
      <c r="J22" s="41"/>
      <c r="K22" s="40" t="s">
        <v>211</v>
      </c>
      <c r="L22" s="41"/>
      <c r="M22" s="41">
        <v>2</v>
      </c>
      <c r="N22" s="41">
        <v>7</v>
      </c>
      <c r="O22" s="41">
        <v>9</v>
      </c>
      <c r="P22" s="41">
        <v>14</v>
      </c>
      <c r="Q22" s="41">
        <v>19</v>
      </c>
      <c r="R22" s="41">
        <v>29</v>
      </c>
      <c r="S22" s="41">
        <v>39</v>
      </c>
      <c r="T22" s="41"/>
      <c r="U22" s="40" t="s">
        <v>211</v>
      </c>
      <c r="V22" s="41"/>
      <c r="W22" s="41"/>
      <c r="X22" s="41"/>
      <c r="Y22" s="41"/>
      <c r="Z22" s="41"/>
      <c r="AA22" s="41"/>
      <c r="AB22" s="41"/>
    </row>
    <row r="23" spans="1:28" ht="15.75" customHeight="1" x14ac:dyDescent="0.25">
      <c r="A23" s="45"/>
      <c r="B23" s="45"/>
      <c r="C23" s="46">
        <v>2013</v>
      </c>
      <c r="D23" s="46">
        <v>2018</v>
      </c>
      <c r="E23" s="46">
        <v>2020</v>
      </c>
      <c r="F23" s="46">
        <v>2025</v>
      </c>
      <c r="G23" s="46">
        <v>2030</v>
      </c>
      <c r="H23" s="46">
        <v>2040</v>
      </c>
      <c r="I23" s="46">
        <v>2050</v>
      </c>
      <c r="J23" s="41"/>
      <c r="K23" s="45"/>
      <c r="L23" s="45"/>
      <c r="M23" s="46">
        <v>2013</v>
      </c>
      <c r="N23" s="46">
        <v>2018</v>
      </c>
      <c r="O23" s="46">
        <v>2020</v>
      </c>
      <c r="P23" s="46">
        <v>2025</v>
      </c>
      <c r="Q23" s="46">
        <v>2030</v>
      </c>
      <c r="R23" s="46">
        <v>2040</v>
      </c>
      <c r="S23" s="46">
        <v>2050</v>
      </c>
      <c r="T23" s="41"/>
      <c r="U23" s="45"/>
      <c r="V23" s="46">
        <v>2018</v>
      </c>
      <c r="W23" s="46">
        <v>2020</v>
      </c>
      <c r="X23" s="46">
        <v>2025</v>
      </c>
      <c r="Y23" s="46">
        <v>2030</v>
      </c>
      <c r="Z23" s="46">
        <v>2040</v>
      </c>
      <c r="AA23" s="46">
        <v>2050</v>
      </c>
      <c r="AB23" s="49"/>
    </row>
    <row r="24" spans="1:28" ht="15.75" customHeight="1" x14ac:dyDescent="0.25">
      <c r="A24" s="36" t="s">
        <v>219</v>
      </c>
      <c r="B24" s="41" t="s">
        <v>80</v>
      </c>
      <c r="C24" s="83">
        <f>VLOOKUP($B24,DATA!$A$1:$AM$533,C$2,FALSE)/1000000</f>
        <v>8.8152357339999892</v>
      </c>
      <c r="D24" s="83">
        <f>VLOOKUP($B24,DATA!$A$1:$AM$533,D$2,FALSE)/1000000</f>
        <v>9.0196780470000011</v>
      </c>
      <c r="E24" s="83">
        <f>VLOOKUP($B24,DATA!$A$1:$AM$533,E$2,FALSE)/1000000</f>
        <v>9.0935266539999891</v>
      </c>
      <c r="F24" s="83">
        <f>VLOOKUP($B24,DATA!$A$1:$AM$533,F$2,FALSE)/1000000</f>
        <v>9.3015485160000004</v>
      </c>
      <c r="G24" s="83">
        <f>VLOOKUP($B24,DATA!$A$1:$AM$533,G$2,FALSE)/1000000</f>
        <v>9.5144550989999992</v>
      </c>
      <c r="H24" s="83">
        <f>VLOOKUP($B24,DATA!$A$1:$AM$533,H$2,FALSE)/1000000</f>
        <v>9.9270894700000003</v>
      </c>
      <c r="I24" s="83">
        <f>VLOOKUP($B24,DATA!$A$1:$AM$533,I$2,FALSE)/1000000</f>
        <v>10.39320423</v>
      </c>
      <c r="J24" s="41"/>
      <c r="K24" s="36" t="s">
        <v>219</v>
      </c>
      <c r="L24" s="41" t="s">
        <v>86</v>
      </c>
      <c r="M24" s="83">
        <f>VLOOKUP($L24,DATA!$A$1:$AM$533,M$22,FALSE)/1000000</f>
        <v>8.8152357339999892</v>
      </c>
      <c r="N24" s="83">
        <f>VLOOKUP($L24,DATA!$A$1:$AM$533,N$22,FALSE)/1000000</f>
        <v>9.0511237510000004</v>
      </c>
      <c r="O24" s="83">
        <f>VLOOKUP($L24,DATA!$A$1:$AM$533,O$22,FALSE)/1000000</f>
        <v>9.0282242569999891</v>
      </c>
      <c r="P24" s="83">
        <f>VLOOKUP($L24,DATA!$A$1:$AM$533,P$22,FALSE)/1000000</f>
        <v>8.7805947809999996</v>
      </c>
      <c r="Q24" s="83">
        <f>VLOOKUP($L24,DATA!$A$1:$AM$533,Q$22,FALSE)/1000000</f>
        <v>8.9945424010000004</v>
      </c>
      <c r="R24" s="83">
        <f>VLOOKUP($L24,DATA!$A$1:$AM$533,R$22,FALSE)/1000000</f>
        <v>9.1216351750000015</v>
      </c>
      <c r="S24" s="83">
        <f>VLOOKUP($L24,DATA!$A$1:$AM$533,S$22,FALSE)/1000000</f>
        <v>9.0677882039999993</v>
      </c>
      <c r="T24" s="41"/>
      <c r="U24" s="36" t="s">
        <v>219</v>
      </c>
      <c r="V24" s="44">
        <f t="shared" ref="V24:AA31" si="6">N24/D24-1</f>
        <v>3.4863443945716277E-3</v>
      </c>
      <c r="W24" s="44">
        <f t="shared" si="6"/>
        <v>-7.1811959743115494E-3</v>
      </c>
      <c r="X24" s="44">
        <f t="shared" si="6"/>
        <v>-5.6007205048050346E-2</v>
      </c>
      <c r="Y24" s="44">
        <f t="shared" si="6"/>
        <v>-5.4644505921799258E-2</v>
      </c>
      <c r="Z24" s="44">
        <f t="shared" si="6"/>
        <v>-8.1137003694195409E-2</v>
      </c>
      <c r="AA24" s="44">
        <f t="shared" si="6"/>
        <v>-0.12752717994073337</v>
      </c>
      <c r="AB24" s="44"/>
    </row>
    <row r="25" spans="1:28" ht="15.75" customHeight="1" x14ac:dyDescent="0.25">
      <c r="A25" s="36" t="s">
        <v>218</v>
      </c>
      <c r="B25" s="41" t="s">
        <v>81</v>
      </c>
      <c r="C25" s="83">
        <f>VLOOKUP($B25,DATA!$A$1:$AM$533,C$2,FALSE)/1000000</f>
        <v>66.019644850000006</v>
      </c>
      <c r="D25" s="83">
        <f>VLOOKUP($B25,DATA!$A$1:$AM$533,D$2,FALSE)/1000000</f>
        <v>71.295040950000001</v>
      </c>
      <c r="E25" s="83">
        <f>VLOOKUP($B25,DATA!$A$1:$AM$533,E$2,FALSE)/1000000</f>
        <v>73.34416118</v>
      </c>
      <c r="F25" s="83">
        <f>VLOOKUP($B25,DATA!$A$1:$AM$533,F$2,FALSE)/1000000</f>
        <v>78.381365549999998</v>
      </c>
      <c r="G25" s="83">
        <f>VLOOKUP($B25,DATA!$A$1:$AM$533,G$2,FALSE)/1000000</f>
        <v>83.272750239999993</v>
      </c>
      <c r="H25" s="83">
        <f>VLOOKUP($B25,DATA!$A$1:$AM$533,H$2,FALSE)/1000000</f>
        <v>93.477794799999998</v>
      </c>
      <c r="I25" s="83">
        <f>VLOOKUP($B25,DATA!$A$1:$AM$533,I$2,FALSE)/1000000</f>
        <v>104.4209874</v>
      </c>
      <c r="J25" s="41"/>
      <c r="K25" s="36" t="s">
        <v>218</v>
      </c>
      <c r="L25" s="41" t="s">
        <v>87</v>
      </c>
      <c r="M25" s="83">
        <f>VLOOKUP($L25,DATA!$A$1:$AM$533,M$22,FALSE)/1000000</f>
        <v>66.019644850000006</v>
      </c>
      <c r="N25" s="83">
        <f>VLOOKUP($L25,DATA!$A$1:$AM$533,N$22,FALSE)/1000000</f>
        <v>67.235384769999996</v>
      </c>
      <c r="O25" s="83">
        <f>VLOOKUP($L25,DATA!$A$1:$AM$533,O$22,FALSE)/1000000</f>
        <v>67.975617549999996</v>
      </c>
      <c r="P25" s="83">
        <f>VLOOKUP($L25,DATA!$A$1:$AM$533,P$22,FALSE)/1000000</f>
        <v>70.867666639999996</v>
      </c>
      <c r="Q25" s="83">
        <f>VLOOKUP($L25,DATA!$A$1:$AM$533,Q$22,FALSE)/1000000</f>
        <v>74.385602390000003</v>
      </c>
      <c r="R25" s="83">
        <f>VLOOKUP($L25,DATA!$A$1:$AM$533,R$22,FALSE)/1000000</f>
        <v>80.126187579999993</v>
      </c>
      <c r="S25" s="83">
        <f>VLOOKUP($L25,DATA!$A$1:$AM$533,S$22,FALSE)/1000000</f>
        <v>83.593820109999996</v>
      </c>
      <c r="T25" s="41"/>
      <c r="U25" s="36" t="s">
        <v>218</v>
      </c>
      <c r="V25" s="44">
        <f t="shared" si="6"/>
        <v>-5.6941634732310287E-2</v>
      </c>
      <c r="W25" s="44">
        <f t="shared" si="6"/>
        <v>-7.3196605477900523E-2</v>
      </c>
      <c r="X25" s="44">
        <f t="shared" si="6"/>
        <v>-9.586078090470318E-2</v>
      </c>
      <c r="Y25" s="44">
        <f t="shared" si="6"/>
        <v>-0.10672336177664821</v>
      </c>
      <c r="Z25" s="44">
        <f t="shared" si="6"/>
        <v>-0.14283185914437091</v>
      </c>
      <c r="AA25" s="44">
        <f t="shared" si="6"/>
        <v>-0.19945384360539009</v>
      </c>
      <c r="AB25" s="44"/>
    </row>
    <row r="26" spans="1:28" ht="15.75" customHeight="1" x14ac:dyDescent="0.25">
      <c r="A26" s="36" t="s">
        <v>220</v>
      </c>
      <c r="B26" s="41" t="s">
        <v>82</v>
      </c>
      <c r="C26" s="83">
        <f>VLOOKUP($B26,DATA!$A$1:$AM$533,C$2,FALSE)/1000000</f>
        <v>91.040039519999993</v>
      </c>
      <c r="D26" s="83">
        <f>VLOOKUP($B26,DATA!$A$1:$AM$533,D$2,FALSE)/1000000</f>
        <v>97.59050895</v>
      </c>
      <c r="E26" s="83">
        <f>VLOOKUP($B26,DATA!$A$1:$AM$533,E$2,FALSE)/1000000</f>
        <v>100.18984690000001</v>
      </c>
      <c r="F26" s="83">
        <f>VLOOKUP($B26,DATA!$A$1:$AM$533,F$2,FALSE)/1000000</f>
        <v>106.67792849999999</v>
      </c>
      <c r="G26" s="83">
        <f>VLOOKUP($B26,DATA!$A$1:$AM$533,G$2,FALSE)/1000000</f>
        <v>113.14532159999999</v>
      </c>
      <c r="H26" s="83">
        <f>VLOOKUP($B26,DATA!$A$1:$AM$533,H$2,FALSE)/1000000</f>
        <v>125.78977090000001</v>
      </c>
      <c r="I26" s="83">
        <f>VLOOKUP($B26,DATA!$A$1:$AM$533,I$2,FALSE)/1000000</f>
        <v>138.4395724</v>
      </c>
      <c r="J26" s="41"/>
      <c r="K26" s="36" t="s">
        <v>220</v>
      </c>
      <c r="L26" s="41" t="s">
        <v>88</v>
      </c>
      <c r="M26" s="83">
        <f>VLOOKUP($L26,DATA!$A$1:$AM$533,M$22,FALSE)/1000000</f>
        <v>91.040039519999993</v>
      </c>
      <c r="N26" s="83">
        <f>VLOOKUP($L26,DATA!$A$1:$AM$533,N$22,FALSE)/1000000</f>
        <v>93.380013150000011</v>
      </c>
      <c r="O26" s="83">
        <f>VLOOKUP($L26,DATA!$A$1:$AM$533,O$22,FALSE)/1000000</f>
        <v>94.299786909999995</v>
      </c>
      <c r="P26" s="83">
        <f>VLOOKUP($L26,DATA!$A$1:$AM$533,P$22,FALSE)/1000000</f>
        <v>96.469865639999995</v>
      </c>
      <c r="Q26" s="83">
        <f>VLOOKUP($L26,DATA!$A$1:$AM$533,Q$22,FALSE)/1000000</f>
        <v>98.670626130000002</v>
      </c>
      <c r="R26" s="83">
        <f>VLOOKUP($L26,DATA!$A$1:$AM$533,R$22,FALSE)/1000000</f>
        <v>99.843631290000005</v>
      </c>
      <c r="S26" s="83">
        <f>VLOOKUP($L26,DATA!$A$1:$AM$533,S$22,FALSE)/1000000</f>
        <v>101.05027729999999</v>
      </c>
      <c r="T26" s="41"/>
      <c r="U26" s="36" t="s">
        <v>220</v>
      </c>
      <c r="V26" s="44">
        <f t="shared" si="6"/>
        <v>-4.3144521381246359E-2</v>
      </c>
      <c r="W26" s="44">
        <f t="shared" si="6"/>
        <v>-5.8788990823380627E-2</v>
      </c>
      <c r="X26" s="44">
        <f t="shared" si="6"/>
        <v>-9.5690486340855418E-2</v>
      </c>
      <c r="Y26" s="44">
        <f t="shared" si="6"/>
        <v>-0.12793012795678849</v>
      </c>
      <c r="Z26" s="44">
        <f t="shared" si="6"/>
        <v>-0.20626589447107424</v>
      </c>
      <c r="AA26" s="44">
        <f t="shared" si="6"/>
        <v>-0.27007664392352615</v>
      </c>
      <c r="AB26" s="44"/>
    </row>
    <row r="27" spans="1:28" ht="15.75" customHeight="1" x14ac:dyDescent="0.25">
      <c r="A27" s="36" t="s">
        <v>221</v>
      </c>
      <c r="B27" s="41" t="s">
        <v>83</v>
      </c>
      <c r="C27" s="83">
        <f>VLOOKUP($B27,DATA!$A$1:$AM$533,C$2,FALSE)/1000000</f>
        <v>6.177550396</v>
      </c>
      <c r="D27" s="83">
        <f>VLOOKUP($B27,DATA!$A$1:$AM$533,D$2,FALSE)/1000000</f>
        <v>5.9214943980000001</v>
      </c>
      <c r="E27" s="83">
        <f>VLOOKUP($B27,DATA!$A$1:$AM$533,E$2,FALSE)/1000000</f>
        <v>5.7670155360000006</v>
      </c>
      <c r="F27" s="83">
        <f>VLOOKUP($B27,DATA!$A$1:$AM$533,F$2,FALSE)/1000000</f>
        <v>5.5572733449999996</v>
      </c>
      <c r="G27" s="83">
        <f>VLOOKUP($B27,DATA!$A$1:$AM$533,G$2,FALSE)/1000000</f>
        <v>5.6522898640000001</v>
      </c>
      <c r="H27" s="83">
        <f>VLOOKUP($B27,DATA!$A$1:$AM$533,H$2,FALSE)/1000000</f>
        <v>6.2673955369999996</v>
      </c>
      <c r="I27" s="83">
        <f>VLOOKUP($B27,DATA!$A$1:$AM$533,I$2,FALSE)/1000000</f>
        <v>6.0509740999999995</v>
      </c>
      <c r="J27" s="41"/>
      <c r="K27" s="36" t="s">
        <v>221</v>
      </c>
      <c r="L27" s="41" t="s">
        <v>89</v>
      </c>
      <c r="M27" s="83">
        <f>VLOOKUP($L27,DATA!$A$1:$AM$533,M$22,FALSE)/1000000</f>
        <v>6.177550396</v>
      </c>
      <c r="N27" s="83">
        <f>VLOOKUP($L27,DATA!$A$1:$AM$533,N$22,FALSE)/1000000</f>
        <v>6.2413793970000002</v>
      </c>
      <c r="O27" s="83">
        <f>VLOOKUP($L27,DATA!$A$1:$AM$533,O$22,FALSE)/1000000</f>
        <v>6.2988417249999999</v>
      </c>
      <c r="P27" s="83">
        <f>VLOOKUP($L27,DATA!$A$1:$AM$533,P$22,FALSE)/1000000</f>
        <v>6.5119306730000002</v>
      </c>
      <c r="Q27" s="83">
        <f>VLOOKUP($L27,DATA!$A$1:$AM$533,Q$22,FALSE)/1000000</f>
        <v>6.8901541320000002</v>
      </c>
      <c r="R27" s="83">
        <f>VLOOKUP($L27,DATA!$A$1:$AM$533,R$22,FALSE)/1000000</f>
        <v>7.9600657400000001</v>
      </c>
      <c r="S27" s="83">
        <f>VLOOKUP($L27,DATA!$A$1:$AM$533,S$22,FALSE)/1000000</f>
        <v>7.9517691199999998</v>
      </c>
      <c r="T27" s="41"/>
      <c r="U27" s="36" t="s">
        <v>221</v>
      </c>
      <c r="V27" s="44">
        <f t="shared" si="6"/>
        <v>5.4020991577403477E-2</v>
      </c>
      <c r="W27" s="44">
        <f t="shared" si="6"/>
        <v>9.2218615621915578E-2</v>
      </c>
      <c r="X27" s="44">
        <f t="shared" si="6"/>
        <v>0.17178520269457809</v>
      </c>
      <c r="Y27" s="44">
        <f t="shared" si="6"/>
        <v>0.21900226240768039</v>
      </c>
      <c r="Z27" s="44">
        <f t="shared" si="6"/>
        <v>0.27007553504597026</v>
      </c>
      <c r="AA27" s="44">
        <f t="shared" si="6"/>
        <v>0.31413041744799419</v>
      </c>
      <c r="AB27" s="44"/>
    </row>
    <row r="28" spans="1:28" ht="15.75" customHeight="1" x14ac:dyDescent="0.25">
      <c r="A28" s="37" t="s">
        <v>222</v>
      </c>
      <c r="B28" s="41" t="s">
        <v>128</v>
      </c>
      <c r="C28" s="83">
        <f>VLOOKUP($B28,DATA!$A$1:$AM$533,C$2,FALSE)/1000000</f>
        <v>41.882012060000001</v>
      </c>
      <c r="D28" s="83">
        <f>VLOOKUP($B28,DATA!$A$1:$AM$533,D$2,FALSE)/1000000</f>
        <v>48.99856269</v>
      </c>
      <c r="E28" s="83">
        <f>VLOOKUP($B28,DATA!$A$1:$AM$533,E$2,FALSE)/1000000</f>
        <v>51.988667020000001</v>
      </c>
      <c r="F28" s="83">
        <f>VLOOKUP($B28,DATA!$A$1:$AM$533,F$2,FALSE)/1000000</f>
        <v>53.376978819999998</v>
      </c>
      <c r="G28" s="83">
        <f>VLOOKUP($B28,DATA!$A$1:$AM$533,G$2,FALSE)/1000000</f>
        <v>56.401747180000001</v>
      </c>
      <c r="H28" s="83">
        <f>VLOOKUP($B28,DATA!$A$1:$AM$533,H$2,FALSE)/1000000</f>
        <v>57.913542890000002</v>
      </c>
      <c r="I28" s="83">
        <f>VLOOKUP($B28,DATA!$A$1:$AM$533,I$2,FALSE)/1000000</f>
        <v>68.755629139999996</v>
      </c>
      <c r="J28" s="41"/>
      <c r="K28" s="37" t="s">
        <v>222</v>
      </c>
      <c r="L28" s="41" t="s">
        <v>84</v>
      </c>
      <c r="M28" s="83">
        <f>VLOOKUP($L28,DATA!$A$1:$AM$533,M$22,FALSE)/1000000</f>
        <v>41.882012060000001</v>
      </c>
      <c r="N28" s="83">
        <f>VLOOKUP($L28,DATA!$A$1:$AM$533,N$22,FALSE)/1000000</f>
        <v>44.837143659999995</v>
      </c>
      <c r="O28" s="83">
        <f>VLOOKUP($L28,DATA!$A$1:$AM$533,O$22,FALSE)/1000000</f>
        <v>46.107583990000002</v>
      </c>
      <c r="P28" s="83">
        <f>VLOOKUP($L28,DATA!$A$1:$AM$533,P$22,FALSE)/1000000</f>
        <v>44.274801609999997</v>
      </c>
      <c r="Q28" s="83">
        <f>VLOOKUP($L28,DATA!$A$1:$AM$533,Q$22,FALSE)/1000000</f>
        <v>44.459162640000002</v>
      </c>
      <c r="R28" s="83">
        <f>VLOOKUP($L28,DATA!$A$1:$AM$533,R$22,FALSE)/1000000</f>
        <v>43.806420509999995</v>
      </c>
      <c r="S28" s="83">
        <f>VLOOKUP($L28,DATA!$A$1:$AM$533,S$22,FALSE)/1000000</f>
        <v>50.039451870000001</v>
      </c>
      <c r="T28" s="41"/>
      <c r="U28" s="37" t="s">
        <v>222</v>
      </c>
      <c r="V28" s="44">
        <f t="shared" si="6"/>
        <v>-8.4929410201848632E-2</v>
      </c>
      <c r="W28" s="44">
        <f t="shared" si="6"/>
        <v>-0.1131224046913446</v>
      </c>
      <c r="X28" s="44">
        <f t="shared" si="6"/>
        <v>-0.17052627202252735</v>
      </c>
      <c r="Y28" s="44">
        <f t="shared" si="6"/>
        <v>-0.21174139343390463</v>
      </c>
      <c r="Z28" s="44">
        <f t="shared" si="6"/>
        <v>-0.24358935192058329</v>
      </c>
      <c r="AA28" s="44">
        <f t="shared" si="6"/>
        <v>-0.27221301737913228</v>
      </c>
      <c r="AB28" s="44"/>
    </row>
    <row r="29" spans="1:28" ht="15.75" customHeight="1" x14ac:dyDescent="0.25">
      <c r="A29" s="36" t="s">
        <v>224</v>
      </c>
      <c r="B29" s="41" t="s">
        <v>126</v>
      </c>
      <c r="C29" s="83">
        <f>VLOOKUP($B29,DATA!$A$1:$AM$533,C$2,FALSE)/1000000</f>
        <v>125.96680590000001</v>
      </c>
      <c r="D29" s="83">
        <f>VLOOKUP($B29,DATA!$A$1:$AM$533,D$2,FALSE)/1000000</f>
        <v>148.08034509999999</v>
      </c>
      <c r="E29" s="83">
        <f>VLOOKUP($B29,DATA!$A$1:$AM$533,E$2,FALSE)/1000000</f>
        <v>152.3749813</v>
      </c>
      <c r="F29" s="83">
        <f>VLOOKUP($B29,DATA!$A$1:$AM$533,F$2,FALSE)/1000000</f>
        <v>155.80278480000001</v>
      </c>
      <c r="G29" s="83">
        <f>VLOOKUP($B29,DATA!$A$1:$AM$533,G$2,FALSE)/1000000</f>
        <v>162.8716484</v>
      </c>
      <c r="H29" s="83">
        <f>VLOOKUP($B29,DATA!$A$1:$AM$533,H$2,FALSE)/1000000</f>
        <v>148.31512819999998</v>
      </c>
      <c r="I29" s="83">
        <f>VLOOKUP($B29,DATA!$A$1:$AM$533,I$2,FALSE)/1000000</f>
        <v>155.5126759</v>
      </c>
      <c r="J29" s="44"/>
      <c r="K29" s="36" t="s">
        <v>224</v>
      </c>
      <c r="L29" s="41" t="s">
        <v>85</v>
      </c>
      <c r="M29" s="83">
        <f>VLOOKUP($L29,DATA!$A$1:$AM$533,M$22,FALSE)/1000000</f>
        <v>125.96680590000001</v>
      </c>
      <c r="N29" s="83">
        <f>VLOOKUP($L29,DATA!$A$1:$AM$533,N$22,FALSE)/1000000</f>
        <v>120.23509259999999</v>
      </c>
      <c r="O29" s="83">
        <f>VLOOKUP($L29,DATA!$A$1:$AM$533,O$22,FALSE)/1000000</f>
        <v>113.9281522</v>
      </c>
      <c r="P29" s="83">
        <f>VLOOKUP($L29,DATA!$A$1:$AM$533,P$22,FALSE)/1000000</f>
        <v>97.948089949999996</v>
      </c>
      <c r="Q29" s="83">
        <f>VLOOKUP($L29,DATA!$A$1:$AM$533,Q$22,FALSE)/1000000</f>
        <v>91.322022430000004</v>
      </c>
      <c r="R29" s="83">
        <f>VLOOKUP($L29,DATA!$A$1:$AM$533,R$22,FALSE)/1000000</f>
        <v>70.604723959999902</v>
      </c>
      <c r="S29" s="83">
        <f>VLOOKUP($L29,DATA!$A$1:$AM$533,S$22,FALSE)/1000000</f>
        <v>65.51602896</v>
      </c>
      <c r="T29" s="41"/>
      <c r="U29" s="36" t="s">
        <v>224</v>
      </c>
      <c r="V29" s="44">
        <f t="shared" si="6"/>
        <v>-0.1880415154434969</v>
      </c>
      <c r="W29" s="44">
        <f t="shared" si="6"/>
        <v>-0.25231720307354688</v>
      </c>
      <c r="X29" s="44">
        <f t="shared" si="6"/>
        <v>-0.37133286753678107</v>
      </c>
      <c r="Y29" s="44">
        <f t="shared" si="6"/>
        <v>-0.43930068046146209</v>
      </c>
      <c r="Z29" s="44">
        <f t="shared" si="6"/>
        <v>-0.52395467126731099</v>
      </c>
      <c r="AA29" s="44">
        <f t="shared" si="6"/>
        <v>-0.57870939728328596</v>
      </c>
      <c r="AB29" s="44"/>
    </row>
    <row r="30" spans="1:28" ht="15.75" customHeight="1" x14ac:dyDescent="0.25">
      <c r="A30" s="36" t="s">
        <v>223</v>
      </c>
      <c r="B30" s="41" t="s">
        <v>235</v>
      </c>
      <c r="C30" s="83">
        <f>VLOOKUP($B30,DATA!$A$1:$AM$533,C$2,FALSE)/1000000</f>
        <v>85.945794759999998</v>
      </c>
      <c r="D30" s="83">
        <f>VLOOKUP($B30,DATA!$A$1:$AM$533,D$2,FALSE)/1000000</f>
        <v>113.4994236</v>
      </c>
      <c r="E30" s="83">
        <f>VLOOKUP($B30,DATA!$A$1:$AM$533,E$2,FALSE)/1000000</f>
        <v>124.49367359999999</v>
      </c>
      <c r="F30" s="83">
        <f>VLOOKUP($B30,DATA!$A$1:$AM$533,F$2,FALSE)/1000000</f>
        <v>151.944075</v>
      </c>
      <c r="G30" s="83">
        <f>VLOOKUP($B30,DATA!$A$1:$AM$533,G$2,FALSE)/1000000</f>
        <v>179.38400559999999</v>
      </c>
      <c r="H30" s="83">
        <f>VLOOKUP($B30,DATA!$A$1:$AM$533,H$2,FALSE)/1000000</f>
        <v>186.49870909999999</v>
      </c>
      <c r="I30" s="83">
        <f>VLOOKUP($B30,DATA!$A$1:$AM$533,I$2,FALSE)/1000000</f>
        <v>193.89440290000002</v>
      </c>
      <c r="J30" s="41"/>
      <c r="K30" s="36" t="s">
        <v>223</v>
      </c>
      <c r="L30" s="41" t="s">
        <v>236</v>
      </c>
      <c r="M30" s="83">
        <f>VLOOKUP($L30,DATA!$A$1:$AM$533,M$22,FALSE)/1000000</f>
        <v>85.945794759999998</v>
      </c>
      <c r="N30" s="83">
        <f>VLOOKUP($L30,DATA!$A$1:$AM$533,N$22,FALSE)/1000000</f>
        <v>89.006164439999992</v>
      </c>
      <c r="O30" s="83">
        <f>VLOOKUP($L30,DATA!$A$1:$AM$533,O$22,FALSE)/1000000</f>
        <v>89.95393661</v>
      </c>
      <c r="P30" s="83">
        <f>VLOOKUP($L30,DATA!$A$1:$AM$533,P$22,FALSE)/1000000</f>
        <v>92.16184081999991</v>
      </c>
      <c r="Q30" s="83">
        <f>VLOOKUP($L30,DATA!$A$1:$AM$533,Q$22,FALSE)/1000000</f>
        <v>94.721707209999906</v>
      </c>
      <c r="R30" s="83">
        <f>VLOOKUP($L30,DATA!$A$1:$AM$533,R$22,FALSE)/1000000</f>
        <v>81.07141012999999</v>
      </c>
      <c r="S30" s="83">
        <f>VLOOKUP($L30,DATA!$A$1:$AM$533,S$22,FALSE)/1000000</f>
        <v>67.431782799999993</v>
      </c>
      <c r="T30" s="41"/>
      <c r="U30" s="36" t="s">
        <v>223</v>
      </c>
      <c r="V30" s="44">
        <f t="shared" si="6"/>
        <v>-0.21580073610171191</v>
      </c>
      <c r="W30" s="44">
        <f t="shared" si="6"/>
        <v>-0.27744170439517013</v>
      </c>
      <c r="X30" s="44">
        <f t="shared" si="6"/>
        <v>-0.39344893297089789</v>
      </c>
      <c r="Y30" s="44">
        <f t="shared" si="6"/>
        <v>-0.47196124373978243</v>
      </c>
      <c r="Z30" s="44">
        <f t="shared" si="6"/>
        <v>-0.56529774108768893</v>
      </c>
      <c r="AA30" s="44">
        <f t="shared" si="6"/>
        <v>-0.65222419115018204</v>
      </c>
      <c r="AB30" s="44"/>
    </row>
    <row r="31" spans="1:28" x14ac:dyDescent="0.25">
      <c r="A31" s="36" t="s">
        <v>78</v>
      </c>
      <c r="B31" s="41"/>
      <c r="C31" s="39">
        <f>SUM(C24:C30)</f>
        <v>425.84708322</v>
      </c>
      <c r="D31" s="39">
        <f>SUM(D24:D30)</f>
        <v>494.40505373500002</v>
      </c>
      <c r="E31" s="39">
        <f t="shared" ref="E31:I31" si="7">SUM(E24:E30)</f>
        <v>517.25187218999997</v>
      </c>
      <c r="F31" s="39">
        <f t="shared" si="7"/>
        <v>561.04195453099999</v>
      </c>
      <c r="G31" s="39">
        <f t="shared" si="7"/>
        <v>610.24221798300005</v>
      </c>
      <c r="H31" s="39">
        <f t="shared" si="7"/>
        <v>628.18943089699997</v>
      </c>
      <c r="I31" s="39">
        <f t="shared" si="7"/>
        <v>677.46744607000005</v>
      </c>
      <c r="J31" s="41"/>
      <c r="K31" s="36" t="s">
        <v>78</v>
      </c>
      <c r="L31" s="41"/>
      <c r="M31" s="39">
        <f>SUM(M24:M30)</f>
        <v>425.84708322</v>
      </c>
      <c r="N31" s="39">
        <f t="shared" ref="N31:S31" si="8">SUM(N24:N30)</f>
        <v>429.98630176799998</v>
      </c>
      <c r="O31" s="39">
        <f t="shared" si="8"/>
        <v>427.59214324200002</v>
      </c>
      <c r="P31" s="39">
        <f t="shared" si="8"/>
        <v>417.01479011399988</v>
      </c>
      <c r="Q31" s="39">
        <f t="shared" si="8"/>
        <v>419.44381733299991</v>
      </c>
      <c r="R31" s="39">
        <f t="shared" si="8"/>
        <v>392.53407438499988</v>
      </c>
      <c r="S31" s="39">
        <f t="shared" si="8"/>
        <v>384.65091836400001</v>
      </c>
      <c r="T31" s="41"/>
      <c r="U31" s="36" t="s">
        <v>78</v>
      </c>
      <c r="V31" s="52">
        <f t="shared" si="6"/>
        <v>-0.13029549653739658</v>
      </c>
      <c r="W31" s="52">
        <f t="shared" si="6"/>
        <v>-0.17333862624486662</v>
      </c>
      <c r="X31" s="52">
        <f t="shared" si="6"/>
        <v>-0.25671371499730145</v>
      </c>
      <c r="Y31" s="52">
        <f t="shared" si="6"/>
        <v>-0.31266011270186378</v>
      </c>
      <c r="Z31" s="52">
        <f t="shared" si="6"/>
        <v>-0.37513422690907849</v>
      </c>
      <c r="AA31" s="52">
        <f t="shared" si="6"/>
        <v>-0.4322222852251183</v>
      </c>
      <c r="AB31" s="52"/>
    </row>
    <row r="32" spans="1:28" x14ac:dyDescent="0.25">
      <c r="A32" s="36"/>
      <c r="B32" s="41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</row>
    <row r="33" spans="10:20" x14ac:dyDescent="0.25">
      <c r="J33" s="4"/>
      <c r="T33" s="4"/>
    </row>
    <row r="34" spans="10:20" x14ac:dyDescent="0.25">
      <c r="J34" s="10"/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12"/>
  <sheetViews>
    <sheetView workbookViewId="0">
      <selection activeCell="J30" sqref="J30"/>
    </sheetView>
  </sheetViews>
  <sheetFormatPr baseColWidth="10" defaultColWidth="11.42578125" defaultRowHeight="12.75" x14ac:dyDescent="0.2"/>
  <cols>
    <col min="1" max="1" width="17.7109375" style="42" customWidth="1"/>
    <col min="2" max="9" width="11.42578125" style="42"/>
    <col min="10" max="10" width="18.85546875" style="42" customWidth="1"/>
    <col min="11" max="18" width="11.42578125" style="42"/>
    <col min="19" max="19" width="18.7109375" style="42" customWidth="1"/>
    <col min="20" max="26" width="11.42578125" style="42"/>
    <col min="27" max="27" width="18.28515625" style="42" customWidth="1"/>
    <col min="28" max="16384" width="11.42578125" style="42"/>
  </cols>
  <sheetData>
    <row r="1" spans="1:36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6" x14ac:dyDescent="0.2">
      <c r="A2" s="40" t="s">
        <v>412</v>
      </c>
      <c r="B2" s="41"/>
      <c r="C2" s="41"/>
      <c r="D2" s="41"/>
      <c r="E2" s="41"/>
      <c r="F2" s="41"/>
      <c r="G2" s="41"/>
      <c r="H2" s="41"/>
      <c r="I2" s="41"/>
      <c r="J2" s="40" t="s">
        <v>412</v>
      </c>
      <c r="K2" s="41"/>
      <c r="L2" s="41"/>
      <c r="M2" s="41"/>
      <c r="N2" s="41"/>
      <c r="O2" s="41"/>
      <c r="P2" s="41"/>
      <c r="Q2" s="41"/>
      <c r="R2" s="41"/>
      <c r="S2" s="40" t="s">
        <v>412</v>
      </c>
      <c r="T2" s="41"/>
      <c r="U2" s="41"/>
      <c r="V2" s="41"/>
      <c r="W2" s="41"/>
      <c r="X2" s="41"/>
      <c r="Y2" s="41"/>
      <c r="Z2" s="41"/>
      <c r="AA2" s="40" t="s">
        <v>412</v>
      </c>
      <c r="AB2" s="41"/>
      <c r="AC2" s="41"/>
      <c r="AD2" s="41"/>
      <c r="AE2" s="41"/>
      <c r="AF2" s="41"/>
      <c r="AG2" s="41"/>
      <c r="AH2" s="41"/>
      <c r="AI2" s="41"/>
      <c r="AJ2" s="41"/>
    </row>
    <row r="3" spans="1:36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1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  <c r="AI3" s="49"/>
    </row>
    <row r="4" spans="1:36" ht="13.5" customHeight="1" x14ac:dyDescent="0.2">
      <c r="A4" s="36" t="s">
        <v>219</v>
      </c>
      <c r="B4" s="39">
        <f>SUMIFS('DATA 2'!$C$134:$C$152,'DATA 2'!$A$134:$A$152,$A4)</f>
        <v>354446.67499999999</v>
      </c>
      <c r="C4" s="39">
        <f>SUMIFS('DATA 2'!$H$134:$H$152,'DATA 2'!$A$134:$A$152,$A4)</f>
        <v>407847.30111799994</v>
      </c>
      <c r="D4" s="39">
        <f>SUMIFS('DATA 2'!$J$134:$J$152,'DATA 2'!$A$134:$A$152,$A4)</f>
        <v>429239.77887500002</v>
      </c>
      <c r="E4" s="39">
        <f>SUMIFS('DATA 2'!$O$134:$O$152,'DATA 2'!$A$134:$A$152,$A4)</f>
        <v>484227.69030100002</v>
      </c>
      <c r="F4" s="39">
        <f>SUMIFS('DATA 2'!$T$134:$T$152,'DATA 2'!$A$134:$A$152,$A4)</f>
        <v>549141.64014699997</v>
      </c>
      <c r="G4" s="39">
        <f>SUMIFS('DATA 2'!$AD$134:$AD$152,'DATA 2'!$A$134:$A$152,$A4)</f>
        <v>729082.40313300001</v>
      </c>
      <c r="H4" s="39">
        <f>SUMIFS('DATA 2'!$AN$134:$AN$152,'DATA 2'!$A$134:$A$152,$A4)</f>
        <v>966591.28764499992</v>
      </c>
      <c r="I4" s="41"/>
      <c r="J4" s="36" t="s">
        <v>219</v>
      </c>
      <c r="K4" s="39">
        <f>SUMIFS('DATA 2'!$C$153:$C$171,'DATA 2'!$A$153:$A$171,$A4)</f>
        <v>354446.67499999999</v>
      </c>
      <c r="L4" s="39">
        <f>SUMIFS('DATA 2'!$H$153:$H$171,'DATA 2'!$A$153:$A$171,$A4)</f>
        <v>412738.23033600004</v>
      </c>
      <c r="M4" s="39">
        <f>SUMIFS('DATA 2'!$J$153:$J$171,'DATA 2'!$A$153:$A$171,$A4)</f>
        <v>436521.52478499996</v>
      </c>
      <c r="N4" s="39">
        <f>SUMIFS('DATA 2'!$O$153:$O$171,'DATA 2'!$A$153:$A$171,$A4)</f>
        <v>495607.90382499999</v>
      </c>
      <c r="O4" s="39">
        <f>SUMIFS('DATA 2'!$T$153:$T$171,'DATA 2'!$A$153:$A$171,$A4)</f>
        <v>562177.81032100006</v>
      </c>
      <c r="P4" s="39">
        <f>SUMIFS('DATA 2'!$AD$153:$AD$171,'DATA 2'!$A$153:$A$171,$A4)</f>
        <v>741197.63411500002</v>
      </c>
      <c r="Q4" s="39">
        <f>SUMIFS('DATA 2'!$AN$153:$AN$171,'DATA 2'!$A$153:$A$171,$A4)</f>
        <v>976292.95334700006</v>
      </c>
      <c r="R4" s="41"/>
      <c r="S4" s="36" t="s">
        <v>219</v>
      </c>
      <c r="T4" s="39">
        <f>L4-C4</f>
        <v>4890.9292180000921</v>
      </c>
      <c r="U4" s="39">
        <f t="shared" ref="U4:Y4" si="0">M4-D4</f>
        <v>7281.7459099999396</v>
      </c>
      <c r="V4" s="39">
        <f t="shared" si="0"/>
        <v>11380.213523999962</v>
      </c>
      <c r="W4" s="39">
        <f t="shared" si="0"/>
        <v>13036.170174000086</v>
      </c>
      <c r="X4" s="39">
        <f t="shared" si="0"/>
        <v>12115.230982000008</v>
      </c>
      <c r="Y4" s="39">
        <f t="shared" si="0"/>
        <v>9701.6657020001439</v>
      </c>
      <c r="Z4" s="41"/>
      <c r="AA4" s="36" t="s">
        <v>219</v>
      </c>
      <c r="AB4" s="44">
        <f t="shared" ref="AB4:AG10" si="1">L4/C4-1</f>
        <v>1.1992059784613041E-2</v>
      </c>
      <c r="AC4" s="44">
        <f t="shared" si="1"/>
        <v>1.6964284925047535E-2</v>
      </c>
      <c r="AD4" s="44">
        <f t="shared" si="1"/>
        <v>2.3501781810383315E-2</v>
      </c>
      <c r="AE4" s="44">
        <f t="shared" si="1"/>
        <v>2.3739176236044379E-2</v>
      </c>
      <c r="AF4" s="44">
        <f t="shared" si="1"/>
        <v>1.6617094213135175E-2</v>
      </c>
      <c r="AG4" s="44">
        <f t="shared" si="1"/>
        <v>1.0036988565909066E-2</v>
      </c>
      <c r="AH4" s="44"/>
      <c r="AI4" s="44"/>
    </row>
    <row r="5" spans="1:36" ht="13.5" customHeight="1" x14ac:dyDescent="0.2">
      <c r="A5" s="36" t="s">
        <v>218</v>
      </c>
      <c r="B5" s="39">
        <f>SUMIFS('DATA 2'!$C$134:$C$152,'DATA 2'!$A$134:$A$152,$A5)</f>
        <v>5232990.3926000008</v>
      </c>
      <c r="C5" s="39">
        <f>SUMIFS('DATA 2'!$H$134:$H$152,'DATA 2'!$A$134:$A$152,$A5)</f>
        <v>6017649.8664517999</v>
      </c>
      <c r="D5" s="39">
        <f>SUMIFS('DATA 2'!$J$134:$J$152,'DATA 2'!$A$134:$A$152,$A5)</f>
        <v>6320236.6439846996</v>
      </c>
      <c r="E5" s="39">
        <f>SUMIFS('DATA 2'!$O$134:$O$152,'DATA 2'!$A$134:$A$152,$A5)</f>
        <v>7108403.1558632003</v>
      </c>
      <c r="F5" s="39">
        <f>SUMIFS('DATA 2'!$T$134:$T$152,'DATA 2'!$A$134:$A$152,$A5)</f>
        <v>8083527.6926541999</v>
      </c>
      <c r="G5" s="39">
        <f>SUMIFS('DATA 2'!$AD$134:$AD$152,'DATA 2'!$A$134:$A$152,$A5)</f>
        <v>10823858.834838601</v>
      </c>
      <c r="H5" s="39">
        <f>SUMIFS('DATA 2'!$AN$134:$AN$152,'DATA 2'!$A$134:$A$152,$A5)</f>
        <v>14532275.938205</v>
      </c>
      <c r="I5" s="41"/>
      <c r="J5" s="36" t="s">
        <v>218</v>
      </c>
      <c r="K5" s="39">
        <f>SUMIFS('DATA 2'!$C$153:$C$171,'DATA 2'!$A$153:$A$171,$A5)</f>
        <v>5232990.3926000008</v>
      </c>
      <c r="L5" s="39">
        <f>SUMIFS('DATA 2'!$H$153:$H$171,'DATA 2'!$A$153:$A$171,$A5)</f>
        <v>6106017.1226407001</v>
      </c>
      <c r="M5" s="39">
        <f>SUMIFS('DATA 2'!$J$153:$J$171,'DATA 2'!$A$153:$A$171,$A5)</f>
        <v>6459985.4098630007</v>
      </c>
      <c r="N5" s="39">
        <f>SUMIFS('DATA 2'!$O$153:$O$171,'DATA 2'!$A$153:$A$171,$A5)</f>
        <v>7392237.1265717</v>
      </c>
      <c r="O5" s="39">
        <f>SUMIFS('DATA 2'!$T$153:$T$171,'DATA 2'!$A$153:$A$171,$A5)</f>
        <v>8480463.0951514002</v>
      </c>
      <c r="P5" s="39">
        <f>SUMIFS('DATA 2'!$AD$153:$AD$171,'DATA 2'!$A$153:$A$171,$A5)</f>
        <v>11350431.893295901</v>
      </c>
      <c r="Q5" s="39">
        <f>SUMIFS('DATA 2'!$AN$153:$AN$171,'DATA 2'!$A$153:$A$171,$A5)</f>
        <v>15162879.23763</v>
      </c>
      <c r="R5" s="41"/>
      <c r="S5" s="36" t="s">
        <v>218</v>
      </c>
      <c r="T5" s="39">
        <f t="shared" ref="T5:T10" si="2">L5-C5</f>
        <v>88367.25618890021</v>
      </c>
      <c r="U5" s="39">
        <f t="shared" ref="U5:U10" si="3">M5-D5</f>
        <v>139748.76587830111</v>
      </c>
      <c r="V5" s="39">
        <f t="shared" ref="V5:V10" si="4">N5-E5</f>
        <v>283833.97070849966</v>
      </c>
      <c r="W5" s="39">
        <f t="shared" ref="W5:W10" si="5">O5-F5</f>
        <v>396935.4024972003</v>
      </c>
      <c r="X5" s="39">
        <f t="shared" ref="X5:X10" si="6">P5-G5</f>
        <v>526573.05845730007</v>
      </c>
      <c r="Y5" s="39">
        <f t="shared" ref="Y5:Y10" si="7">Q5-H5</f>
        <v>630603.29942500032</v>
      </c>
      <c r="Z5" s="41"/>
      <c r="AA5" s="36" t="s">
        <v>218</v>
      </c>
      <c r="AB5" s="44">
        <f t="shared" si="1"/>
        <v>1.468467892782277E-2</v>
      </c>
      <c r="AC5" s="44">
        <f t="shared" si="1"/>
        <v>2.2111318570849248E-2</v>
      </c>
      <c r="AD5" s="44">
        <f t="shared" si="1"/>
        <v>3.9929357478041494E-2</v>
      </c>
      <c r="AE5" s="44">
        <f t="shared" si="1"/>
        <v>4.9104229933907506E-2</v>
      </c>
      <c r="AF5" s="44">
        <f t="shared" si="1"/>
        <v>4.8649291023865393E-2</v>
      </c>
      <c r="AG5" s="44">
        <f t="shared" si="1"/>
        <v>4.3393292427592822E-2</v>
      </c>
      <c r="AH5" s="44"/>
      <c r="AI5" s="44"/>
    </row>
    <row r="6" spans="1:36" ht="13.5" customHeight="1" x14ac:dyDescent="0.2">
      <c r="A6" s="36" t="s">
        <v>220</v>
      </c>
      <c r="B6" s="39">
        <f>SUMIFS('DATA 2'!$C$134:$C$152,'DATA 2'!$A$134:$A$152,$A6)</f>
        <v>725910.16899999988</v>
      </c>
      <c r="C6" s="39">
        <f>SUMIFS('DATA 2'!$H$134:$H$152,'DATA 2'!$A$134:$A$152,$A6)</f>
        <v>846980.53564660007</v>
      </c>
      <c r="D6" s="39">
        <f>SUMIFS('DATA 2'!$J$134:$J$152,'DATA 2'!$A$134:$A$152,$A6)</f>
        <v>892580.72453960008</v>
      </c>
      <c r="E6" s="39">
        <f>SUMIFS('DATA 2'!$O$134:$O$152,'DATA 2'!$A$134:$A$152,$A6)</f>
        <v>995751.1762164</v>
      </c>
      <c r="F6" s="39">
        <f>SUMIFS('DATA 2'!$T$134:$T$152,'DATA 2'!$A$134:$A$152,$A6)</f>
        <v>1123797.1117010999</v>
      </c>
      <c r="G6" s="39">
        <f>SUMIFS('DATA 2'!$AD$134:$AD$152,'DATA 2'!$A$134:$A$152,$A6)</f>
        <v>1515487.3129080001</v>
      </c>
      <c r="H6" s="39">
        <f>SUMIFS('DATA 2'!$AN$134:$AN$152,'DATA 2'!$A$134:$A$152,$A6)</f>
        <v>2085082.8915873999</v>
      </c>
      <c r="I6" s="41"/>
      <c r="J6" s="36" t="s">
        <v>220</v>
      </c>
      <c r="K6" s="39">
        <f>SUMIFS('DATA 2'!$C$153:$C$171,'DATA 2'!$A$153:$A$171,$A6)</f>
        <v>725910.16899999988</v>
      </c>
      <c r="L6" s="39">
        <f>SUMIFS('DATA 2'!$H$153:$H$171,'DATA 2'!$A$153:$A$171,$A6)</f>
        <v>858501.65520070016</v>
      </c>
      <c r="M6" s="39">
        <f>SUMIFS('DATA 2'!$J$153:$J$171,'DATA 2'!$A$153:$A$171,$A6)</f>
        <v>908192.81443129992</v>
      </c>
      <c r="N6" s="39">
        <f>SUMIFS('DATA 2'!$O$153:$O$171,'DATA 2'!$A$153:$A$171,$A6)</f>
        <v>1022571.1542998001</v>
      </c>
      <c r="O6" s="39">
        <f>SUMIFS('DATA 2'!$T$153:$T$171,'DATA 2'!$A$153:$A$171,$A6)</f>
        <v>1165483.0853798999</v>
      </c>
      <c r="P6" s="39">
        <f>SUMIFS('DATA 2'!$AD$153:$AD$171,'DATA 2'!$A$153:$A$171,$A6)</f>
        <v>1566924.8032087001</v>
      </c>
      <c r="Q6" s="39">
        <f>SUMIFS('DATA 2'!$AN$153:$AN$171,'DATA 2'!$A$153:$A$171,$A6)</f>
        <v>2131309.8390079001</v>
      </c>
      <c r="R6" s="41"/>
      <c r="S6" s="36" t="s">
        <v>220</v>
      </c>
      <c r="T6" s="39">
        <f t="shared" si="2"/>
        <v>11521.119554100093</v>
      </c>
      <c r="U6" s="39">
        <f t="shared" si="3"/>
        <v>15612.089891699841</v>
      </c>
      <c r="V6" s="39">
        <f t="shared" si="4"/>
        <v>26819.978083400056</v>
      </c>
      <c r="W6" s="39">
        <f t="shared" si="5"/>
        <v>41685.973678800045</v>
      </c>
      <c r="X6" s="39">
        <f t="shared" si="6"/>
        <v>51437.490300700068</v>
      </c>
      <c r="Y6" s="39">
        <f t="shared" si="7"/>
        <v>46226.947420500219</v>
      </c>
      <c r="Z6" s="41"/>
      <c r="AA6" s="36" t="s">
        <v>220</v>
      </c>
      <c r="AB6" s="44">
        <f t="shared" si="1"/>
        <v>1.3602578889613692E-2</v>
      </c>
      <c r="AC6" s="44">
        <f t="shared" si="1"/>
        <v>1.7490955677709419E-2</v>
      </c>
      <c r="AD6" s="44">
        <f t="shared" si="1"/>
        <v>2.6934417677827005E-2</v>
      </c>
      <c r="AE6" s="44">
        <f t="shared" si="1"/>
        <v>3.7093860844418458E-2</v>
      </c>
      <c r="AF6" s="44">
        <f t="shared" si="1"/>
        <v>3.3941221323720017E-2</v>
      </c>
      <c r="AG6" s="44">
        <f t="shared" si="1"/>
        <v>2.2170316397017276E-2</v>
      </c>
      <c r="AH6" s="44"/>
      <c r="AI6" s="44"/>
    </row>
    <row r="7" spans="1:36" ht="13.5" customHeight="1" x14ac:dyDescent="0.2">
      <c r="A7" s="36" t="s">
        <v>221</v>
      </c>
      <c r="B7" s="39">
        <f>SUMIFS('DATA 2'!$C$134:$C$152,'DATA 2'!$A$134:$A$152,$A7)</f>
        <v>4156742.6929990002</v>
      </c>
      <c r="C7" s="39">
        <f>SUMIFS('DATA 2'!$H$134:$H$152,'DATA 2'!$A$134:$A$152,$A7)</f>
        <v>4784501.4892760003</v>
      </c>
      <c r="D7" s="39">
        <f>SUMIFS('DATA 2'!$J$134:$J$152,'DATA 2'!$A$134:$A$152,$A7)</f>
        <v>5033090.0153009994</v>
      </c>
      <c r="E7" s="39">
        <f>SUMIFS('DATA 2'!$O$134:$O$152,'DATA 2'!$A$134:$A$152,$A7)</f>
        <v>5681677.8250369998</v>
      </c>
      <c r="F7" s="39">
        <f>SUMIFS('DATA 2'!$T$134:$T$152,'DATA 2'!$A$134:$A$152,$A7)</f>
        <v>6457086.494345</v>
      </c>
      <c r="G7" s="39">
        <f>SUMIFS('DATA 2'!$AD$134:$AD$152,'DATA 2'!$A$134:$A$152,$A7)</f>
        <v>8576470.6251110006</v>
      </c>
      <c r="H7" s="39">
        <f>SUMIFS('DATA 2'!$AN$134:$AN$152,'DATA 2'!$A$134:$A$152,$A7)</f>
        <v>11334095.00866</v>
      </c>
      <c r="I7" s="41"/>
      <c r="J7" s="36" t="s">
        <v>221</v>
      </c>
      <c r="K7" s="39">
        <f>SUMIFS('DATA 2'!$C$153:$C$171,'DATA 2'!$A$153:$A$171,$A7)</f>
        <v>4156742.6929990002</v>
      </c>
      <c r="L7" s="39">
        <f>SUMIFS('DATA 2'!$H$153:$H$171,'DATA 2'!$A$153:$A$171,$A7)</f>
        <v>4858268.0971799996</v>
      </c>
      <c r="M7" s="39">
        <f>SUMIFS('DATA 2'!$J$153:$J$171,'DATA 2'!$A$153:$A$171,$A7)</f>
        <v>5151945.7114869999</v>
      </c>
      <c r="N7" s="39">
        <f>SUMIFS('DATA 2'!$O$153:$O$171,'DATA 2'!$A$153:$A$171,$A7)</f>
        <v>5922357.1809700001</v>
      </c>
      <c r="O7" s="39">
        <f>SUMIFS('DATA 2'!$T$153:$T$171,'DATA 2'!$A$153:$A$171,$A7)</f>
        <v>6785232.2341730008</v>
      </c>
      <c r="P7" s="39">
        <f>SUMIFS('DATA 2'!$AD$153:$AD$171,'DATA 2'!$A$153:$A$171,$A7)</f>
        <v>8980621.2290400006</v>
      </c>
      <c r="Q7" s="39">
        <f>SUMIFS('DATA 2'!$AN$153:$AN$171,'DATA 2'!$A$153:$A$171,$A7)</f>
        <v>11780638.3938</v>
      </c>
      <c r="R7" s="41"/>
      <c r="S7" s="36" t="s">
        <v>221</v>
      </c>
      <c r="T7" s="39">
        <f t="shared" si="2"/>
        <v>73766.607903999276</v>
      </c>
      <c r="U7" s="39">
        <f t="shared" si="3"/>
        <v>118855.69618600048</v>
      </c>
      <c r="V7" s="39">
        <f t="shared" si="4"/>
        <v>240679.35593300033</v>
      </c>
      <c r="W7" s="39">
        <f t="shared" si="5"/>
        <v>328145.73982800078</v>
      </c>
      <c r="X7" s="39">
        <f t="shared" si="6"/>
        <v>404150.60392899998</v>
      </c>
      <c r="Y7" s="39">
        <f t="shared" si="7"/>
        <v>446543.38513999991</v>
      </c>
      <c r="Z7" s="41"/>
      <c r="AA7" s="36" t="s">
        <v>221</v>
      </c>
      <c r="AB7" s="44">
        <f t="shared" si="1"/>
        <v>1.5417825257101558E-2</v>
      </c>
      <c r="AC7" s="44">
        <f t="shared" si="1"/>
        <v>2.3614856047610822E-2</v>
      </c>
      <c r="AD7" s="44">
        <f t="shared" si="1"/>
        <v>4.2360613069684749E-2</v>
      </c>
      <c r="AE7" s="44">
        <f t="shared" si="1"/>
        <v>5.0819474094916384E-2</v>
      </c>
      <c r="AF7" s="44">
        <f t="shared" si="1"/>
        <v>4.7123184068944335E-2</v>
      </c>
      <c r="AG7" s="44">
        <f t="shared" si="1"/>
        <v>3.9398239100590926E-2</v>
      </c>
      <c r="AH7" s="44"/>
      <c r="AI7" s="44"/>
    </row>
    <row r="8" spans="1:36" ht="13.5" customHeight="1" x14ac:dyDescent="0.2">
      <c r="A8" s="37" t="s">
        <v>410</v>
      </c>
      <c r="B8" s="39">
        <f>SUMIFS('DATA 2'!$C$134:$C$152,'DATA 2'!$A$134:$A$152,$A8)</f>
        <v>372725.1164</v>
      </c>
      <c r="C8" s="39">
        <f>SUMIFS('DATA 2'!$H$134:$H$152,'DATA 2'!$A$134:$A$152,$A8)</f>
        <v>492129.00757000002</v>
      </c>
      <c r="D8" s="39">
        <f>SUMIFS('DATA 2'!$J$134:$J$152,'DATA 2'!$A$134:$A$152,$A8)</f>
        <v>539771.51431</v>
      </c>
      <c r="E8" s="39">
        <f>SUMIFS('DATA 2'!$O$134:$O$152,'DATA 2'!$A$134:$A$152,$A8)</f>
        <v>658723.76158000005</v>
      </c>
      <c r="F8" s="39">
        <f>SUMIFS('DATA 2'!$T$134:$T$152,'DATA 2'!$A$134:$A$152,$A8)</f>
        <v>777628.04691999999</v>
      </c>
      <c r="G8" s="39">
        <f>SUMIFS('DATA 2'!$AD$134:$AD$152,'DATA 2'!$A$134:$A$152,$A8)</f>
        <v>808520.80634999997</v>
      </c>
      <c r="H8" s="39">
        <f>SUMIFS('DATA 2'!$AN$134:$AN$152,'DATA 2'!$A$134:$A$152,$A8)</f>
        <v>840645.56532000005</v>
      </c>
      <c r="I8" s="41"/>
      <c r="J8" s="37" t="s">
        <v>410</v>
      </c>
      <c r="K8" s="39">
        <f>SUMIFS('DATA 2'!$C$153:$C$171,'DATA 2'!$A$153:$A$171,$A8)</f>
        <v>372725.1164</v>
      </c>
      <c r="L8" s="39">
        <f>SUMIFS('DATA 2'!$H$153:$H$171,'DATA 2'!$A$153:$A$171,$A8)</f>
        <v>386117.28813</v>
      </c>
      <c r="M8" s="39">
        <f>SUMIFS('DATA 2'!$J$153:$J$171,'DATA 2'!$A$153:$A$171,$A8)</f>
        <v>390277.54407</v>
      </c>
      <c r="N8" s="39">
        <f>SUMIFS('DATA 2'!$O$153:$O$171,'DATA 2'!$A$153:$A$171,$A8)</f>
        <v>399977.09755999997</v>
      </c>
      <c r="O8" s="39">
        <f>SUMIFS('DATA 2'!$T$153:$T$171,'DATA 2'!$A$153:$A$171,$A8)</f>
        <v>411192.2696</v>
      </c>
      <c r="P8" s="39">
        <f>SUMIFS('DATA 2'!$AD$153:$AD$171,'DATA 2'!$A$153:$A$171,$A8)</f>
        <v>352198.31488000002</v>
      </c>
      <c r="Q8" s="39">
        <f>SUMIFS('DATA 2'!$AN$153:$AN$171,'DATA 2'!$A$153:$A$171,$A8)</f>
        <v>293262.40852</v>
      </c>
      <c r="R8" s="41"/>
      <c r="S8" s="37" t="s">
        <v>410</v>
      </c>
      <c r="T8" s="39">
        <f t="shared" si="2"/>
        <v>-106011.71944000002</v>
      </c>
      <c r="U8" s="39">
        <f t="shared" si="3"/>
        <v>-149493.97024</v>
      </c>
      <c r="V8" s="39">
        <f t="shared" si="4"/>
        <v>-258746.66402000008</v>
      </c>
      <c r="W8" s="39">
        <f t="shared" si="5"/>
        <v>-366435.77731999999</v>
      </c>
      <c r="X8" s="39">
        <f t="shared" si="6"/>
        <v>-456322.49146999995</v>
      </c>
      <c r="Y8" s="39">
        <f t="shared" si="7"/>
        <v>-547383.1568</v>
      </c>
      <c r="Z8" s="41"/>
      <c r="AA8" s="37" t="s">
        <v>410</v>
      </c>
      <c r="AB8" s="44">
        <f t="shared" si="1"/>
        <v>-0.21541449052852468</v>
      </c>
      <c r="AC8" s="44">
        <f t="shared" si="1"/>
        <v>-0.27695787250110993</v>
      </c>
      <c r="AD8" s="44">
        <f t="shared" si="1"/>
        <v>-0.39279995517297894</v>
      </c>
      <c r="AE8" s="44">
        <f t="shared" si="1"/>
        <v>-0.47122242924668811</v>
      </c>
      <c r="AF8" s="44">
        <f t="shared" si="1"/>
        <v>-0.56439177308253807</v>
      </c>
      <c r="AG8" s="44">
        <f t="shared" si="1"/>
        <v>-0.65114618976385519</v>
      </c>
      <c r="AH8" s="44"/>
      <c r="AI8" s="44"/>
    </row>
    <row r="9" spans="1:36" ht="13.5" customHeight="1" x14ac:dyDescent="0.2">
      <c r="A9" s="36" t="s">
        <v>409</v>
      </c>
      <c r="B9" s="39">
        <f>SUMIFS('DATA 2'!$C$134:$C$152,'DATA 2'!$A$134:$A$152,$A9)</f>
        <v>37854.733</v>
      </c>
      <c r="C9" s="39">
        <f>SUMIFS('DATA 2'!$H$134:$H$152,'DATA 2'!$A$134:$A$152,$A9)</f>
        <v>52892.39789</v>
      </c>
      <c r="D9" s="39">
        <f>SUMIFS('DATA 2'!$J$134:$J$152,'DATA 2'!$A$134:$A$152,$A9)</f>
        <v>58889.35929</v>
      </c>
      <c r="E9" s="39">
        <f>SUMIFS('DATA 2'!$O$134:$O$152,'DATA 2'!$A$134:$A$152,$A9)</f>
        <v>73859.717480000007</v>
      </c>
      <c r="F9" s="39">
        <f>SUMIFS('DATA 2'!$T$134:$T$152,'DATA 2'!$A$134:$A$152,$A9)</f>
        <v>88789.198969999998</v>
      </c>
      <c r="G9" s="39">
        <f>SUMIFS('DATA 2'!$AD$134:$AD$152,'DATA 2'!$A$134:$A$152,$A9)</f>
        <v>109862.9531</v>
      </c>
      <c r="H9" s="39">
        <f>SUMIFS('DATA 2'!$AN$134:$AN$152,'DATA 2'!$A$134:$A$152,$A9)</f>
        <v>131037.76149999999</v>
      </c>
      <c r="I9" s="41"/>
      <c r="J9" s="36" t="s">
        <v>409</v>
      </c>
      <c r="K9" s="39">
        <f>SUMIFS('DATA 2'!$C$153:$C$171,'DATA 2'!$A$153:$A$171,$A9)</f>
        <v>37854.733</v>
      </c>
      <c r="L9" s="39">
        <f>SUMIFS('DATA 2'!$H$153:$H$171,'DATA 2'!$A$153:$A$171,$A9)</f>
        <v>46870.993799999997</v>
      </c>
      <c r="M9" s="39">
        <f>SUMIFS('DATA 2'!$J$153:$J$171,'DATA 2'!$A$153:$A$171,$A9)</f>
        <v>50038.812420000002</v>
      </c>
      <c r="N9" s="39">
        <f>SUMIFS('DATA 2'!$O$153:$O$171,'DATA 2'!$A$153:$A$171,$A9)</f>
        <v>57782.368090000004</v>
      </c>
      <c r="O9" s="39">
        <f>SUMIFS('DATA 2'!$T$153:$T$171,'DATA 2'!$A$153:$A$171,$A9)</f>
        <v>66044.89993</v>
      </c>
      <c r="P9" s="39">
        <f>SUMIFS('DATA 2'!$AD$153:$AD$171,'DATA 2'!$A$153:$A$171,$A9)</f>
        <v>74206.183290000001</v>
      </c>
      <c r="Q9" s="39">
        <f>SUMIFS('DATA 2'!$AN$153:$AN$171,'DATA 2'!$A$153:$A$171,$A9)</f>
        <v>82350.718779999996</v>
      </c>
      <c r="R9" s="41"/>
      <c r="S9" s="36" t="s">
        <v>409</v>
      </c>
      <c r="T9" s="39">
        <f t="shared" si="2"/>
        <v>-6021.4040900000036</v>
      </c>
      <c r="U9" s="39">
        <f t="shared" si="3"/>
        <v>-8850.5468699999983</v>
      </c>
      <c r="V9" s="39">
        <f t="shared" si="4"/>
        <v>-16077.349390000003</v>
      </c>
      <c r="W9" s="39">
        <f t="shared" si="5"/>
        <v>-22744.299039999998</v>
      </c>
      <c r="X9" s="39">
        <f t="shared" si="6"/>
        <v>-35656.769809999998</v>
      </c>
      <c r="Y9" s="39">
        <f t="shared" si="7"/>
        <v>-48687.042719999998</v>
      </c>
      <c r="Z9" s="41"/>
      <c r="AA9" s="36" t="s">
        <v>409</v>
      </c>
      <c r="AB9" s="44">
        <f t="shared" si="1"/>
        <v>-0.11384252426072039</v>
      </c>
      <c r="AC9" s="44">
        <f t="shared" si="1"/>
        <v>-0.15029110482278429</v>
      </c>
      <c r="AD9" s="44">
        <f t="shared" si="1"/>
        <v>-0.21767412520029583</v>
      </c>
      <c r="AE9" s="44">
        <f t="shared" si="1"/>
        <v>-0.25616065133873789</v>
      </c>
      <c r="AF9" s="44">
        <f t="shared" si="1"/>
        <v>-0.32455681195411079</v>
      </c>
      <c r="AG9" s="44">
        <f t="shared" si="1"/>
        <v>-0.37154971332442976</v>
      </c>
      <c r="AH9" s="44"/>
      <c r="AI9" s="44"/>
    </row>
    <row r="10" spans="1:36" ht="13.5" customHeight="1" x14ac:dyDescent="0.2">
      <c r="A10" s="40" t="s">
        <v>225</v>
      </c>
      <c r="B10" s="39">
        <f>SUM(B4:B9)</f>
        <v>10880669.778998999</v>
      </c>
      <c r="C10" s="39">
        <f t="shared" ref="C10:H10" si="8">SUM(C4:C9)</f>
        <v>12602000.597952399</v>
      </c>
      <c r="D10" s="39">
        <f t="shared" si="8"/>
        <v>13273808.0363003</v>
      </c>
      <c r="E10" s="39">
        <f t="shared" si="8"/>
        <v>15002643.3264776</v>
      </c>
      <c r="F10" s="39">
        <f t="shared" si="8"/>
        <v>17079970.184737302</v>
      </c>
      <c r="G10" s="39">
        <f t="shared" si="8"/>
        <v>22563282.9354406</v>
      </c>
      <c r="H10" s="39">
        <f t="shared" si="8"/>
        <v>29889728.452917401</v>
      </c>
      <c r="I10" s="41"/>
      <c r="J10" s="40" t="s">
        <v>225</v>
      </c>
      <c r="K10" s="39">
        <f>SUM(K4:K9)</f>
        <v>10880669.778998999</v>
      </c>
      <c r="L10" s="39">
        <f t="shared" ref="L10:Q10" si="9">SUM(L4:L9)</f>
        <v>12668513.387287401</v>
      </c>
      <c r="M10" s="39">
        <f>SUM(M4:M9)</f>
        <v>13396961.8170563</v>
      </c>
      <c r="N10" s="39">
        <f t="shared" si="9"/>
        <v>15290532.831316499</v>
      </c>
      <c r="O10" s="39">
        <f t="shared" si="9"/>
        <v>17470593.3945553</v>
      </c>
      <c r="P10" s="39">
        <f t="shared" si="9"/>
        <v>23065580.0578296</v>
      </c>
      <c r="Q10" s="39">
        <f t="shared" si="9"/>
        <v>30426733.551084895</v>
      </c>
      <c r="R10" s="41"/>
      <c r="S10" s="40" t="s">
        <v>225</v>
      </c>
      <c r="T10" s="39">
        <f t="shared" si="2"/>
        <v>66512.78933500126</v>
      </c>
      <c r="U10" s="39">
        <f t="shared" si="3"/>
        <v>123153.78075600043</v>
      </c>
      <c r="V10" s="39">
        <f t="shared" si="4"/>
        <v>287889.50483889878</v>
      </c>
      <c r="W10" s="39">
        <f t="shared" si="5"/>
        <v>390623.20981799811</v>
      </c>
      <c r="X10" s="39">
        <f t="shared" si="6"/>
        <v>502297.12238899991</v>
      </c>
      <c r="Y10" s="39">
        <f t="shared" si="7"/>
        <v>537005.09816749394</v>
      </c>
      <c r="Z10" s="41"/>
      <c r="AA10" s="40" t="s">
        <v>225</v>
      </c>
      <c r="AB10" s="53">
        <f t="shared" si="1"/>
        <v>5.2779547832912943E-3</v>
      </c>
      <c r="AC10" s="53">
        <f t="shared" si="1"/>
        <v>9.277954029409452E-3</v>
      </c>
      <c r="AD10" s="53">
        <f t="shared" si="1"/>
        <v>1.9189252092050468E-2</v>
      </c>
      <c r="AE10" s="53">
        <f t="shared" si="1"/>
        <v>2.2870251270523889E-2</v>
      </c>
      <c r="AF10" s="53">
        <f t="shared" si="1"/>
        <v>2.2261703840979363E-2</v>
      </c>
      <c r="AG10" s="53">
        <f t="shared" si="1"/>
        <v>1.7966208659720317E-2</v>
      </c>
      <c r="AH10" s="52"/>
      <c r="AI10" s="52"/>
    </row>
    <row r="11" spans="1:36" x14ac:dyDescent="0.2">
      <c r="A11" s="51"/>
      <c r="B11" s="41"/>
      <c r="C11" s="39"/>
      <c r="D11" s="39"/>
      <c r="E11" s="39"/>
      <c r="F11" s="39"/>
      <c r="G11" s="39"/>
      <c r="H11" s="39"/>
      <c r="I11" s="39"/>
      <c r="J11" s="41"/>
      <c r="K11" s="51"/>
      <c r="L11" s="41"/>
      <c r="M11" s="39"/>
      <c r="N11" s="39"/>
      <c r="O11" s="39"/>
      <c r="P11" s="39"/>
      <c r="Q11" s="39"/>
      <c r="R11" s="39"/>
      <c r="S11" s="39"/>
      <c r="T11" s="41"/>
      <c r="U11" s="51"/>
      <c r="V11" s="44"/>
      <c r="W11" s="44"/>
      <c r="X11" s="44"/>
      <c r="Y11" s="44"/>
      <c r="Z11" s="44"/>
      <c r="AA11" s="44"/>
      <c r="AB11" s="44"/>
      <c r="AC11" s="44"/>
      <c r="AD11" s="44"/>
      <c r="AE11" s="44"/>
      <c r="AF11" s="44"/>
      <c r="AG11" s="44"/>
      <c r="AH11" s="44"/>
      <c r="AI11" s="44"/>
    </row>
    <row r="12" spans="1:36" x14ac:dyDescent="0.2">
      <c r="A12" s="41"/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opLeftCell="A43" workbookViewId="0">
      <selection activeCell="C73" sqref="C73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6.42578125" style="33" customWidth="1"/>
    <col min="11" max="18" width="11.42578125" style="33"/>
    <col min="19" max="19" width="29.140625" style="33" customWidth="1"/>
    <col min="20" max="26" width="11.42578125" style="33"/>
    <col min="27" max="27" width="26.85546875" style="33" customWidth="1"/>
    <col min="28" max="16384" width="11.42578125" style="33"/>
  </cols>
  <sheetData>
    <row r="1" spans="1:33" s="34" customFormat="1" ht="18.75" x14ac:dyDescent="0.3">
      <c r="A1" s="11" t="s">
        <v>215</v>
      </c>
      <c r="J1" s="11" t="s">
        <v>216</v>
      </c>
      <c r="S1" s="11" t="s">
        <v>217</v>
      </c>
      <c r="AA1" s="11" t="s">
        <v>446</v>
      </c>
    </row>
    <row r="2" spans="1:33" s="41" customFormat="1" ht="13.5" customHeight="1" x14ac:dyDescent="0.2">
      <c r="A2" s="40" t="s">
        <v>212</v>
      </c>
      <c r="J2" s="40" t="s">
        <v>212</v>
      </c>
      <c r="S2" s="40" t="s">
        <v>212</v>
      </c>
      <c r="AA2" s="40" t="s">
        <v>212</v>
      </c>
    </row>
    <row r="3" spans="1:33" s="42" customFormat="1" ht="13.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</row>
    <row r="4" spans="1:33" s="42" customFormat="1" ht="13.5" customHeight="1" x14ac:dyDescent="0.2">
      <c r="A4" s="36" t="s">
        <v>219</v>
      </c>
      <c r="B4" s="39">
        <f>SUMIFS('DATA 2'!$C$68:$C$100,'DATA 2'!$A$68:$A$100,$A4)</f>
        <v>48872.667990000002</v>
      </c>
      <c r="C4" s="39">
        <f>SUMIFS('DATA 2'!$H$68:$H$100,'DATA 2'!$A$68:$A$100,$A4)</f>
        <v>56171.340663049996</v>
      </c>
      <c r="D4" s="39">
        <f>SUMIFS('DATA 2'!$J$68:$J$100,'DATA 2'!$A$68:$A$100,$A4)</f>
        <v>59176.339049710004</v>
      </c>
      <c r="E4" s="39">
        <f>SUMIFS('DATA 2'!$O$68:$O$100,'DATA 2'!$A$68:$A$100,$A4)</f>
        <v>66908.867593840012</v>
      </c>
      <c r="F4" s="39">
        <f>SUMIFS('DATA 2'!$T$68:$T$100,'DATA 2'!$A$68:$A$100,$A4)</f>
        <v>75637.09873551999</v>
      </c>
      <c r="G4" s="39">
        <f>SUMIFS('DATA 2'!$AD$68:$AD$100,'DATA 2'!$A$68:$A$100,$A4)</f>
        <v>98544.179875949994</v>
      </c>
      <c r="H4" s="39">
        <f>SUMIFS('DATA 2'!$AN$68:$AN$100,'DATA 2'!$A$68:$A$100,$A4)</f>
        <v>128919.40534544</v>
      </c>
      <c r="I4" s="41"/>
      <c r="J4" s="36" t="s">
        <v>219</v>
      </c>
      <c r="K4" s="39">
        <f>SUMIFS('DATA 2'!$C$101:$C$133,'DATA 2'!$A$101:$A$133,$J4)</f>
        <v>48872.667990000002</v>
      </c>
      <c r="L4" s="39">
        <f>SUMIFS('DATA 2'!$H$101:$H$133,'DATA 2'!$A$101:$A$133,$J4)</f>
        <v>56702.404999589999</v>
      </c>
      <c r="M4" s="39">
        <f>SUMIFS('DATA 2'!$J$101:$J$133,'DATA 2'!$A$101:$A$133,$J4)</f>
        <v>60053.303479299997</v>
      </c>
      <c r="N4" s="39">
        <f>SUMIFS('DATA 2'!$O$101:$O$133,'DATA 2'!$A$101:$A$133,$J4)</f>
        <v>68610.152068809999</v>
      </c>
      <c r="O4" s="39">
        <f>SUMIFS('DATA 2'!$T$101:$T$133,'DATA 2'!$A$101:$A$133,$J4)</f>
        <v>77751.296401269909</v>
      </c>
      <c r="P4" s="39">
        <f>SUMIFS('DATA 2'!AD$101:$AD$133,'DATA 2'!$A$101:$A$133,$J4)</f>
        <v>100592.24449671</v>
      </c>
      <c r="Q4" s="39">
        <f>SUMIFS('DATA 2'!$AN$101:$AN$133,'DATA 2'!$A$101:$A$133,$J4)</f>
        <v>130253.13648583999</v>
      </c>
      <c r="R4" s="41"/>
      <c r="S4" s="36" t="s">
        <v>219</v>
      </c>
      <c r="T4" s="43">
        <f t="shared" ref="T4:Y4" si="0">L4-C4</f>
        <v>531.06433654000284</v>
      </c>
      <c r="U4" s="43">
        <f t="shared" si="0"/>
        <v>876.96442958999251</v>
      </c>
      <c r="V4" s="43">
        <f t="shared" si="0"/>
        <v>1701.2844749699871</v>
      </c>
      <c r="W4" s="43">
        <f t="shared" si="0"/>
        <v>2114.1976657499181</v>
      </c>
      <c r="X4" s="43">
        <f t="shared" si="0"/>
        <v>2048.0646207600075</v>
      </c>
      <c r="Y4" s="43">
        <f t="shared" si="0"/>
        <v>1333.731140399992</v>
      </c>
      <c r="Z4" s="43"/>
      <c r="AA4" s="36" t="s">
        <v>219</v>
      </c>
      <c r="AB4" s="44">
        <f t="shared" ref="AB4:AB25" si="1">L4/C4-1</f>
        <v>9.4543646327698294E-3</v>
      </c>
      <c r="AC4" s="44">
        <f t="shared" ref="AC4:AC25" si="2">M4/D4-1</f>
        <v>1.4819511373512118E-2</v>
      </c>
      <c r="AD4" s="44">
        <f t="shared" ref="AD4:AD25" si="3">N4/E4-1</f>
        <v>2.5426890876368846E-2</v>
      </c>
      <c r="AE4" s="44">
        <f t="shared" ref="AE4:AE25" si="4">O4/F4-1</f>
        <v>2.7951860939862572E-2</v>
      </c>
      <c r="AF4" s="44">
        <f t="shared" ref="AF4:AF25" si="5">P4/G4-1</f>
        <v>2.078321239608627E-2</v>
      </c>
      <c r="AG4" s="44">
        <f t="shared" ref="AG4:AG25" si="6">Q4/H4-1</f>
        <v>1.034546457010288E-2</v>
      </c>
    </row>
    <row r="5" spans="1:33" s="42" customFormat="1" ht="13.5" customHeight="1" x14ac:dyDescent="0.2">
      <c r="A5" s="36" t="s">
        <v>218</v>
      </c>
      <c r="B5" s="39">
        <f>SUMIFS('DATA 2'!$C$68:$C$100,'DATA 2'!$A$68:$A$100,$A5)</f>
        <v>788945.764111</v>
      </c>
      <c r="C5" s="39">
        <f>SUMIFS('DATA 2'!$H$68:$H$100,'DATA 2'!$A$68:$A$100,$A5)</f>
        <v>905362.22066300001</v>
      </c>
      <c r="D5" s="39">
        <f>SUMIFS('DATA 2'!$J$68:$J$100,'DATA 2'!$A$68:$A$100,$A5)</f>
        <v>956954.89101200004</v>
      </c>
      <c r="E5" s="39">
        <f>SUMIFS('DATA 2'!$O$68:$O$100,'DATA 2'!$A$68:$A$100,$A5)</f>
        <v>1098818.4547999999</v>
      </c>
      <c r="F5" s="39">
        <f>SUMIFS('DATA 2'!$T$68:$T$100,'DATA 2'!$A$68:$A$100,$A5)</f>
        <v>1262137.5326500002</v>
      </c>
      <c r="G5" s="39">
        <f>SUMIFS('DATA 2'!$AD$68:$AD$100,'DATA 2'!$A$68:$A$100,$A5)</f>
        <v>1646237.2934300001</v>
      </c>
      <c r="H5" s="39">
        <f>SUMIFS('DATA 2'!$AN$68:$AN$100,'DATA 2'!$A$68:$A$100,$A5)</f>
        <v>2118003.6800600002</v>
      </c>
      <c r="I5" s="41"/>
      <c r="J5" s="36" t="s">
        <v>218</v>
      </c>
      <c r="K5" s="39">
        <f>SUMIFS('DATA 2'!$C$101:$C$133,'DATA 2'!$A$101:$A$133,$J5)</f>
        <v>788945.764111</v>
      </c>
      <c r="L5" s="39">
        <f>SUMIFS('DATA 2'!$H$101:$H$133,'DATA 2'!$A$101:$A$133,$J5)</f>
        <v>916444.749817</v>
      </c>
      <c r="M5" s="39">
        <f>SUMIFS('DATA 2'!$J$101:$J$133,'DATA 2'!$A$101:$A$133,$J5)</f>
        <v>973321.36749500013</v>
      </c>
      <c r="N5" s="39">
        <f>SUMIFS('DATA 2'!$O$101:$O$133,'DATA 2'!$A$101:$A$133,$J5)</f>
        <v>1131776.35824</v>
      </c>
      <c r="O5" s="39">
        <f>SUMIFS('DATA 2'!$T$101:$T$133,'DATA 2'!$A$101:$A$133,$J5)</f>
        <v>1311908.78938</v>
      </c>
      <c r="P5" s="39">
        <f>SUMIFS('DATA 2'!AD$101:$AD$133,'DATA 2'!$A$101:$A$133,$J5)</f>
        <v>1733394.6475799999</v>
      </c>
      <c r="Q5" s="39">
        <f>SUMIFS('DATA 2'!$AN$101:$AN$133,'DATA 2'!$A$101:$A$133,$J5)</f>
        <v>2260553.4073100002</v>
      </c>
      <c r="R5" s="41"/>
      <c r="S5" s="36" t="s">
        <v>218</v>
      </c>
      <c r="T5" s="43">
        <f t="shared" ref="T5:T25" si="7">L5-C5</f>
        <v>11082.529153999989</v>
      </c>
      <c r="U5" s="43">
        <f t="shared" ref="U5:U25" si="8">M5-D5</f>
        <v>16366.476483000093</v>
      </c>
      <c r="V5" s="43">
        <f t="shared" ref="V5:V25" si="9">N5-E5</f>
        <v>32957.903440000024</v>
      </c>
      <c r="W5" s="43">
        <f t="shared" ref="W5:W25" si="10">O5-F5</f>
        <v>49771.25672999979</v>
      </c>
      <c r="X5" s="43">
        <f t="shared" ref="X5:X25" si="11">P5-G5</f>
        <v>87157.354149999795</v>
      </c>
      <c r="Y5" s="43">
        <f t="shared" ref="Y5:Y25" si="12">Q5-H5</f>
        <v>142549.72725</v>
      </c>
      <c r="Z5" s="43"/>
      <c r="AA5" s="36" t="s">
        <v>218</v>
      </c>
      <c r="AB5" s="44">
        <f t="shared" si="1"/>
        <v>1.2240989187602969E-2</v>
      </c>
      <c r="AC5" s="44">
        <f t="shared" si="2"/>
        <v>1.7102662452241901E-2</v>
      </c>
      <c r="AD5" s="44">
        <f t="shared" si="3"/>
        <v>2.9993947859201953E-2</v>
      </c>
      <c r="AE5" s="44">
        <f t="shared" si="4"/>
        <v>3.943409925026109E-2</v>
      </c>
      <c r="AF5" s="44">
        <f t="shared" si="5"/>
        <v>5.2943372439585579E-2</v>
      </c>
      <c r="AG5" s="44">
        <f t="shared" si="6"/>
        <v>6.7303814715733434E-2</v>
      </c>
    </row>
    <row r="6" spans="1:33" s="42" customFormat="1" ht="13.5" customHeight="1" x14ac:dyDescent="0.2">
      <c r="A6" s="36" t="s">
        <v>220</v>
      </c>
      <c r="B6" s="39">
        <f>SUMIFS('DATA 2'!$C$68:$C$100,'DATA 2'!$A$68:$A$100,$A6)</f>
        <v>170296.54790999999</v>
      </c>
      <c r="C6" s="39">
        <f>SUMIFS('DATA 2'!$H$68:$H$100,'DATA 2'!$A$68:$A$100,$A6)</f>
        <v>197227.84926400002</v>
      </c>
      <c r="D6" s="39">
        <f>SUMIFS('DATA 2'!$J$68:$J$100,'DATA 2'!$A$68:$A$100,$A6)</f>
        <v>208956.24904539998</v>
      </c>
      <c r="E6" s="39">
        <f>SUMIFS('DATA 2'!$O$68:$O$100,'DATA 2'!$A$68:$A$100,$A6)</f>
        <v>240724.94618399988</v>
      </c>
      <c r="F6" s="39">
        <f>SUMIFS('DATA 2'!$T$68:$T$100,'DATA 2'!$A$68:$A$100,$A6)</f>
        <v>278520.67197349999</v>
      </c>
      <c r="G6" s="39">
        <f>SUMIFS('DATA 2'!$AD$68:$AD$100,'DATA 2'!$A$68:$A$100,$A6)</f>
        <v>375630.06346799998</v>
      </c>
      <c r="H6" s="39">
        <f>SUMIFS('DATA 2'!$AN$68:$AN$100,'DATA 2'!$A$68:$A$100,$A6)</f>
        <v>495904.64272999996</v>
      </c>
      <c r="I6" s="41"/>
      <c r="J6" s="36" t="s">
        <v>220</v>
      </c>
      <c r="K6" s="39">
        <f>SUMIFS('DATA 2'!$C$101:$C$133,'DATA 2'!$A$101:$A$133,$J6)</f>
        <v>170296.54790999999</v>
      </c>
      <c r="L6" s="39">
        <f>SUMIFS('DATA 2'!$H$101:$H$133,'DATA 2'!$A$101:$A$133,$J6)</f>
        <v>203043.86732200001</v>
      </c>
      <c r="M6" s="39">
        <f>SUMIFS('DATA 2'!$J$101:$J$133,'DATA 2'!$A$101:$A$133,$J6)</f>
        <v>217673.66389710002</v>
      </c>
      <c r="N6" s="39">
        <f>SUMIFS('DATA 2'!$O$101:$O$133,'DATA 2'!$A$101:$A$133,$J6)</f>
        <v>261416.9244594</v>
      </c>
      <c r="O6" s="39">
        <f>SUMIFS('DATA 2'!$T$101:$T$133,'DATA 2'!$A$101:$A$133,$J6)</f>
        <v>320598.26749829995</v>
      </c>
      <c r="P6" s="39">
        <f>SUMIFS('DATA 2'!AD$101:$AD$133,'DATA 2'!$A$101:$A$133,$J6)</f>
        <v>475665.70851870003</v>
      </c>
      <c r="Q6" s="39">
        <f>SUMIFS('DATA 2'!$AN$101:$AN$133,'DATA 2'!$A$101:$A$133,$J6)</f>
        <v>654477.17596899997</v>
      </c>
      <c r="R6" s="41"/>
      <c r="S6" s="36" t="s">
        <v>220</v>
      </c>
      <c r="T6" s="43">
        <f t="shared" si="7"/>
        <v>5816.0180579999869</v>
      </c>
      <c r="U6" s="43">
        <f t="shared" si="8"/>
        <v>8717.4148517000431</v>
      </c>
      <c r="V6" s="43">
        <f t="shared" si="9"/>
        <v>20691.978275400121</v>
      </c>
      <c r="W6" s="43">
        <f t="shared" si="10"/>
        <v>42077.595524799952</v>
      </c>
      <c r="X6" s="43">
        <f t="shared" si="11"/>
        <v>100035.64505070006</v>
      </c>
      <c r="Y6" s="43">
        <f t="shared" si="12"/>
        <v>158572.53323900001</v>
      </c>
      <c r="Z6" s="43"/>
      <c r="AA6" s="36" t="s">
        <v>220</v>
      </c>
      <c r="AB6" s="44">
        <f t="shared" si="1"/>
        <v>2.9488827666598549E-2</v>
      </c>
      <c r="AC6" s="44">
        <f t="shared" si="2"/>
        <v>4.1718852111505944E-2</v>
      </c>
      <c r="AD6" s="44">
        <f t="shared" si="3"/>
        <v>8.5956933850902306E-2</v>
      </c>
      <c r="AE6" s="44">
        <f t="shared" si="4"/>
        <v>0.15107530520680146</v>
      </c>
      <c r="AF6" s="44">
        <f t="shared" si="5"/>
        <v>0.26631426709332628</v>
      </c>
      <c r="AG6" s="44">
        <f t="shared" si="6"/>
        <v>0.31976416346103131</v>
      </c>
    </row>
    <row r="7" spans="1:33" s="42" customFormat="1" ht="13.5" customHeight="1" x14ac:dyDescent="0.2">
      <c r="A7" s="36" t="s">
        <v>221</v>
      </c>
      <c r="B7" s="39">
        <f>SUMIFS('DATA 2'!$C$68:$C$100,'DATA 2'!$A$68:$A$100,$A7)</f>
        <v>2039518.4880000001</v>
      </c>
      <c r="C7" s="39">
        <f>SUMIFS('DATA 2'!$H$68:$H$100,'DATA 2'!$A$68:$A$100,$A7)</f>
        <v>2340315.0192</v>
      </c>
      <c r="D7" s="39">
        <f>SUMIFS('DATA 2'!$J$68:$J$100,'DATA 2'!$A$68:$A$100,$A7)</f>
        <v>2468401.6124</v>
      </c>
      <c r="E7" s="39">
        <f>SUMIFS('DATA 2'!$O$68:$O$100,'DATA 2'!$A$68:$A$100,$A7)</f>
        <v>2808504.3236000002</v>
      </c>
      <c r="F7" s="39">
        <f>SUMIFS('DATA 2'!$T$68:$T$100,'DATA 2'!$A$68:$A$100,$A7)</f>
        <v>3201598.6250999998</v>
      </c>
      <c r="G7" s="39">
        <f>SUMIFS('DATA 2'!$AD$68:$AD$100,'DATA 2'!$A$68:$A$100,$A7)</f>
        <v>4166396.9411999998</v>
      </c>
      <c r="H7" s="39">
        <f>SUMIFS('DATA 2'!$AN$68:$AN$100,'DATA 2'!$A$68:$A$100,$A7)</f>
        <v>5402440.7892999994</v>
      </c>
      <c r="I7" s="41"/>
      <c r="J7" s="36" t="s">
        <v>221</v>
      </c>
      <c r="K7" s="39">
        <f>SUMIFS('DATA 2'!$C$101:$C$133,'DATA 2'!$A$101:$A$133,$J7)</f>
        <v>2039518.4880000001</v>
      </c>
      <c r="L7" s="39">
        <f>SUMIFS('DATA 2'!$H$101:$H$133,'DATA 2'!$A$101:$A$133,$J7)</f>
        <v>2351427.3951000003</v>
      </c>
      <c r="M7" s="39">
        <f>SUMIFS('DATA 2'!$J$101:$J$133,'DATA 2'!$A$101:$A$133,$J7)</f>
        <v>2488325.5183999999</v>
      </c>
      <c r="N7" s="39">
        <f>SUMIFS('DATA 2'!$O$101:$O$133,'DATA 2'!$A$101:$A$133,$J7)</f>
        <v>2858514.6631</v>
      </c>
      <c r="O7" s="39">
        <f>SUMIFS('DATA 2'!$T$101:$T$133,'DATA 2'!$A$101:$A$133,$J7)</f>
        <v>3276498.8327000001</v>
      </c>
      <c r="P7" s="39">
        <f>SUMIFS('DATA 2'!AD$101:$AD$133,'DATA 2'!$A$101:$A$133,$J7)</f>
        <v>4267998.1150000002</v>
      </c>
      <c r="Q7" s="39">
        <f>SUMIFS('DATA 2'!$AN$101:$AN$133,'DATA 2'!$A$101:$A$133,$J7)</f>
        <v>5502989.7785999998</v>
      </c>
      <c r="R7" s="41"/>
      <c r="S7" s="36" t="s">
        <v>221</v>
      </c>
      <c r="T7" s="43">
        <f t="shared" si="7"/>
        <v>11112.375900000334</v>
      </c>
      <c r="U7" s="43">
        <f t="shared" si="8"/>
        <v>19923.905999999959</v>
      </c>
      <c r="V7" s="43">
        <f t="shared" si="9"/>
        <v>50010.339499999769</v>
      </c>
      <c r="W7" s="43">
        <f t="shared" si="10"/>
        <v>74900.207600000314</v>
      </c>
      <c r="X7" s="43">
        <f t="shared" si="11"/>
        <v>101601.17380000046</v>
      </c>
      <c r="Y7" s="43">
        <f t="shared" si="12"/>
        <v>100548.98930000048</v>
      </c>
      <c r="Z7" s="43"/>
      <c r="AA7" s="36" t="s">
        <v>221</v>
      </c>
      <c r="AB7" s="44">
        <f t="shared" si="1"/>
        <v>4.7482393647155785E-3</v>
      </c>
      <c r="AC7" s="44">
        <f t="shared" si="2"/>
        <v>8.0715819905126107E-3</v>
      </c>
      <c r="AD7" s="44">
        <f t="shared" si="3"/>
        <v>1.7806751828637113E-2</v>
      </c>
      <c r="AE7" s="44">
        <f t="shared" si="4"/>
        <v>2.3394627612841612E-2</v>
      </c>
      <c r="AF7" s="44">
        <f t="shared" si="5"/>
        <v>2.4385860309012575E-2</v>
      </c>
      <c r="AG7" s="44">
        <f t="shared" si="6"/>
        <v>1.8611770720217136E-2</v>
      </c>
    </row>
    <row r="8" spans="1:33" s="42" customFormat="1" ht="13.5" customHeight="1" x14ac:dyDescent="0.2">
      <c r="A8" s="37" t="s">
        <v>222</v>
      </c>
      <c r="B8" s="39">
        <f>SUMIFS('DATA 2'!$C$68:$C$100,'DATA 2'!$A$68:$A$100,$A8)</f>
        <v>375028.75852999999</v>
      </c>
      <c r="C8" s="39">
        <f>SUMIFS('DATA 2'!$H$68:$H$100,'DATA 2'!$A$68:$A$100,$A8)</f>
        <v>429366.47675999999</v>
      </c>
      <c r="D8" s="39">
        <f>SUMIFS('DATA 2'!$J$68:$J$100,'DATA 2'!$A$68:$A$100,$A8)</f>
        <v>457041.08065999998</v>
      </c>
      <c r="E8" s="39">
        <f>SUMIFS('DATA 2'!$O$68:$O$100,'DATA 2'!$A$68:$A$100,$A8)</f>
        <v>529705.63296000008</v>
      </c>
      <c r="F8" s="39">
        <f>SUMIFS('DATA 2'!$T$68:$T$100,'DATA 2'!$A$68:$A$100,$A8)</f>
        <v>608822.85260999994</v>
      </c>
      <c r="G8" s="39">
        <f>SUMIFS('DATA 2'!$AD$68:$AD$100,'DATA 2'!$A$68:$A$100,$A8)</f>
        <v>733887.07814999996</v>
      </c>
      <c r="H8" s="39">
        <f>SUMIFS('DATA 2'!$AN$68:$AN$100,'DATA 2'!$A$68:$A$100,$A8)</f>
        <v>836024.10141999996</v>
      </c>
      <c r="I8" s="41"/>
      <c r="J8" s="37" t="s">
        <v>222</v>
      </c>
      <c r="K8" s="39">
        <f>SUMIFS('DATA 2'!$C$101:$C$133,'DATA 2'!$A$101:$A$133,$J8)</f>
        <v>375028.75852999999</v>
      </c>
      <c r="L8" s="39">
        <f>SUMIFS('DATA 2'!$H$101:$H$133,'DATA 2'!$A$101:$A$133,$J8)</f>
        <v>407743.39786999999</v>
      </c>
      <c r="M8" s="39">
        <f>SUMIFS('DATA 2'!$J$101:$J$133,'DATA 2'!$A$101:$A$133,$J8)</f>
        <v>424555.24593000003</v>
      </c>
      <c r="N8" s="39">
        <f>SUMIFS('DATA 2'!$O$101:$O$133,'DATA 2'!$A$101:$A$133,$J8)</f>
        <v>467486.45243</v>
      </c>
      <c r="O8" s="39">
        <f>SUMIFS('DATA 2'!$T$101:$T$133,'DATA 2'!$A$101:$A$133,$J8)</f>
        <v>513149.40139000001</v>
      </c>
      <c r="P8" s="39">
        <f>SUMIFS('DATA 2'!AD$101:$AD$133,'DATA 2'!$A$101:$A$133,$J8)</f>
        <v>589883.53856999986</v>
      </c>
      <c r="Q8" s="39">
        <f>SUMIFS('DATA 2'!$AN$101:$AN$133,'DATA 2'!$A$101:$A$133,$J8)</f>
        <v>653800.74583999999</v>
      </c>
      <c r="R8" s="41"/>
      <c r="S8" s="37" t="s">
        <v>222</v>
      </c>
      <c r="T8" s="43">
        <f t="shared" si="7"/>
        <v>-21623.078890000004</v>
      </c>
      <c r="U8" s="43">
        <f t="shared" si="8"/>
        <v>-32485.834729999944</v>
      </c>
      <c r="V8" s="43">
        <f t="shared" si="9"/>
        <v>-62219.180530000071</v>
      </c>
      <c r="W8" s="43">
        <f t="shared" si="10"/>
        <v>-95673.45121999993</v>
      </c>
      <c r="X8" s="43">
        <f t="shared" si="11"/>
        <v>-144003.5395800001</v>
      </c>
      <c r="Y8" s="43">
        <f t="shared" si="12"/>
        <v>-182223.35557999997</v>
      </c>
      <c r="Z8" s="43"/>
      <c r="AA8" s="37" t="s">
        <v>222</v>
      </c>
      <c r="AB8" s="44">
        <f t="shared" si="1"/>
        <v>-5.0360426489668653E-2</v>
      </c>
      <c r="AC8" s="44">
        <f t="shared" si="2"/>
        <v>-7.1078588128419606E-2</v>
      </c>
      <c r="AD8" s="44">
        <f t="shared" si="3"/>
        <v>-0.11745991860105154</v>
      </c>
      <c r="AE8" s="44">
        <f t="shared" si="4"/>
        <v>-0.1571449737963212</v>
      </c>
      <c r="AF8" s="44">
        <f t="shared" si="5"/>
        <v>-0.19622029582944511</v>
      </c>
      <c r="AG8" s="44">
        <f t="shared" si="6"/>
        <v>-0.21796423723968095</v>
      </c>
    </row>
    <row r="9" spans="1:33" s="42" customFormat="1" ht="13.5" customHeight="1" x14ac:dyDescent="0.2">
      <c r="A9" s="36" t="s">
        <v>224</v>
      </c>
      <c r="B9" s="39">
        <f>SUM(B10:B21)</f>
        <v>36641.298950262702</v>
      </c>
      <c r="C9" s="39">
        <f t="shared" ref="C9:G9" si="13">SUM(C10:C21)</f>
        <v>46555.768550000001</v>
      </c>
      <c r="D9" s="39">
        <f t="shared" si="13"/>
        <v>52148.114081600004</v>
      </c>
      <c r="E9" s="39">
        <f t="shared" si="13"/>
        <v>79819.042743367012</v>
      </c>
      <c r="F9" s="39">
        <f t="shared" si="13"/>
        <v>108313.333092374</v>
      </c>
      <c r="G9" s="39">
        <f t="shared" si="13"/>
        <v>199815.21960966251</v>
      </c>
      <c r="H9" s="39">
        <f>SUM(H10:H21)</f>
        <v>262013.88681358192</v>
      </c>
      <c r="I9" s="41"/>
      <c r="J9" s="36" t="s">
        <v>224</v>
      </c>
      <c r="K9" s="39">
        <f>SUM(K10:K21)</f>
        <v>36641.298950262702</v>
      </c>
      <c r="L9" s="39">
        <f t="shared" ref="L9:Q9" si="14">SUM(L10:L21)</f>
        <v>38333.824604900001</v>
      </c>
      <c r="M9" s="39">
        <f t="shared" si="14"/>
        <v>39797.226759900004</v>
      </c>
      <c r="N9" s="39">
        <f t="shared" si="14"/>
        <v>51485.782291289994</v>
      </c>
      <c r="O9" s="39">
        <f t="shared" si="14"/>
        <v>60828.738701753005</v>
      </c>
      <c r="P9" s="39">
        <f t="shared" si="14"/>
        <v>96400.347500521602</v>
      </c>
      <c r="Q9" s="39">
        <f t="shared" si="14"/>
        <v>112253.14321586062</v>
      </c>
      <c r="R9" s="39"/>
      <c r="S9" s="36" t="s">
        <v>224</v>
      </c>
      <c r="T9" s="43">
        <f t="shared" si="7"/>
        <v>-8221.9439450999998</v>
      </c>
      <c r="U9" s="43">
        <f t="shared" si="8"/>
        <v>-12350.8873217</v>
      </c>
      <c r="V9" s="43">
        <f t="shared" si="9"/>
        <v>-28333.260452077018</v>
      </c>
      <c r="W9" s="43">
        <f t="shared" si="10"/>
        <v>-47484.594390620994</v>
      </c>
      <c r="X9" s="43">
        <f t="shared" si="11"/>
        <v>-103414.87210914091</v>
      </c>
      <c r="Y9" s="43">
        <f t="shared" si="12"/>
        <v>-149760.7435977213</v>
      </c>
      <c r="Z9" s="43"/>
      <c r="AA9" s="36" t="s">
        <v>224</v>
      </c>
      <c r="AB9" s="44">
        <f t="shared" si="1"/>
        <v>-0.17660419323267729</v>
      </c>
      <c r="AC9" s="44">
        <f t="shared" si="2"/>
        <v>-0.23684245421365868</v>
      </c>
      <c r="AD9" s="44">
        <f t="shared" si="3"/>
        <v>-0.35496868263847381</v>
      </c>
      <c r="AE9" s="44">
        <f t="shared" si="4"/>
        <v>-0.43840026924593123</v>
      </c>
      <c r="AF9" s="44">
        <f t="shared" si="5"/>
        <v>-0.51755252833673571</v>
      </c>
      <c r="AG9" s="44">
        <f t="shared" si="6"/>
        <v>-0.57157559631285237</v>
      </c>
    </row>
    <row r="10" spans="1:33" s="42" customFormat="1" ht="13.5" customHeight="1" x14ac:dyDescent="0.2">
      <c r="A10" s="38" t="s">
        <v>425</v>
      </c>
      <c r="B10" s="39">
        <f>SUMIFS('DATA 2'!$C$68:$C$100,'DATA 2'!$A$68:$A$100,$A10)</f>
        <v>10768.83088</v>
      </c>
      <c r="C10" s="39">
        <f>SUMIFS('DATA 2'!$H$68:$H$100,'DATA 2'!$A$68:$A$100,$A10)</f>
        <v>14714.00303</v>
      </c>
      <c r="D10" s="39">
        <f>SUMIFS('DATA 2'!$J$68:$J$100,'DATA 2'!$A$68:$A$100,$A10)</f>
        <v>16938.25865</v>
      </c>
      <c r="E10" s="39">
        <f>SUMIFS('DATA 2'!$O$68:$O$100,'DATA 2'!$A$68:$A$100,$A10)</f>
        <v>19047.042150000001</v>
      </c>
      <c r="F10" s="39">
        <f>SUMIFS('DATA 2'!$T$68:$T$100,'DATA 2'!$A$68:$A$100,$A10)</f>
        <v>22740.808349999999</v>
      </c>
      <c r="G10" s="39">
        <f>SUMIFS('DATA 2'!$AD$68:$AD$100,'DATA 2'!$A$68:$A$100,$A10)</f>
        <v>26467.465960000001</v>
      </c>
      <c r="H10" s="39">
        <f>SUMIFS('DATA 2'!$AN$68:$AN$100,'DATA 2'!$A$68:$A$100,$A10)</f>
        <v>29580.153559999999</v>
      </c>
      <c r="I10" s="41"/>
      <c r="J10" s="38" t="s">
        <v>425</v>
      </c>
      <c r="K10" s="39">
        <f>SUMIFS('DATA 2'!$C$101:$C$133,'DATA 2'!$A$101:$A$133,$J10)</f>
        <v>10768.83088</v>
      </c>
      <c r="L10" s="39">
        <f>SUMIFS('DATA 2'!$H$101:$H$133,'DATA 2'!$A$101:$A$133,$J10)</f>
        <v>12102.49944</v>
      </c>
      <c r="M10" s="39">
        <f>SUMIFS('DATA 2'!$J$101:$J$133,'DATA 2'!$A$101:$A$133,$J10)</f>
        <v>12796.61074</v>
      </c>
      <c r="N10" s="39">
        <f>SUMIFS('DATA 2'!$O$101:$O$133,'DATA 2'!$A$101:$A$133,$J10)</f>
        <v>11676.708360000001</v>
      </c>
      <c r="O10" s="39">
        <f>SUMIFS('DATA 2'!$T$101:$T$133,'DATA 2'!$A$101:$A$133,$J10)</f>
        <v>11499.391530000001</v>
      </c>
      <c r="P10" s="39">
        <f>SUMIFS('DATA 2'!AD$101:$AD$133,'DATA 2'!$A$101:$A$133,$J10)</f>
        <v>9826.2338870000003</v>
      </c>
      <c r="Q10" s="39">
        <f>SUMIFS('DATA 2'!$AN$101:$AN$133,'DATA 2'!$A$101:$A$133,$J10)</f>
        <v>8508.3522570000005</v>
      </c>
      <c r="R10" s="41"/>
      <c r="S10" s="38" t="s">
        <v>425</v>
      </c>
      <c r="T10" s="43">
        <f t="shared" si="7"/>
        <v>-2611.5035900000003</v>
      </c>
      <c r="U10" s="43">
        <f t="shared" si="8"/>
        <v>-4141.6479099999997</v>
      </c>
      <c r="V10" s="43">
        <f t="shared" si="9"/>
        <v>-7370.3337900000006</v>
      </c>
      <c r="W10" s="43">
        <f t="shared" si="10"/>
        <v>-11241.416819999999</v>
      </c>
      <c r="X10" s="43">
        <f t="shared" si="11"/>
        <v>-16641.232072999999</v>
      </c>
      <c r="Y10" s="43">
        <f t="shared" si="12"/>
        <v>-21071.801303</v>
      </c>
      <c r="Z10" s="43"/>
      <c r="AA10" s="38" t="s">
        <v>425</v>
      </c>
      <c r="AB10" s="44">
        <f t="shared" si="1"/>
        <v>-0.17748423625273646</v>
      </c>
      <c r="AC10" s="44">
        <f t="shared" si="2"/>
        <v>-0.2445143857807367</v>
      </c>
      <c r="AD10" s="44">
        <f t="shared" si="3"/>
        <v>-0.38695424370654841</v>
      </c>
      <c r="AE10" s="44">
        <f t="shared" si="4"/>
        <v>-0.49432793447731593</v>
      </c>
      <c r="AF10" s="44">
        <f t="shared" si="5"/>
        <v>-0.62874292907941087</v>
      </c>
      <c r="AG10" s="44">
        <f t="shared" si="6"/>
        <v>-0.71236280975547439</v>
      </c>
    </row>
    <row r="11" spans="1:33" s="42" customFormat="1" ht="13.5" customHeight="1" x14ac:dyDescent="0.2">
      <c r="A11" s="38" t="s">
        <v>426</v>
      </c>
      <c r="B11" s="39">
        <f>SUMIFS('DATA 2'!$C$68:$C$100,'DATA 2'!$A$68:$A$100,$A11)</f>
        <v>752.27429700000005</v>
      </c>
      <c r="C11" s="39">
        <f>SUMIFS('DATA 2'!$H$68:$H$100,'DATA 2'!$A$68:$A$100,$A11)</f>
        <v>2732.73549</v>
      </c>
      <c r="D11" s="39">
        <f>SUMIFS('DATA 2'!$J$68:$J$100,'DATA 2'!$A$68:$A$100,$A11)</f>
        <v>4211.7280920000003</v>
      </c>
      <c r="E11" s="39">
        <f>SUMIFS('DATA 2'!$O$68:$O$100,'DATA 2'!$A$68:$A$100,$A11)</f>
        <v>10349.0592</v>
      </c>
      <c r="F11" s="39">
        <f>SUMIFS('DATA 2'!$T$68:$T$100,'DATA 2'!$A$68:$A$100,$A11)</f>
        <v>20419.216209999999</v>
      </c>
      <c r="G11" s="39">
        <f>SUMIFS('DATA 2'!$AD$68:$AD$100,'DATA 2'!$A$68:$A$100,$A11)</f>
        <v>44860.025370000003</v>
      </c>
      <c r="H11" s="39">
        <f>SUMIFS('DATA 2'!$AN$68:$AN$100,'DATA 2'!$A$68:$A$100,$A11)</f>
        <v>61107.39933</v>
      </c>
      <c r="I11" s="41"/>
      <c r="J11" s="38" t="s">
        <v>426</v>
      </c>
      <c r="K11" s="39">
        <f>SUMIFS('DATA 2'!$C$101:$C$133,'DATA 2'!$A$101:$A$133,$J11)</f>
        <v>752.27429700000005</v>
      </c>
      <c r="L11" s="39">
        <f>SUMIFS('DATA 2'!$H$101:$H$133,'DATA 2'!$A$101:$A$133,$J11)</f>
        <v>2233.6815889999998</v>
      </c>
      <c r="M11" s="39">
        <f>SUMIFS('DATA 2'!$J$101:$J$133,'DATA 2'!$A$101:$A$133,$J11)</f>
        <v>3197.2628909999999</v>
      </c>
      <c r="N11" s="39">
        <f>SUMIFS('DATA 2'!$O$101:$O$133,'DATA 2'!$A$101:$A$133,$J11)</f>
        <v>6679.2784330000004</v>
      </c>
      <c r="O11" s="39">
        <f>SUMIFS('DATA 2'!$T$101:$T$133,'DATA 2'!$A$101:$A$133,$J11)</f>
        <v>11651.86419</v>
      </c>
      <c r="P11" s="39">
        <f>SUMIFS('DATA 2'!AD$101:$AD$133,'DATA 2'!$A$101:$A$133,$J11)</f>
        <v>22068.049210000001</v>
      </c>
      <c r="Q11" s="39">
        <f>SUMIFS('DATA 2'!$AN$101:$AN$133,'DATA 2'!$A$101:$A$133,$J11)</f>
        <v>26866.967840000001</v>
      </c>
      <c r="R11" s="41"/>
      <c r="S11" s="38" t="s">
        <v>426</v>
      </c>
      <c r="T11" s="43">
        <f t="shared" si="7"/>
        <v>-499.05390100000022</v>
      </c>
      <c r="U11" s="43">
        <f t="shared" si="8"/>
        <v>-1014.4652010000004</v>
      </c>
      <c r="V11" s="43">
        <f t="shared" si="9"/>
        <v>-3669.7807669999993</v>
      </c>
      <c r="W11" s="43">
        <f t="shared" si="10"/>
        <v>-8767.3520199999984</v>
      </c>
      <c r="X11" s="43">
        <f t="shared" si="11"/>
        <v>-22791.976160000002</v>
      </c>
      <c r="Y11" s="43">
        <f t="shared" si="12"/>
        <v>-34240.431490000003</v>
      </c>
      <c r="Z11" s="43"/>
      <c r="AA11" s="38" t="s">
        <v>426</v>
      </c>
      <c r="AB11" s="44">
        <f t="shared" si="1"/>
        <v>-0.18262063885297597</v>
      </c>
      <c r="AC11" s="44">
        <f t="shared" si="2"/>
        <v>-0.24086673660793401</v>
      </c>
      <c r="AD11" s="44">
        <f t="shared" si="3"/>
        <v>-0.35460042271282011</v>
      </c>
      <c r="AE11" s="44">
        <f t="shared" si="4"/>
        <v>-0.42936770588218376</v>
      </c>
      <c r="AF11" s="44">
        <f t="shared" si="5"/>
        <v>-0.50806873094730931</v>
      </c>
      <c r="AG11" s="44">
        <f t="shared" si="6"/>
        <v>-0.56033200341402911</v>
      </c>
    </row>
    <row r="12" spans="1:33" s="42" customFormat="1" ht="13.5" customHeight="1" x14ac:dyDescent="0.2">
      <c r="A12" s="38" t="s">
        <v>427</v>
      </c>
      <c r="B12" s="39">
        <f>SUMIFS('DATA 2'!$C$68:$C$100,'DATA 2'!$A$68:$A$100,$A12)</f>
        <v>638.72549089999995</v>
      </c>
      <c r="C12" s="39">
        <f>SUMIFS('DATA 2'!$H$68:$H$100,'DATA 2'!$A$68:$A$100,$A12)</f>
        <v>801.90404809999995</v>
      </c>
      <c r="D12" s="39">
        <f>SUMIFS('DATA 2'!$J$68:$J$100,'DATA 2'!$A$68:$A$100,$A12)</f>
        <v>1105.30225</v>
      </c>
      <c r="E12" s="39">
        <f>SUMIFS('DATA 2'!$O$68:$O$100,'DATA 2'!$A$68:$A$100,$A12)</f>
        <v>2192.9724639999999</v>
      </c>
      <c r="F12" s="39">
        <f>SUMIFS('DATA 2'!$T$68:$T$100,'DATA 2'!$A$68:$A$100,$A12)</f>
        <v>2742.6826409999999</v>
      </c>
      <c r="G12" s="39">
        <f>SUMIFS('DATA 2'!$AD$68:$AD$100,'DATA 2'!$A$68:$A$100,$A12)</f>
        <v>3461.5213429999999</v>
      </c>
      <c r="H12" s="39">
        <f>SUMIFS('DATA 2'!$AN$68:$AN$100,'DATA 2'!$A$68:$A$100,$A12)</f>
        <v>3832.7822190000002</v>
      </c>
      <c r="I12" s="41"/>
      <c r="J12" s="38" t="s">
        <v>427</v>
      </c>
      <c r="K12" s="39">
        <f>SUMIFS('DATA 2'!$C$101:$C$133,'DATA 2'!$A$101:$A$133,$J12)</f>
        <v>638.72549089999995</v>
      </c>
      <c r="L12" s="39">
        <f>SUMIFS('DATA 2'!$H$101:$H$133,'DATA 2'!$A$101:$A$133,$J12)</f>
        <v>659.59843069999999</v>
      </c>
      <c r="M12" s="39">
        <f>SUMIFS('DATA 2'!$J$101:$J$133,'DATA 2'!$A$101:$A$133,$J12)</f>
        <v>835.37919169999998</v>
      </c>
      <c r="N12" s="39">
        <f>SUMIFS('DATA 2'!$O$101:$O$133,'DATA 2'!$A$101:$A$133,$J12)</f>
        <v>1353.2305229999999</v>
      </c>
      <c r="O12" s="39">
        <f>SUMIFS('DATA 2'!$T$101:$T$133,'DATA 2'!$A$101:$A$133,$J12)</f>
        <v>1426.438324</v>
      </c>
      <c r="P12" s="39">
        <f>SUMIFS('DATA 2'!AD$101:$AD$133,'DATA 2'!$A$101:$A$133,$J12)</f>
        <v>1436.7297129999999</v>
      </c>
      <c r="Q12" s="39">
        <f>SUMIFS('DATA 2'!$AN$101:$AN$133,'DATA 2'!$A$101:$A$133,$J12)</f>
        <v>1372.5370660000001</v>
      </c>
      <c r="R12" s="41"/>
      <c r="S12" s="38" t="s">
        <v>427</v>
      </c>
      <c r="T12" s="43">
        <f t="shared" si="7"/>
        <v>-142.30561739999996</v>
      </c>
      <c r="U12" s="43">
        <f t="shared" si="8"/>
        <v>-269.92305829999998</v>
      </c>
      <c r="V12" s="43">
        <f t="shared" si="9"/>
        <v>-839.741941</v>
      </c>
      <c r="W12" s="43">
        <f t="shared" si="10"/>
        <v>-1316.2443169999999</v>
      </c>
      <c r="X12" s="43">
        <f t="shared" si="11"/>
        <v>-2024.7916299999999</v>
      </c>
      <c r="Y12" s="43">
        <f t="shared" si="12"/>
        <v>-2460.2451529999998</v>
      </c>
      <c r="Z12" s="43"/>
      <c r="AA12" s="38" t="s">
        <v>427</v>
      </c>
      <c r="AB12" s="44">
        <f t="shared" si="1"/>
        <v>-0.17745965709634881</v>
      </c>
      <c r="AC12" s="44">
        <f t="shared" si="2"/>
        <v>-0.2442074629812796</v>
      </c>
      <c r="AD12" s="44">
        <f t="shared" si="3"/>
        <v>-0.38292406985735872</v>
      </c>
      <c r="AE12" s="44">
        <f t="shared" si="4"/>
        <v>-0.47991127275304757</v>
      </c>
      <c r="AF12" s="44">
        <f t="shared" si="5"/>
        <v>-0.58494269697183832</v>
      </c>
      <c r="AG12" s="44">
        <f t="shared" si="6"/>
        <v>-0.64189536801856051</v>
      </c>
    </row>
    <row r="13" spans="1:33" s="42" customFormat="1" ht="13.5" customHeight="1" x14ac:dyDescent="0.2">
      <c r="A13" s="38" t="s">
        <v>117</v>
      </c>
      <c r="B13" s="39">
        <f>SUMIFS('DATA 2'!$C$68:$C$100,'DATA 2'!$A$68:$A$100,$A13)</f>
        <v>4.3678165160000004</v>
      </c>
      <c r="C13" s="39">
        <f>SUMIFS('DATA 2'!$H$68:$H$100,'DATA 2'!$A$68:$A$100,$A13)</f>
        <v>170.92479349999999</v>
      </c>
      <c r="D13" s="39">
        <f>SUMIFS('DATA 2'!$J$68:$J$100,'DATA 2'!$A$68:$A$100,$A13)</f>
        <v>622.14467239999999</v>
      </c>
      <c r="E13" s="39">
        <f>SUMIFS('DATA 2'!$O$68:$O$100,'DATA 2'!$A$68:$A$100,$A13)</f>
        <v>12855.01439</v>
      </c>
      <c r="F13" s="39">
        <f>SUMIFS('DATA 2'!$T$68:$T$100,'DATA 2'!$A$68:$A$100,$A13)</f>
        <v>20293.362519999999</v>
      </c>
      <c r="G13" s="39">
        <f>SUMIFS('DATA 2'!$AD$68:$AD$100,'DATA 2'!$A$68:$A$100,$A13)</f>
        <v>83787.724459999998</v>
      </c>
      <c r="H13" s="39">
        <f>SUMIFS('DATA 2'!$AN$68:$AN$100,'DATA 2'!$A$68:$A$100,$A13)</f>
        <v>121927.7139</v>
      </c>
      <c r="I13" s="41"/>
      <c r="J13" s="38" t="s">
        <v>117</v>
      </c>
      <c r="K13" s="39">
        <f>SUMIFS('DATA 2'!$C$101:$C$133,'DATA 2'!$A$101:$A$133,$J13)</f>
        <v>4.3678165160000004</v>
      </c>
      <c r="L13" s="39">
        <f>SUMIFS('DATA 2'!$H$101:$H$133,'DATA 2'!$A$101:$A$133,$J13)</f>
        <v>140.00294260000001</v>
      </c>
      <c r="M13" s="39">
        <f>SUMIFS('DATA 2'!$J$101:$J$133,'DATA 2'!$A$101:$A$133,$J13)</f>
        <v>475.65632310000001</v>
      </c>
      <c r="N13" s="39">
        <f>SUMIFS('DATA 2'!$O$101:$O$133,'DATA 2'!$A$101:$A$133,$J13)</f>
        <v>8530.9565910000001</v>
      </c>
      <c r="O13" s="39">
        <f>SUMIFS('DATA 2'!$T$101:$T$133,'DATA 2'!$A$101:$A$133,$J13)</f>
        <v>12106.647139999999</v>
      </c>
      <c r="P13" s="39">
        <f>SUMIFS('DATA 2'!AD$101:$AD$133,'DATA 2'!$A$101:$A$133,$J13)</f>
        <v>43451.458379999996</v>
      </c>
      <c r="Q13" s="39">
        <f>SUMIFS('DATA 2'!$AN$101:$AN$133,'DATA 2'!$A$101:$A$133,$J13)</f>
        <v>56322.533199999998</v>
      </c>
      <c r="R13" s="41"/>
      <c r="S13" s="38" t="s">
        <v>117</v>
      </c>
      <c r="T13" s="43">
        <f t="shared" si="7"/>
        <v>-30.921850899999981</v>
      </c>
      <c r="U13" s="43">
        <f t="shared" si="8"/>
        <v>-146.48834929999998</v>
      </c>
      <c r="V13" s="43">
        <f t="shared" si="9"/>
        <v>-4324.0577990000002</v>
      </c>
      <c r="W13" s="43">
        <f t="shared" si="10"/>
        <v>-8186.7153799999996</v>
      </c>
      <c r="X13" s="43">
        <f t="shared" si="11"/>
        <v>-40336.266080000001</v>
      </c>
      <c r="Y13" s="43">
        <f t="shared" si="12"/>
        <v>-65605.180699999997</v>
      </c>
      <c r="Z13" s="43"/>
      <c r="AA13" s="38" t="s">
        <v>117</v>
      </c>
      <c r="AB13" s="44">
        <f t="shared" si="1"/>
        <v>-0.18090910199051946</v>
      </c>
      <c r="AC13" s="44">
        <f t="shared" si="2"/>
        <v>-0.23545705010203344</v>
      </c>
      <c r="AD13" s="44">
        <f t="shared" si="3"/>
        <v>-0.33637129199666338</v>
      </c>
      <c r="AE13" s="44">
        <f t="shared" si="4"/>
        <v>-0.40341837740944275</v>
      </c>
      <c r="AF13" s="44">
        <f t="shared" si="5"/>
        <v>-0.4814102106240683</v>
      </c>
      <c r="AG13" s="44">
        <f t="shared" si="6"/>
        <v>-0.53806619185697702</v>
      </c>
    </row>
    <row r="14" spans="1:33" s="42" customFormat="1" ht="13.5" customHeight="1" x14ac:dyDescent="0.2">
      <c r="A14" s="38" t="s">
        <v>428</v>
      </c>
      <c r="B14" s="39">
        <f>SUMIFS('DATA 2'!$C$68:$C$100,'DATA 2'!$A$68:$A$100,$A14)</f>
        <v>288.43088970000002</v>
      </c>
      <c r="C14" s="39">
        <f>SUMIFS('DATA 2'!$H$68:$H$100,'DATA 2'!$A$68:$A$100,$A14)</f>
        <v>1198.1303290000001</v>
      </c>
      <c r="D14" s="39">
        <f>SUMIFS('DATA 2'!$J$68:$J$100,'DATA 2'!$A$68:$A$100,$A14)</f>
        <v>1730.980035</v>
      </c>
      <c r="E14" s="39">
        <f>SUMIFS('DATA 2'!$O$68:$O$100,'DATA 2'!$A$68:$A$100,$A14)</f>
        <v>3233.3332169999999</v>
      </c>
      <c r="F14" s="39">
        <f>SUMIFS('DATA 2'!$T$68:$T$100,'DATA 2'!$A$68:$A$100,$A14)</f>
        <v>4052.8482210000002</v>
      </c>
      <c r="G14" s="39">
        <f>SUMIFS('DATA 2'!$AD$68:$AD$100,'DATA 2'!$A$68:$A$100,$A14)</f>
        <v>4723.2816359999997</v>
      </c>
      <c r="H14" s="39">
        <f>SUMIFS('DATA 2'!$AN$68:$AN$100,'DATA 2'!$A$68:$A$100,$A14)</f>
        <v>1.40315134</v>
      </c>
      <c r="I14" s="41"/>
      <c r="J14" s="38" t="s">
        <v>428</v>
      </c>
      <c r="K14" s="39">
        <f>SUMIFS('DATA 2'!$C$101:$C$133,'DATA 2'!$A$101:$A$133,$J14)</f>
        <v>288.43088970000002</v>
      </c>
      <c r="L14" s="39">
        <f>SUMIFS('DATA 2'!$H$101:$H$133,'DATA 2'!$A$101:$A$133,$J14)</f>
        <v>986.62878330000001</v>
      </c>
      <c r="M14" s="39">
        <f>SUMIFS('DATA 2'!$J$101:$J$133,'DATA 2'!$A$101:$A$133,$J14)</f>
        <v>1313.7159329999999</v>
      </c>
      <c r="N14" s="39">
        <f>SUMIFS('DATA 2'!$O$101:$O$133,'DATA 2'!$A$101:$A$133,$J14)</f>
        <v>2039.7754950000001</v>
      </c>
      <c r="O14" s="39">
        <f>SUMIFS('DATA 2'!$T$101:$T$133,'DATA 2'!$A$101:$A$133,$J14)</f>
        <v>2210.3445900000002</v>
      </c>
      <c r="P14" s="39">
        <f>SUMIFS('DATA 2'!AD$101:$AD$133,'DATA 2'!$A$101:$A$133,$J14)</f>
        <v>2143.2602299999999</v>
      </c>
      <c r="Q14" s="39">
        <f>SUMIFS('DATA 2'!$AN$101:$AN$133,'DATA 2'!$A$101:$A$133,$J14)</f>
        <v>0.64449797919999996</v>
      </c>
      <c r="R14" s="41"/>
      <c r="S14" s="38" t="s">
        <v>428</v>
      </c>
      <c r="T14" s="43">
        <f t="shared" si="7"/>
        <v>-211.50154570000007</v>
      </c>
      <c r="U14" s="43">
        <f t="shared" si="8"/>
        <v>-417.26410200000009</v>
      </c>
      <c r="V14" s="43">
        <f t="shared" si="9"/>
        <v>-1193.5577219999998</v>
      </c>
      <c r="W14" s="43">
        <f t="shared" si="10"/>
        <v>-1842.503631</v>
      </c>
      <c r="X14" s="43">
        <f t="shared" si="11"/>
        <v>-2580.0214059999998</v>
      </c>
      <c r="Y14" s="43">
        <f t="shared" si="12"/>
        <v>-0.75865336080000001</v>
      </c>
      <c r="Z14" s="43"/>
      <c r="AA14" s="38" t="s">
        <v>428</v>
      </c>
      <c r="AB14" s="44">
        <f t="shared" si="1"/>
        <v>-0.17652632654456413</v>
      </c>
      <c r="AC14" s="44">
        <f t="shared" si="2"/>
        <v>-0.24105656539244835</v>
      </c>
      <c r="AD14" s="44">
        <f t="shared" si="3"/>
        <v>-0.36914157678664017</v>
      </c>
      <c r="AE14" s="44">
        <f t="shared" si="4"/>
        <v>-0.45461945045289176</v>
      </c>
      <c r="AF14" s="44">
        <f t="shared" si="5"/>
        <v>-0.54623492834633081</v>
      </c>
      <c r="AG14" s="44">
        <f t="shared" si="6"/>
        <v>-0.5406782142259865</v>
      </c>
    </row>
    <row r="15" spans="1:33" s="42" customFormat="1" ht="13.5" customHeight="1" x14ac:dyDescent="0.2">
      <c r="A15" s="38" t="s">
        <v>429</v>
      </c>
      <c r="B15" s="39">
        <f>SUMIFS('DATA 2'!$C$68:$C$100,'DATA 2'!$A$68:$A$100,$A15)</f>
        <v>514.10128280000004</v>
      </c>
      <c r="C15" s="39">
        <f>SUMIFS('DATA 2'!$H$68:$H$100,'DATA 2'!$A$68:$A$100,$A15)</f>
        <v>878.50007219999998</v>
      </c>
      <c r="D15" s="39">
        <f>SUMIFS('DATA 2'!$J$68:$J$100,'DATA 2'!$A$68:$A$100,$A15)</f>
        <v>1054.3721290000001</v>
      </c>
      <c r="E15" s="39">
        <f>SUMIFS('DATA 2'!$O$68:$O$100,'DATA 2'!$A$68:$A$100,$A15)</f>
        <v>1318.5347389999999</v>
      </c>
      <c r="F15" s="39">
        <f>SUMIFS('DATA 2'!$T$68:$T$100,'DATA 2'!$A$68:$A$100,$A15)</f>
        <v>1424.495351</v>
      </c>
      <c r="G15" s="39">
        <f>SUMIFS('DATA 2'!$AD$68:$AD$100,'DATA 2'!$A$68:$A$100,$A15)</f>
        <v>558.1927293</v>
      </c>
      <c r="H15" s="39">
        <f>SUMIFS('DATA 2'!$AN$68:$AN$100,'DATA 2'!$A$68:$A$100,$A15)</f>
        <v>42.747591180000001</v>
      </c>
      <c r="I15" s="41"/>
      <c r="J15" s="38" t="s">
        <v>429</v>
      </c>
      <c r="K15" s="39">
        <f>SUMIFS('DATA 2'!$C$101:$C$133,'DATA 2'!$A$101:$A$133,$J15)</f>
        <v>514.10128280000004</v>
      </c>
      <c r="L15" s="39">
        <f>SUMIFS('DATA 2'!$H$101:$H$133,'DATA 2'!$A$101:$A$133,$J15)</f>
        <v>723.0262553</v>
      </c>
      <c r="M15" s="39">
        <f>SUMIFS('DATA 2'!$J$101:$J$133,'DATA 2'!$A$101:$A$133,$J15)</f>
        <v>797.92021590000002</v>
      </c>
      <c r="N15" s="39">
        <f>SUMIFS('DATA 2'!$O$101:$O$133,'DATA 2'!$A$101:$A$133,$J15)</f>
        <v>816.22825909999995</v>
      </c>
      <c r="O15" s="39">
        <f>SUMIFS('DATA 2'!$T$101:$T$133,'DATA 2'!$A$101:$A$133,$J15)</f>
        <v>740.45766939999999</v>
      </c>
      <c r="P15" s="39">
        <f>SUMIFS('DATA 2'!AD$101:$AD$133,'DATA 2'!$A$101:$A$133,$J15)</f>
        <v>223.52422749999999</v>
      </c>
      <c r="Q15" s="39">
        <f>SUMIFS('DATA 2'!$AN$101:$AN$133,'DATA 2'!$A$101:$A$133,$J15)</f>
        <v>13.539455480000001</v>
      </c>
      <c r="R15" s="41"/>
      <c r="S15" s="38" t="s">
        <v>429</v>
      </c>
      <c r="T15" s="43">
        <f t="shared" si="7"/>
        <v>-155.47381689999997</v>
      </c>
      <c r="U15" s="43">
        <f t="shared" si="8"/>
        <v>-256.45191310000007</v>
      </c>
      <c r="V15" s="43">
        <f t="shared" si="9"/>
        <v>-502.3064799</v>
      </c>
      <c r="W15" s="43">
        <f t="shared" si="10"/>
        <v>-684.03768160000004</v>
      </c>
      <c r="X15" s="43">
        <f t="shared" si="11"/>
        <v>-334.6685018</v>
      </c>
      <c r="Y15" s="43">
        <f t="shared" si="12"/>
        <v>-29.2081357</v>
      </c>
      <c r="Z15" s="43"/>
      <c r="AA15" s="38" t="s">
        <v>429</v>
      </c>
      <c r="AB15" s="44">
        <f t="shared" si="1"/>
        <v>-0.17697644180113936</v>
      </c>
      <c r="AC15" s="44">
        <f t="shared" si="2"/>
        <v>-0.24322713589103229</v>
      </c>
      <c r="AD15" s="44">
        <f t="shared" si="3"/>
        <v>-0.38095809313371454</v>
      </c>
      <c r="AE15" s="44">
        <f t="shared" si="4"/>
        <v>-0.48019649984803636</v>
      </c>
      <c r="AF15" s="44">
        <f t="shared" si="5"/>
        <v>-0.59955725725716658</v>
      </c>
      <c r="AG15" s="44">
        <f t="shared" si="6"/>
        <v>-0.68326974441697652</v>
      </c>
    </row>
    <row r="16" spans="1:33" s="42" customFormat="1" ht="13.5" customHeight="1" x14ac:dyDescent="0.2">
      <c r="A16" s="38" t="s">
        <v>430</v>
      </c>
      <c r="B16" s="84">
        <f>SUMIFS('DATA 2'!$C$68:$C$100,'DATA 2'!$A$68:$A$100,$A16)</f>
        <v>0.22515454670000001</v>
      </c>
      <c r="C16" s="39">
        <f>SUMIFS('DATA 2'!$H$68:$H$100,'DATA 2'!$A$68:$A$100,$A16)</f>
        <v>623.62666590000003</v>
      </c>
      <c r="D16" s="39">
        <f>SUMIFS('DATA 2'!$J$68:$J$100,'DATA 2'!$A$68:$A$100,$A16)</f>
        <v>1378.444346</v>
      </c>
      <c r="E16" s="39">
        <f>SUMIFS('DATA 2'!$O$68:$O$100,'DATA 2'!$A$68:$A$100,$A16)</f>
        <v>3723.9410189999999</v>
      </c>
      <c r="F16" s="39">
        <f>SUMIFS('DATA 2'!$T$68:$T$100,'DATA 2'!$A$68:$A$100,$A16)</f>
        <v>4499.3190139999997</v>
      </c>
      <c r="G16" s="39">
        <f>SUMIFS('DATA 2'!$AD$68:$AD$100,'DATA 2'!$A$68:$A$100,$A16)</f>
        <v>1832.6684809999999</v>
      </c>
      <c r="H16" s="39">
        <f>SUMIFS('DATA 2'!$AN$68:$AN$100,'DATA 2'!$A$68:$A$100,$A16)</f>
        <v>849.39588000000003</v>
      </c>
      <c r="I16" s="41"/>
      <c r="J16" s="38" t="s">
        <v>430</v>
      </c>
      <c r="K16" s="39">
        <f>SUMIFS('DATA 2'!$C$101:$C$133,'DATA 2'!$A$101:$A$133,$J16)</f>
        <v>0.22515454670000001</v>
      </c>
      <c r="L16" s="39">
        <f>SUMIFS('DATA 2'!$H$101:$H$133,'DATA 2'!$A$101:$A$133,$J16)</f>
        <v>518.82004319999999</v>
      </c>
      <c r="M16" s="39">
        <f>SUMIFS('DATA 2'!$J$101:$J$133,'DATA 2'!$A$101:$A$133,$J16)</f>
        <v>1070.839005</v>
      </c>
      <c r="N16" s="39">
        <f>SUMIFS('DATA 2'!$O$101:$O$133,'DATA 2'!$A$101:$A$133,$J16)</f>
        <v>2482.1148240000002</v>
      </c>
      <c r="O16" s="39">
        <f>SUMIFS('DATA 2'!$T$101:$T$133,'DATA 2'!$A$101:$A$133,$J16)</f>
        <v>2649.0749270000001</v>
      </c>
      <c r="P16" s="39">
        <f>SUMIFS('DATA 2'!AD$101:$AD$133,'DATA 2'!$A$101:$A$133,$J16)</f>
        <v>903.6832101</v>
      </c>
      <c r="Q16" s="39">
        <f>SUMIFS('DATA 2'!$AN$101:$AN$133,'DATA 2'!$A$101:$A$133,$J16)</f>
        <v>352.96683189999999</v>
      </c>
      <c r="R16" s="41"/>
      <c r="S16" s="38" t="s">
        <v>430</v>
      </c>
      <c r="T16" s="43">
        <f t="shared" si="7"/>
        <v>-104.80662270000005</v>
      </c>
      <c r="U16" s="43">
        <f t="shared" si="8"/>
        <v>-307.60534099999995</v>
      </c>
      <c r="V16" s="43">
        <f t="shared" si="9"/>
        <v>-1241.8261949999996</v>
      </c>
      <c r="W16" s="43">
        <f t="shared" si="10"/>
        <v>-1850.2440869999996</v>
      </c>
      <c r="X16" s="43">
        <f t="shared" si="11"/>
        <v>-928.98527089999993</v>
      </c>
      <c r="Y16" s="43">
        <f t="shared" si="12"/>
        <v>-496.42904810000005</v>
      </c>
      <c r="Z16" s="43"/>
      <c r="AA16" s="38" t="s">
        <v>430</v>
      </c>
      <c r="AB16" s="44">
        <f t="shared" si="1"/>
        <v>-0.16805988010269923</v>
      </c>
      <c r="AC16" s="44">
        <f t="shared" si="2"/>
        <v>-0.22315397926119818</v>
      </c>
      <c r="AD16" s="44">
        <f t="shared" si="3"/>
        <v>-0.33347096225854578</v>
      </c>
      <c r="AE16" s="44">
        <f t="shared" si="4"/>
        <v>-0.41122758382831126</v>
      </c>
      <c r="AF16" s="44">
        <f t="shared" si="5"/>
        <v>-0.50690306541044294</v>
      </c>
      <c r="AG16" s="44">
        <f t="shared" si="6"/>
        <v>-0.58444955972708512</v>
      </c>
    </row>
    <row r="17" spans="1:34" s="42" customFormat="1" ht="13.5" customHeight="1" x14ac:dyDescent="0.2">
      <c r="A17" s="38" t="s">
        <v>431</v>
      </c>
      <c r="B17" s="39">
        <f>SUMIFS('DATA 2'!$C$68:$C$100,'DATA 2'!$A$68:$A$100,$A17)</f>
        <v>2605.7253879999998</v>
      </c>
      <c r="C17" s="39">
        <f>SUMIFS('DATA 2'!$H$68:$H$100,'DATA 2'!$A$68:$A$100,$A17)</f>
        <v>2848.1754190000001</v>
      </c>
      <c r="D17" s="39">
        <f>SUMIFS('DATA 2'!$J$68:$J$100,'DATA 2'!$A$68:$A$100,$A17)</f>
        <v>3164.4944089999999</v>
      </c>
      <c r="E17" s="39">
        <f>SUMIFS('DATA 2'!$O$68:$O$100,'DATA 2'!$A$68:$A$100,$A17)</f>
        <v>3293.1038920000001</v>
      </c>
      <c r="F17" s="39">
        <f>SUMIFS('DATA 2'!$T$68:$T$100,'DATA 2'!$A$68:$A$100,$A17)</f>
        <v>3343.057722</v>
      </c>
      <c r="G17" s="39">
        <f>SUMIFS('DATA 2'!$AD$68:$AD$100,'DATA 2'!$A$68:$A$100,$A17)</f>
        <v>3491.38148</v>
      </c>
      <c r="H17" s="39">
        <f>SUMIFS('DATA 2'!$AN$68:$AN$100,'DATA 2'!$A$68:$A$100,$A17)</f>
        <v>3726.2746069999998</v>
      </c>
      <c r="I17" s="41"/>
      <c r="J17" s="38" t="s">
        <v>431</v>
      </c>
      <c r="K17" s="39">
        <f>SUMIFS('DATA 2'!$C$101:$C$133,'DATA 2'!$A$101:$A$133,$J17)</f>
        <v>2605.7253879999998</v>
      </c>
      <c r="L17" s="39">
        <f>SUMIFS('DATA 2'!$H$101:$H$133,'DATA 2'!$A$101:$A$133,$J17)</f>
        <v>2342.0924380000001</v>
      </c>
      <c r="M17" s="39">
        <f>SUMIFS('DATA 2'!$J$101:$J$133,'DATA 2'!$A$101:$A$133,$J17)</f>
        <v>2389.4420730000002</v>
      </c>
      <c r="N17" s="39">
        <f>SUMIFS('DATA 2'!$O$101:$O$133,'DATA 2'!$A$101:$A$133,$J17)</f>
        <v>2013.4740549999999</v>
      </c>
      <c r="O17" s="39">
        <f>SUMIFS('DATA 2'!$T$101:$T$133,'DATA 2'!$A$101:$A$133,$J17)</f>
        <v>1677.128933</v>
      </c>
      <c r="P17" s="39">
        <f>SUMIFS('DATA 2'!AD$101:$AD$133,'DATA 2'!$A$101:$A$133,$J17)</f>
        <v>1252.523363</v>
      </c>
      <c r="Q17" s="39">
        <f>SUMIFS('DATA 2'!$AN$101:$AN$133,'DATA 2'!$A$101:$A$133,$J17)</f>
        <v>987.89241979999997</v>
      </c>
      <c r="R17" s="41"/>
      <c r="S17" s="38" t="s">
        <v>431</v>
      </c>
      <c r="T17" s="43">
        <f t="shared" si="7"/>
        <v>-506.08298100000002</v>
      </c>
      <c r="U17" s="43">
        <f t="shared" si="8"/>
        <v>-775.05233599999974</v>
      </c>
      <c r="V17" s="43">
        <f t="shared" si="9"/>
        <v>-1279.6298370000002</v>
      </c>
      <c r="W17" s="43">
        <f t="shared" si="10"/>
        <v>-1665.9287890000001</v>
      </c>
      <c r="X17" s="43">
        <f t="shared" si="11"/>
        <v>-2238.8581169999998</v>
      </c>
      <c r="Y17" s="43">
        <f t="shared" si="12"/>
        <v>-2738.3821871999999</v>
      </c>
      <c r="Z17" s="43"/>
      <c r="AA17" s="38" t="s">
        <v>431</v>
      </c>
      <c r="AB17" s="44">
        <f t="shared" si="1"/>
        <v>-0.17768673152080172</v>
      </c>
      <c r="AC17" s="44">
        <f t="shared" si="2"/>
        <v>-0.24492137947714721</v>
      </c>
      <c r="AD17" s="44">
        <f t="shared" si="3"/>
        <v>-0.38857864159968636</v>
      </c>
      <c r="AE17" s="44">
        <f t="shared" si="4"/>
        <v>-0.49832486529827258</v>
      </c>
      <c r="AF17" s="44">
        <f t="shared" si="5"/>
        <v>-0.64125279057159923</v>
      </c>
      <c r="AG17" s="44">
        <f t="shared" si="6"/>
        <v>-0.73488469745514928</v>
      </c>
    </row>
    <row r="18" spans="1:34" s="42" customFormat="1" ht="13.5" customHeight="1" x14ac:dyDescent="0.2">
      <c r="A18" s="38" t="s">
        <v>434</v>
      </c>
      <c r="B18" s="39">
        <f>SUMIFS('DATA 2'!$C$68:$C$100,'DATA 2'!$A$68:$A$100,$A18)</f>
        <v>2831.6670730000001</v>
      </c>
      <c r="C18" s="39">
        <f>SUMIFS('DATA 2'!$H$68:$H$100,'DATA 2'!$A$68:$A$100,$A18)</f>
        <v>3076.2984150000002</v>
      </c>
      <c r="D18" s="39">
        <f>SUMIFS('DATA 2'!$J$68:$J$100,'DATA 2'!$A$68:$A$100,$A18)</f>
        <v>3413.8655480000002</v>
      </c>
      <c r="E18" s="39">
        <f>SUMIFS('DATA 2'!$O$68:$O$100,'DATA 2'!$A$68:$A$100,$A18)</f>
        <v>3691.4728190000001</v>
      </c>
      <c r="F18" s="39">
        <f>SUMIFS('DATA 2'!$T$68:$T$100,'DATA 2'!$A$68:$A$100,$A18)</f>
        <v>3111.294296</v>
      </c>
      <c r="G18" s="39">
        <f>SUMIFS('DATA 2'!$AD$68:$AD$100,'DATA 2'!$A$68:$A$100,$A18)</f>
        <v>2254.6278830000001</v>
      </c>
      <c r="H18" s="39">
        <f>SUMIFS('DATA 2'!$AN$68:$AN$100,'DATA 2'!$A$68:$A$100,$A18)</f>
        <v>37.767695770000003</v>
      </c>
      <c r="I18" s="41"/>
      <c r="J18" s="38" t="s">
        <v>434</v>
      </c>
      <c r="K18" s="39">
        <f>SUMIFS('DATA 2'!$C$101:$C$133,'DATA 2'!$A$101:$A$133,$J18)</f>
        <v>2831.6670730000001</v>
      </c>
      <c r="L18" s="39">
        <f>SUMIFS('DATA 2'!$H$101:$H$133,'DATA 2'!$A$101:$A$133,$J18)</f>
        <v>2563.7853129999999</v>
      </c>
      <c r="M18" s="39">
        <f>SUMIFS('DATA 2'!$J$101:$J$133,'DATA 2'!$A$101:$A$133,$J18)</f>
        <v>2685.3546299999998</v>
      </c>
      <c r="N18" s="39">
        <f>SUMIFS('DATA 2'!$O$101:$O$133,'DATA 2'!$A$101:$A$133,$J18)</f>
        <v>2566.7346859999998</v>
      </c>
      <c r="O18" s="39">
        <f>SUMIFS('DATA 2'!$T$101:$T$133,'DATA 2'!$A$101:$A$133,$J18)</f>
        <v>1941.0674750000001</v>
      </c>
      <c r="P18" s="39">
        <f>SUMIFS('DATA 2'!AD$101:$AD$133,'DATA 2'!$A$101:$A$133,$J18)</f>
        <v>1268.4210849999999</v>
      </c>
      <c r="Q18" s="39">
        <f>SUMIFS('DATA 2'!$AN$101:$AN$133,'DATA 2'!$A$101:$A$133,$J18)</f>
        <v>21.990893889999999</v>
      </c>
      <c r="R18" s="41"/>
      <c r="S18" s="38" t="s">
        <v>434</v>
      </c>
      <c r="T18" s="43">
        <f t="shared" si="7"/>
        <v>-512.51310200000034</v>
      </c>
      <c r="U18" s="43">
        <f t="shared" si="8"/>
        <v>-728.5109180000004</v>
      </c>
      <c r="V18" s="43">
        <f t="shared" si="9"/>
        <v>-1124.7381330000003</v>
      </c>
      <c r="W18" s="43">
        <f t="shared" si="10"/>
        <v>-1170.226821</v>
      </c>
      <c r="X18" s="43">
        <f t="shared" si="11"/>
        <v>-986.20679800000016</v>
      </c>
      <c r="Y18" s="43">
        <f t="shared" si="12"/>
        <v>-15.776801880000004</v>
      </c>
      <c r="Z18" s="43"/>
      <c r="AA18" s="38" t="s">
        <v>434</v>
      </c>
      <c r="AB18" s="44">
        <f t="shared" si="1"/>
        <v>-0.16660058058769323</v>
      </c>
      <c r="AC18" s="44">
        <f t="shared" si="2"/>
        <v>-0.21339765956125478</v>
      </c>
      <c r="AD18" s="44">
        <f t="shared" si="3"/>
        <v>-0.30468547058262929</v>
      </c>
      <c r="AE18" s="44">
        <f t="shared" si="4"/>
        <v>-0.37612218892455418</v>
      </c>
      <c r="AF18" s="44">
        <f t="shared" si="5"/>
        <v>-0.43741444228382242</v>
      </c>
      <c r="AG18" s="44">
        <f t="shared" si="6"/>
        <v>-0.41773270935241924</v>
      </c>
    </row>
    <row r="19" spans="1:34" s="42" customFormat="1" ht="13.5" customHeight="1" x14ac:dyDescent="0.2">
      <c r="A19" s="38" t="s">
        <v>435</v>
      </c>
      <c r="B19" s="39">
        <f>SUMIFS('DATA 2'!$C$68:$C$100,'DATA 2'!$A$68:$A$100,$A19)</f>
        <v>11781.592780000001</v>
      </c>
      <c r="C19" s="39">
        <f>SUMIFS('DATA 2'!$H$68:$H$100,'DATA 2'!$A$68:$A$100,$A19)</f>
        <v>15398.7227</v>
      </c>
      <c r="D19" s="39">
        <f>SUMIFS('DATA 2'!$J$68:$J$100,'DATA 2'!$A$68:$A$100,$A19)</f>
        <v>17400.18332</v>
      </c>
      <c r="E19" s="39">
        <f>SUMIFS('DATA 2'!$O$68:$O$100,'DATA 2'!$A$68:$A$100,$A19)</f>
        <v>20082.073540000001</v>
      </c>
      <c r="F19" s="39">
        <f>SUMIFS('DATA 2'!$T$68:$T$100,'DATA 2'!$A$68:$A$100,$A19)</f>
        <v>25677.140329999998</v>
      </c>
      <c r="G19" s="39">
        <f>SUMIFS('DATA 2'!$AD$68:$AD$100,'DATA 2'!$A$68:$A$100,$A19)</f>
        <v>28371.065780000001</v>
      </c>
      <c r="H19" s="39">
        <f>SUMIFS('DATA 2'!$AN$68:$AN$100,'DATA 2'!$A$68:$A$100,$A19)</f>
        <v>40898.003539999998</v>
      </c>
      <c r="I19" s="41"/>
      <c r="J19" s="38" t="s">
        <v>435</v>
      </c>
      <c r="K19" s="39">
        <f>SUMIFS('DATA 2'!$C$101:$C$133,'DATA 2'!$A$101:$A$133,$J19)</f>
        <v>11781.592780000001</v>
      </c>
      <c r="L19" s="39">
        <f>SUMIFS('DATA 2'!$H$101:$H$133,'DATA 2'!$A$101:$A$133,$J19)</f>
        <v>12616.494860000001</v>
      </c>
      <c r="M19" s="39">
        <f>SUMIFS('DATA 2'!$J$101:$J$133,'DATA 2'!$A$101:$A$133,$J19)</f>
        <v>13346.345090000001</v>
      </c>
      <c r="N19" s="39">
        <f>SUMIFS('DATA 2'!$O$101:$O$133,'DATA 2'!$A$101:$A$133,$J19)</f>
        <v>13305.04938</v>
      </c>
      <c r="O19" s="39">
        <f>SUMIFS('DATA 2'!$T$101:$T$133,'DATA 2'!$A$101:$A$133,$J19)</f>
        <v>14920.98367</v>
      </c>
      <c r="P19" s="39">
        <f>SUMIFS('DATA 2'!AD$101:$AD$133,'DATA 2'!$A$101:$A$133,$J19)</f>
        <v>13823.48338</v>
      </c>
      <c r="Q19" s="39">
        <f>SUMIFS('DATA 2'!$AN$101:$AN$133,'DATA 2'!$A$101:$A$133,$J19)</f>
        <v>17802.706999999999</v>
      </c>
      <c r="R19" s="41"/>
      <c r="S19" s="38" t="s">
        <v>435</v>
      </c>
      <c r="T19" s="43">
        <f t="shared" si="7"/>
        <v>-2782.2278399999996</v>
      </c>
      <c r="U19" s="43">
        <f t="shared" si="8"/>
        <v>-4053.8382299999994</v>
      </c>
      <c r="V19" s="43">
        <f t="shared" si="9"/>
        <v>-6777.0241600000008</v>
      </c>
      <c r="W19" s="43">
        <f t="shared" si="10"/>
        <v>-10756.156659999999</v>
      </c>
      <c r="X19" s="43">
        <f t="shared" si="11"/>
        <v>-14547.582400000001</v>
      </c>
      <c r="Y19" s="43">
        <f t="shared" si="12"/>
        <v>-23095.296539999999</v>
      </c>
      <c r="Z19" s="43"/>
      <c r="AA19" s="38" t="s">
        <v>435</v>
      </c>
      <c r="AB19" s="44">
        <f t="shared" si="1"/>
        <v>-0.18067913126327029</v>
      </c>
      <c r="AC19" s="44">
        <f t="shared" si="2"/>
        <v>-0.23297675406330143</v>
      </c>
      <c r="AD19" s="44">
        <f t="shared" si="3"/>
        <v>-0.33746635508038281</v>
      </c>
      <c r="AE19" s="44">
        <f t="shared" si="4"/>
        <v>-0.41890010031346814</v>
      </c>
      <c r="AF19" s="44">
        <f t="shared" si="5"/>
        <v>-0.51276122345235353</v>
      </c>
      <c r="AG19" s="44">
        <f t="shared" si="6"/>
        <v>-0.56470474206428711</v>
      </c>
    </row>
    <row r="20" spans="1:34" s="42" customFormat="1" ht="13.5" customHeight="1" x14ac:dyDescent="0.2">
      <c r="A20" s="38" t="s">
        <v>432</v>
      </c>
      <c r="B20" s="39">
        <f>SUMIFS('DATA 2'!$C$68:$C$100,'DATA 2'!$A$68:$A$100,$A20)</f>
        <v>474.12527679999999</v>
      </c>
      <c r="C20" s="39">
        <f>SUMIFS('DATA 2'!$H$68:$H$100,'DATA 2'!$A$68:$A$100,$A20)</f>
        <v>756.99995230000002</v>
      </c>
      <c r="D20" s="39">
        <f>SUMIFS('DATA 2'!$J$68:$J$100,'DATA 2'!$A$68:$A$100,$A20)</f>
        <v>350.33041489999999</v>
      </c>
      <c r="E20" s="39">
        <f>SUMIFS('DATA 2'!$O$68:$O$100,'DATA 2'!$A$68:$A$100,$A20)</f>
        <v>23.735362989999999</v>
      </c>
      <c r="F20" s="39">
        <f>SUMIFS('DATA 2'!$T$68:$T$100,'DATA 2'!$A$68:$A$100,$A20)</f>
        <v>7.3846608490000003</v>
      </c>
      <c r="G20" s="39">
        <f>SUMIFS('DATA 2'!$AD$68:$AD$100,'DATA 2'!$A$68:$A$100,$A20)</f>
        <v>7.1237610890000003</v>
      </c>
      <c r="H20" s="39">
        <f>SUMIFS('DATA 2'!$AN$68:$AN$100,'DATA 2'!$A$68:$A$100,$A20)</f>
        <v>10.230589719999999</v>
      </c>
      <c r="I20" s="41"/>
      <c r="J20" s="38" t="s">
        <v>432</v>
      </c>
      <c r="K20" s="39">
        <f>SUMIFS('DATA 2'!$C$101:$C$133,'DATA 2'!$A$101:$A$133,$J20)</f>
        <v>474.12527679999999</v>
      </c>
      <c r="L20" s="39">
        <f>SUMIFS('DATA 2'!$H$101:$H$133,'DATA 2'!$A$101:$A$133,$J20)</f>
        <v>630.55514679999999</v>
      </c>
      <c r="M20" s="39">
        <f>SUMIFS('DATA 2'!$J$101:$J$133,'DATA 2'!$A$101:$A$133,$J20)</f>
        <v>273.5308187</v>
      </c>
      <c r="N20" s="39">
        <f>SUMIFS('DATA 2'!$O$101:$O$133,'DATA 2'!$A$101:$A$133,$J20)</f>
        <v>15.779462349999999</v>
      </c>
      <c r="O20" s="39">
        <f>SUMIFS('DATA 2'!$T$101:$T$133,'DATA 2'!$A$101:$A$133,$J20)</f>
        <v>4.1660354350000004</v>
      </c>
      <c r="P20" s="39">
        <f>SUMIFS('DATA 2'!AD$101:$AD$133,'DATA 2'!$A$101:$A$133,$J20)</f>
        <v>2.8988368320000002</v>
      </c>
      <c r="Q20" s="39">
        <f>SUMIFS('DATA 2'!$AN$101:$AN$133,'DATA 2'!$A$101:$A$133,$J20)</f>
        <v>3.0043669849999999</v>
      </c>
      <c r="R20" s="41"/>
      <c r="S20" s="38" t="s">
        <v>432</v>
      </c>
      <c r="T20" s="43">
        <f t="shared" si="7"/>
        <v>-126.44480550000003</v>
      </c>
      <c r="U20" s="43">
        <f t="shared" si="8"/>
        <v>-76.799596199999996</v>
      </c>
      <c r="V20" s="43">
        <f t="shared" si="9"/>
        <v>-7.9559006399999994</v>
      </c>
      <c r="W20" s="43">
        <f t="shared" si="10"/>
        <v>-3.2186254139999999</v>
      </c>
      <c r="X20" s="43">
        <f t="shared" si="11"/>
        <v>-4.2249242569999996</v>
      </c>
      <c r="Y20" s="43">
        <f t="shared" si="12"/>
        <v>-7.2262227349999995</v>
      </c>
      <c r="Z20" s="43"/>
      <c r="AA20" s="38" t="s">
        <v>432</v>
      </c>
      <c r="AB20" s="44">
        <f t="shared" si="1"/>
        <v>-0.16703409969290173</v>
      </c>
      <c r="AC20" s="44">
        <f t="shared" si="2"/>
        <v>-0.21922046426349262</v>
      </c>
      <c r="AD20" s="44">
        <f t="shared" si="3"/>
        <v>-0.33519186723000272</v>
      </c>
      <c r="AE20" s="44">
        <f t="shared" si="4"/>
        <v>-0.43585284142545999</v>
      </c>
      <c r="AF20" s="44">
        <f t="shared" si="5"/>
        <v>-0.59307495074811323</v>
      </c>
      <c r="AG20" s="44">
        <f t="shared" si="6"/>
        <v>-0.70633491643920598</v>
      </c>
    </row>
    <row r="21" spans="1:34" s="42" customFormat="1" ht="13.5" customHeight="1" x14ac:dyDescent="0.2">
      <c r="A21" s="38" t="s">
        <v>433</v>
      </c>
      <c r="B21" s="39">
        <f>SUMIFS('DATA 2'!$C$68:$C$100,'DATA 2'!$A$68:$A$100,$A21)</f>
        <v>5981.2326210000001</v>
      </c>
      <c r="C21" s="39">
        <f>SUMIFS('DATA 2'!$H$68:$H$100,'DATA 2'!$A$68:$A$100,$A21)</f>
        <v>3355.7476350000002</v>
      </c>
      <c r="D21" s="39">
        <f>SUMIFS('DATA 2'!$J$68:$J$100,'DATA 2'!$A$68:$A$100,$A21)</f>
        <v>778.01021530000003</v>
      </c>
      <c r="E21" s="39">
        <f>SUMIFS('DATA 2'!$O$68:$O$100,'DATA 2'!$A$68:$A$100,$A21)</f>
        <v>8.7599503769999902</v>
      </c>
      <c r="F21" s="39">
        <f>SUMIFS('DATA 2'!$T$68:$T$100,'DATA 2'!$A$68:$A$100,$A21)</f>
        <v>1.7237765249999999</v>
      </c>
      <c r="G21" s="39">
        <f>SUMIFS('DATA 2'!$AD$68:$AD$100,'DATA 2'!$A$68:$A$100,$A21)</f>
        <v>0.1407262735</v>
      </c>
      <c r="H21" s="39">
        <f>SUMIFS('DATA 2'!$AN$68:$AN$100,'DATA 2'!$A$68:$A$100,$A21)</f>
        <v>1.4749571899999999E-2</v>
      </c>
      <c r="I21" s="41"/>
      <c r="J21" s="38" t="s">
        <v>433</v>
      </c>
      <c r="K21" s="39">
        <f>SUMIFS('DATA 2'!$C$101:$C$133,'DATA 2'!$A$101:$A$133,$J21)</f>
        <v>5981.2326210000001</v>
      </c>
      <c r="L21" s="39">
        <f>SUMIFS('DATA 2'!$H$101:$H$133,'DATA 2'!$A$101:$A$133,$J21)</f>
        <v>2816.6393629999998</v>
      </c>
      <c r="M21" s="39">
        <f>SUMIFS('DATA 2'!$J$101:$J$133,'DATA 2'!$A$101:$A$133,$J21)</f>
        <v>615.16984849999994</v>
      </c>
      <c r="N21" s="39">
        <f>SUMIFS('DATA 2'!$O$101:$O$133,'DATA 2'!$A$101:$A$133,$J21)</f>
        <v>6.4522228400000001</v>
      </c>
      <c r="O21" s="39">
        <f>SUMIFS('DATA 2'!$T$101:$T$133,'DATA 2'!$A$101:$A$133,$J21)</f>
        <v>1.1742179180000001</v>
      </c>
      <c r="P21" s="39">
        <f>SUMIFS('DATA 2'!AD$101:$AD$133,'DATA 2'!$A$101:$A$133,$J21)</f>
        <v>8.1978089599999998E-2</v>
      </c>
      <c r="Q21" s="39">
        <f>SUMIFS('DATA 2'!$AN$101:$AN$133,'DATA 2'!$A$101:$A$133,$J21)</f>
        <v>7.3868264100000001E-3</v>
      </c>
      <c r="R21" s="41"/>
      <c r="S21" s="38" t="s">
        <v>433</v>
      </c>
      <c r="T21" s="43">
        <f t="shared" si="7"/>
        <v>-539.1082720000004</v>
      </c>
      <c r="U21" s="43">
        <f t="shared" si="8"/>
        <v>-162.84036680000008</v>
      </c>
      <c r="V21" s="43">
        <f t="shared" si="9"/>
        <v>-2.3077275369999901</v>
      </c>
      <c r="W21" s="43">
        <f t="shared" si="10"/>
        <v>-0.54955860699999981</v>
      </c>
      <c r="X21" s="43">
        <f t="shared" si="11"/>
        <v>-5.8748183900000001E-2</v>
      </c>
      <c r="Y21" s="43">
        <f t="shared" si="12"/>
        <v>-7.3627454899999993E-3</v>
      </c>
      <c r="Z21" s="43"/>
      <c r="AA21" s="38" t="s">
        <v>433</v>
      </c>
      <c r="AB21" s="44">
        <f t="shared" si="1"/>
        <v>-0.16065220947402992</v>
      </c>
      <c r="AC21" s="44">
        <f t="shared" si="2"/>
        <v>-0.20930363586191347</v>
      </c>
      <c r="AD21" s="44">
        <f t="shared" si="3"/>
        <v>-0.26344070887195081</v>
      </c>
      <c r="AE21" s="44">
        <f t="shared" si="4"/>
        <v>-0.31881081974938708</v>
      </c>
      <c r="AF21" s="44">
        <f t="shared" si="5"/>
        <v>-0.41746421928809196</v>
      </c>
      <c r="AG21" s="44">
        <f t="shared" si="6"/>
        <v>-0.4991836739342923</v>
      </c>
    </row>
    <row r="22" spans="1:34" s="42" customFormat="1" ht="13.5" customHeight="1" x14ac:dyDescent="0.2">
      <c r="A22" s="40" t="s">
        <v>225</v>
      </c>
      <c r="B22" s="39">
        <f>SUM(B4:B8,B10:B21)</f>
        <v>3459303.5254912633</v>
      </c>
      <c r="C22" s="39">
        <f t="shared" ref="C22:H22" si="15">SUM(C4:C8,C10:C21)</f>
        <v>3974998.675100049</v>
      </c>
      <c r="D22" s="39">
        <f t="shared" si="15"/>
        <v>4202678.28624871</v>
      </c>
      <c r="E22" s="39">
        <f t="shared" si="15"/>
        <v>4824481.2678812062</v>
      </c>
      <c r="F22" s="39">
        <f t="shared" si="15"/>
        <v>5535030.1141613936</v>
      </c>
      <c r="G22" s="39">
        <f t="shared" si="15"/>
        <v>7220510.7757336115</v>
      </c>
      <c r="H22" s="39">
        <f t="shared" si="15"/>
        <v>9243306.505669022</v>
      </c>
      <c r="I22" s="41"/>
      <c r="J22" s="40" t="s">
        <v>225</v>
      </c>
      <c r="K22" s="39">
        <f t="shared" ref="K22:Q22" si="16">SUM(K4:K8,K10:K21)</f>
        <v>3459303.5254912633</v>
      </c>
      <c r="L22" s="39">
        <f t="shared" si="16"/>
        <v>3973695.6397134899</v>
      </c>
      <c r="M22" s="39">
        <f t="shared" si="16"/>
        <v>4203726.3259613002</v>
      </c>
      <c r="N22" s="39">
        <f t="shared" si="16"/>
        <v>4839290.3325894969</v>
      </c>
      <c r="O22" s="39">
        <f t="shared" si="16"/>
        <v>5560735.3260713238</v>
      </c>
      <c r="P22" s="39">
        <f t="shared" si="16"/>
        <v>7263934.6016659308</v>
      </c>
      <c r="Q22" s="39">
        <f t="shared" si="16"/>
        <v>9314327.387420699</v>
      </c>
      <c r="R22" s="41"/>
      <c r="S22" s="40" t="s">
        <v>225</v>
      </c>
      <c r="T22" s="43">
        <f t="shared" si="7"/>
        <v>-1303.0353865590878</v>
      </c>
      <c r="U22" s="43">
        <f t="shared" si="8"/>
        <v>1048.0397125901654</v>
      </c>
      <c r="V22" s="43">
        <f t="shared" si="9"/>
        <v>14809.064708290622</v>
      </c>
      <c r="W22" s="43">
        <f t="shared" si="10"/>
        <v>25705.211909930222</v>
      </c>
      <c r="X22" s="43">
        <f t="shared" si="11"/>
        <v>43423.825932319276</v>
      </c>
      <c r="Y22" s="43">
        <f t="shared" si="12"/>
        <v>71020.881751677021</v>
      </c>
      <c r="Z22" s="43"/>
      <c r="AA22" s="40" t="s">
        <v>225</v>
      </c>
      <c r="AB22" s="44">
        <f t="shared" si="1"/>
        <v>-3.2780775367835524E-4</v>
      </c>
      <c r="AC22" s="44">
        <f t="shared" si="2"/>
        <v>2.4937424213966608E-4</v>
      </c>
      <c r="AD22" s="44">
        <f t="shared" si="3"/>
        <v>3.0695662157258496E-3</v>
      </c>
      <c r="AE22" s="44">
        <f t="shared" si="4"/>
        <v>4.6440961259024416E-3</v>
      </c>
      <c r="AF22" s="44">
        <f t="shared" si="5"/>
        <v>6.0139548684361444E-3</v>
      </c>
      <c r="AG22" s="44">
        <f t="shared" si="6"/>
        <v>7.6834930993707751E-3</v>
      </c>
    </row>
    <row r="23" spans="1:34" s="42" customFormat="1" ht="13.5" customHeight="1" x14ac:dyDescent="0.2">
      <c r="A23" s="40" t="s">
        <v>436</v>
      </c>
      <c r="B23" s="39">
        <f>SUM(B10:B17)</f>
        <v>15572.681199462699</v>
      </c>
      <c r="C23" s="39">
        <f t="shared" ref="C23:G23" si="17">SUM(C10:C17)</f>
        <v>23967.999847699997</v>
      </c>
      <c r="D23" s="39">
        <f t="shared" si="17"/>
        <v>30205.724583400002</v>
      </c>
      <c r="E23" s="39">
        <f t="shared" si="17"/>
        <v>56013.001070999999</v>
      </c>
      <c r="F23" s="39">
        <f t="shared" si="17"/>
        <v>79515.790028999996</v>
      </c>
      <c r="G23" s="39">
        <f t="shared" si="17"/>
        <v>169182.2614593</v>
      </c>
      <c r="H23" s="39">
        <f>SUM(H10:H17)</f>
        <v>221067.87023852</v>
      </c>
      <c r="I23" s="41"/>
      <c r="J23" s="40" t="s">
        <v>436</v>
      </c>
      <c r="K23" s="39">
        <f>SUM(K10:K17)</f>
        <v>15572.681199462699</v>
      </c>
      <c r="L23" s="39">
        <f t="shared" ref="L23:Q23" si="18">SUM(L10:L17)</f>
        <v>19706.349922100002</v>
      </c>
      <c r="M23" s="39">
        <f t="shared" si="18"/>
        <v>22876.826372700001</v>
      </c>
      <c r="N23" s="39">
        <f t="shared" si="18"/>
        <v>35591.766540099998</v>
      </c>
      <c r="O23" s="39">
        <f t="shared" si="18"/>
        <v>43961.347303399998</v>
      </c>
      <c r="P23" s="39">
        <f t="shared" si="18"/>
        <v>81305.462220600006</v>
      </c>
      <c r="Q23" s="39">
        <f t="shared" si="18"/>
        <v>94425.433568159206</v>
      </c>
      <c r="R23" s="41"/>
      <c r="S23" s="40" t="s">
        <v>436</v>
      </c>
      <c r="T23" s="43">
        <f t="shared" si="7"/>
        <v>-4261.6499255999952</v>
      </c>
      <c r="U23" s="43">
        <f t="shared" si="8"/>
        <v>-7328.8982107000011</v>
      </c>
      <c r="V23" s="43">
        <f t="shared" si="9"/>
        <v>-20421.234530900001</v>
      </c>
      <c r="W23" s="43">
        <f t="shared" si="10"/>
        <v>-35554.442725599998</v>
      </c>
      <c r="X23" s="43">
        <f t="shared" si="11"/>
        <v>-87876.799238699998</v>
      </c>
      <c r="Y23" s="43">
        <f t="shared" si="12"/>
        <v>-126642.4366703608</v>
      </c>
      <c r="Z23" s="43"/>
      <c r="AA23" s="40" t="s">
        <v>436</v>
      </c>
      <c r="AB23" s="44">
        <f t="shared" si="1"/>
        <v>-0.17780582245827026</v>
      </c>
      <c r="AC23" s="44">
        <f t="shared" si="2"/>
        <v>-0.24263275626659542</v>
      </c>
      <c r="AD23" s="44">
        <f t="shared" si="3"/>
        <v>-0.36458026066153471</v>
      </c>
      <c r="AE23" s="44">
        <f t="shared" si="4"/>
        <v>-0.44713688580133615</v>
      </c>
      <c r="AF23" s="44">
        <f t="shared" si="5"/>
        <v>-0.51942088065680825</v>
      </c>
      <c r="AG23" s="44">
        <f t="shared" si="6"/>
        <v>-0.57286676952974047</v>
      </c>
    </row>
    <row r="24" spans="1:34" s="42" customFormat="1" ht="13.5" customHeight="1" x14ac:dyDescent="0.2">
      <c r="A24" s="50" t="s">
        <v>439</v>
      </c>
      <c r="B24" s="39">
        <f>SUM(B10:B16)</f>
        <v>12966.9558114627</v>
      </c>
      <c r="C24" s="39">
        <f t="shared" ref="C24:G24" si="19">SUM(C10:C16)</f>
        <v>21119.824428699998</v>
      </c>
      <c r="D24" s="39">
        <f t="shared" si="19"/>
        <v>27041.230174400003</v>
      </c>
      <c r="E24" s="39">
        <f t="shared" si="19"/>
        <v>52719.897179</v>
      </c>
      <c r="F24" s="39">
        <f t="shared" si="19"/>
        <v>76172.732306999998</v>
      </c>
      <c r="G24" s="39">
        <f t="shared" si="19"/>
        <v>165690.87997929999</v>
      </c>
      <c r="H24" s="39">
        <f>SUM(H10:H16)</f>
        <v>217341.59563152</v>
      </c>
      <c r="I24" s="41"/>
      <c r="J24" s="50" t="s">
        <v>439</v>
      </c>
      <c r="K24" s="39">
        <f>SUM(K10:K16)</f>
        <v>12966.9558114627</v>
      </c>
      <c r="L24" s="39">
        <f t="shared" ref="L24:Q24" si="20">SUM(L10:L16)</f>
        <v>17364.257484100002</v>
      </c>
      <c r="M24" s="39">
        <f t="shared" si="20"/>
        <v>20487.384299700003</v>
      </c>
      <c r="N24" s="39">
        <f t="shared" si="20"/>
        <v>33578.292485099999</v>
      </c>
      <c r="O24" s="39">
        <f t="shared" si="20"/>
        <v>42284.218370399998</v>
      </c>
      <c r="P24" s="39">
        <f t="shared" si="20"/>
        <v>80052.938857600006</v>
      </c>
      <c r="Q24" s="39">
        <f t="shared" si="20"/>
        <v>93437.541148359203</v>
      </c>
      <c r="R24" s="41"/>
      <c r="S24" s="50" t="s">
        <v>439</v>
      </c>
      <c r="T24" s="43">
        <f t="shared" si="7"/>
        <v>-3755.5669445999956</v>
      </c>
      <c r="U24" s="43">
        <f t="shared" si="8"/>
        <v>-6553.8458747000004</v>
      </c>
      <c r="V24" s="43">
        <f t="shared" si="9"/>
        <v>-19141.604693900001</v>
      </c>
      <c r="W24" s="43">
        <f t="shared" si="10"/>
        <v>-33888.5139366</v>
      </c>
      <c r="X24" s="43">
        <f t="shared" si="11"/>
        <v>-85637.941121699987</v>
      </c>
      <c r="Y24" s="43">
        <f t="shared" si="12"/>
        <v>-123904.0544831608</v>
      </c>
      <c r="Z24" s="43"/>
      <c r="AA24" s="50" t="s">
        <v>439</v>
      </c>
      <c r="AB24" s="44">
        <f t="shared" si="1"/>
        <v>-0.17782188281340583</v>
      </c>
      <c r="AC24" s="44">
        <f t="shared" si="2"/>
        <v>-0.24236493060528519</v>
      </c>
      <c r="AD24" s="44">
        <f t="shared" si="3"/>
        <v>-0.36308122204617477</v>
      </c>
      <c r="AE24" s="44">
        <f t="shared" si="4"/>
        <v>-0.44489035525230558</v>
      </c>
      <c r="AF24" s="44">
        <f t="shared" si="5"/>
        <v>-0.51685368037395218</v>
      </c>
      <c r="AG24" s="44">
        <f t="shared" si="6"/>
        <v>-0.57008900722909561</v>
      </c>
    </row>
    <row r="25" spans="1:34" s="42" customFormat="1" ht="13.5" customHeight="1" x14ac:dyDescent="0.2">
      <c r="A25" s="40" t="s">
        <v>226</v>
      </c>
      <c r="B25" s="39">
        <f>SUM(B18:B21)</f>
        <v>21068.6177508</v>
      </c>
      <c r="C25" s="39">
        <f t="shared" ref="C25:H25" si="21">SUM(C18:C21)</f>
        <v>22587.7687023</v>
      </c>
      <c r="D25" s="39">
        <f t="shared" si="21"/>
        <v>21942.389498200002</v>
      </c>
      <c r="E25" s="39">
        <f t="shared" si="21"/>
        <v>23806.041672366999</v>
      </c>
      <c r="F25" s="39">
        <f t="shared" si="21"/>
        <v>28797.543063373996</v>
      </c>
      <c r="G25" s="39">
        <f t="shared" si="21"/>
        <v>30632.958150362501</v>
      </c>
      <c r="H25" s="39">
        <f t="shared" si="21"/>
        <v>40946.016575061898</v>
      </c>
      <c r="I25" s="41"/>
      <c r="J25" s="40" t="s">
        <v>226</v>
      </c>
      <c r="K25" s="39">
        <f t="shared" ref="K25:Q25" si="22">SUM(K18:K21)</f>
        <v>21068.6177508</v>
      </c>
      <c r="L25" s="39">
        <f t="shared" si="22"/>
        <v>18627.474682799999</v>
      </c>
      <c r="M25" s="39">
        <f t="shared" si="22"/>
        <v>16920.400387199999</v>
      </c>
      <c r="N25" s="39">
        <f t="shared" si="22"/>
        <v>15894.01575119</v>
      </c>
      <c r="O25" s="39">
        <f t="shared" si="22"/>
        <v>16867.391398353</v>
      </c>
      <c r="P25" s="39">
        <f t="shared" si="22"/>
        <v>15094.8852799216</v>
      </c>
      <c r="Q25" s="39">
        <f t="shared" si="22"/>
        <v>17827.709647701409</v>
      </c>
      <c r="R25" s="41"/>
      <c r="S25" s="40" t="s">
        <v>226</v>
      </c>
      <c r="T25" s="43">
        <f t="shared" si="7"/>
        <v>-3960.294019500001</v>
      </c>
      <c r="U25" s="43">
        <f t="shared" si="8"/>
        <v>-5021.9891110000026</v>
      </c>
      <c r="V25" s="43">
        <f t="shared" si="9"/>
        <v>-7912.025921176999</v>
      </c>
      <c r="W25" s="43">
        <f t="shared" si="10"/>
        <v>-11930.151665020996</v>
      </c>
      <c r="X25" s="43">
        <f t="shared" si="11"/>
        <v>-15538.072870440901</v>
      </c>
      <c r="Y25" s="43">
        <f t="shared" si="12"/>
        <v>-23118.306927360489</v>
      </c>
      <c r="Z25" s="41"/>
      <c r="AA25" s="40" t="s">
        <v>226</v>
      </c>
      <c r="AB25" s="44">
        <f t="shared" si="1"/>
        <v>-0.17532913815859752</v>
      </c>
      <c r="AC25" s="44">
        <f t="shared" si="2"/>
        <v>-0.22887156895159344</v>
      </c>
      <c r="AD25" s="44">
        <f t="shared" si="3"/>
        <v>-0.33235369533780701</v>
      </c>
      <c r="AE25" s="44">
        <f t="shared" si="4"/>
        <v>-0.41427671932868104</v>
      </c>
      <c r="AF25" s="44">
        <f t="shared" si="5"/>
        <v>-0.50723383599363636</v>
      </c>
      <c r="AG25" s="44">
        <f t="shared" si="6"/>
        <v>-0.56460454181129438</v>
      </c>
    </row>
    <row r="26" spans="1:34" ht="15.75" customHeight="1" x14ac:dyDescent="0.25">
      <c r="A26" s="20"/>
      <c r="B26" s="35"/>
      <c r="C26" s="35"/>
      <c r="D26" s="35"/>
      <c r="E26" s="35"/>
      <c r="F26" s="35"/>
      <c r="G26" s="35"/>
      <c r="H26" s="35"/>
      <c r="I26" s="34"/>
      <c r="J26" s="34"/>
      <c r="K26" s="34"/>
      <c r="L26" s="34"/>
      <c r="M26" s="34"/>
      <c r="N26" s="34"/>
      <c r="O26" s="34"/>
      <c r="P26" s="34"/>
      <c r="Q26" s="34"/>
      <c r="R26" s="34"/>
      <c r="S26" s="34"/>
      <c r="T26" s="34"/>
      <c r="U26" s="34"/>
      <c r="V26" s="34"/>
      <c r="W26" s="34"/>
      <c r="X26" s="34"/>
      <c r="Y26" s="34"/>
      <c r="Z26" s="34"/>
      <c r="AA26" s="34"/>
      <c r="AB26" s="34"/>
      <c r="AC26" s="34"/>
      <c r="AD26" s="34"/>
      <c r="AE26" s="34"/>
      <c r="AF26" s="34"/>
      <c r="AG26" s="34"/>
    </row>
    <row r="27" spans="1:34" x14ac:dyDescent="0.25">
      <c r="A27" s="34"/>
      <c r="B27" s="34"/>
      <c r="C27" s="34"/>
      <c r="D27" s="34"/>
      <c r="E27" s="34"/>
      <c r="F27" s="34"/>
      <c r="G27" s="34"/>
      <c r="H27" s="34"/>
      <c r="I27" s="34"/>
      <c r="J27" s="34"/>
      <c r="K27" s="34"/>
      <c r="L27" s="34"/>
      <c r="M27" s="34"/>
      <c r="N27" s="34"/>
      <c r="O27" s="34"/>
      <c r="P27" s="34"/>
      <c r="Q27" s="34"/>
      <c r="R27" s="34"/>
      <c r="S27" s="34"/>
      <c r="T27" s="34"/>
      <c r="U27" s="34"/>
      <c r="V27" s="34"/>
      <c r="W27" s="34"/>
      <c r="X27" s="34"/>
      <c r="Y27" s="34"/>
      <c r="Z27" s="34"/>
      <c r="AA27" s="34"/>
      <c r="AB27" s="34"/>
      <c r="AC27" s="34"/>
      <c r="AD27" s="34"/>
      <c r="AE27" s="34"/>
      <c r="AF27" s="34"/>
      <c r="AG27" s="34"/>
    </row>
    <row r="28" spans="1:34" s="42" customFormat="1" ht="12.75" x14ac:dyDescent="0.2">
      <c r="A28" s="40" t="s">
        <v>444</v>
      </c>
      <c r="B28" s="41"/>
      <c r="C28" s="41"/>
      <c r="D28" s="41"/>
      <c r="E28" s="41"/>
      <c r="F28" s="41"/>
      <c r="G28" s="41"/>
      <c r="H28" s="41"/>
      <c r="I28" s="41"/>
      <c r="J28" s="40" t="s">
        <v>444</v>
      </c>
      <c r="L28" s="41"/>
      <c r="M28" s="41"/>
      <c r="N28" s="41"/>
      <c r="O28" s="41"/>
      <c r="P28" s="41"/>
      <c r="Q28" s="41"/>
      <c r="R28" s="41"/>
      <c r="S28" s="40" t="s">
        <v>444</v>
      </c>
      <c r="U28" s="41"/>
      <c r="V28" s="41"/>
      <c r="W28" s="41"/>
      <c r="X28" s="41"/>
      <c r="Y28" s="41"/>
      <c r="Z28" s="41"/>
      <c r="AA28" s="40" t="s">
        <v>444</v>
      </c>
      <c r="AC28" s="41"/>
      <c r="AD28" s="41"/>
      <c r="AE28" s="41"/>
      <c r="AF28" s="41"/>
      <c r="AG28" s="41"/>
      <c r="AH28" s="41"/>
    </row>
    <row r="29" spans="1:34" s="42" customFormat="1" ht="12.75" x14ac:dyDescent="0.2">
      <c r="A29" s="45"/>
      <c r="B29" s="46" t="s">
        <v>437</v>
      </c>
      <c r="C29" s="46" t="s">
        <v>445</v>
      </c>
      <c r="D29" s="46" t="s">
        <v>442</v>
      </c>
      <c r="E29" s="49"/>
      <c r="F29" s="49"/>
      <c r="G29" s="49"/>
      <c r="H29" s="49"/>
      <c r="J29" s="45"/>
      <c r="K29" s="46" t="s">
        <v>437</v>
      </c>
      <c r="L29" s="46" t="s">
        <v>445</v>
      </c>
      <c r="M29" s="46" t="s">
        <v>442</v>
      </c>
      <c r="N29" s="49"/>
      <c r="O29" s="49"/>
      <c r="P29" s="49"/>
      <c r="Q29" s="49"/>
      <c r="R29" s="41"/>
      <c r="S29" s="45"/>
      <c r="T29" s="46" t="s">
        <v>437</v>
      </c>
      <c r="U29" s="46" t="s">
        <v>445</v>
      </c>
      <c r="V29" s="46" t="s">
        <v>442</v>
      </c>
      <c r="W29" s="41"/>
      <c r="X29" s="41"/>
      <c r="Y29" s="41"/>
      <c r="Z29" s="41"/>
      <c r="AA29" s="45"/>
      <c r="AB29" s="46" t="s">
        <v>437</v>
      </c>
      <c r="AC29" s="46" t="s">
        <v>445</v>
      </c>
      <c r="AD29" s="46" t="s">
        <v>442</v>
      </c>
      <c r="AE29" s="41"/>
      <c r="AF29" s="41"/>
      <c r="AG29" s="41"/>
    </row>
    <row r="30" spans="1:34" s="42" customFormat="1" ht="12.75" x14ac:dyDescent="0.2">
      <c r="A30" s="36" t="s">
        <v>219</v>
      </c>
      <c r="B30" s="39">
        <f>AVERAGE(Inversion!H2:T2)</f>
        <v>65543.516520937701</v>
      </c>
      <c r="C30" s="39">
        <f>AVERAGE(Inversion!U2:AD2)</f>
        <v>87682.529402423985</v>
      </c>
      <c r="D30" s="39">
        <f>AVERAGE(Inversion!AE2:AN2)</f>
        <v>114537.507675792</v>
      </c>
      <c r="E30" s="39"/>
      <c r="F30" s="39"/>
      <c r="G30" s="39"/>
      <c r="H30" s="39"/>
      <c r="I30" s="41"/>
      <c r="J30" s="36" t="s">
        <v>219</v>
      </c>
      <c r="K30" s="39">
        <f>AVERAGE(Inversion!H26:T26)</f>
        <v>67000.416550880764</v>
      </c>
      <c r="L30" s="39">
        <f>AVERAGE(Inversion!U26:AD26)</f>
        <v>89825.26527965501</v>
      </c>
      <c r="M30" s="39">
        <f>AVERAGE(Inversion!AE26:AN26)</f>
        <v>116253.337841587</v>
      </c>
      <c r="N30" s="39"/>
      <c r="O30" s="39"/>
      <c r="P30" s="39"/>
      <c r="Q30" s="41"/>
      <c r="R30" s="41"/>
      <c r="S30" s="36" t="s">
        <v>219</v>
      </c>
      <c r="T30" s="39">
        <f t="shared" ref="T30:T51" si="23">K30-B30</f>
        <v>1456.9000299430627</v>
      </c>
      <c r="U30" s="39">
        <f t="shared" ref="U30:U51" si="24">L30-C30</f>
        <v>2142.7358772310254</v>
      </c>
      <c r="V30" s="39">
        <f t="shared" ref="V30:V51" si="25">M30-D30</f>
        <v>1715.8301657949924</v>
      </c>
      <c r="W30" s="41"/>
      <c r="X30" s="41"/>
      <c r="Y30" s="41"/>
      <c r="Z30" s="41"/>
      <c r="AA30" s="36" t="s">
        <v>219</v>
      </c>
      <c r="AB30" s="44">
        <f t="shared" ref="AB30:AB51" si="26">K30/B30-1</f>
        <v>2.2227980848077644E-2</v>
      </c>
      <c r="AC30" s="44">
        <f t="shared" ref="AC30:AC51" si="27">L30/C30-1</f>
        <v>2.4437432312163443E-2</v>
      </c>
      <c r="AD30" s="44">
        <f t="shared" ref="AD30:AD51" si="28">M30/D30-1</f>
        <v>1.4980509010653398E-2</v>
      </c>
      <c r="AE30" s="41"/>
      <c r="AF30" s="41"/>
      <c r="AG30" s="41"/>
    </row>
    <row r="31" spans="1:34" s="42" customFormat="1" ht="12.75" x14ac:dyDescent="0.2">
      <c r="A31" s="36" t="s">
        <v>218</v>
      </c>
      <c r="B31" s="39">
        <f>AVERAGE(Inversion!H3:T3)</f>
        <v>1074669.1519225384</v>
      </c>
      <c r="C31" s="39">
        <f>AVERAGE(Inversion!U3:AD3)</f>
        <v>1466657.5696389999</v>
      </c>
      <c r="D31" s="39">
        <f>AVERAGE(Inversion!AE3:AN3)</f>
        <v>1897313.2297740001</v>
      </c>
      <c r="E31" s="39"/>
      <c r="F31" s="39"/>
      <c r="G31" s="39"/>
      <c r="H31" s="39"/>
      <c r="I31" s="41"/>
      <c r="J31" s="36" t="s">
        <v>218</v>
      </c>
      <c r="K31" s="39">
        <f>AVERAGE(Inversion!H27:T27)</f>
        <v>1104429.9403020767</v>
      </c>
      <c r="L31" s="39">
        <f>AVERAGE(Inversion!U27:AD27)</f>
        <v>1536179.3760539999</v>
      </c>
      <c r="M31" s="39">
        <f>AVERAGE(Inversion!AE27:AN27)</f>
        <v>2012818.2267690003</v>
      </c>
      <c r="N31" s="39"/>
      <c r="O31" s="39"/>
      <c r="P31" s="39"/>
      <c r="Q31" s="41"/>
      <c r="R31" s="41"/>
      <c r="S31" s="36" t="s">
        <v>218</v>
      </c>
      <c r="T31" s="39">
        <f t="shared" si="23"/>
        <v>29760.788379538339</v>
      </c>
      <c r="U31" s="39">
        <f t="shared" si="24"/>
        <v>69521.806414999999</v>
      </c>
      <c r="V31" s="39">
        <f t="shared" si="25"/>
        <v>115504.99699500017</v>
      </c>
      <c r="W31" s="41"/>
      <c r="X31" s="41"/>
      <c r="Y31" s="41"/>
      <c r="Z31" s="41"/>
      <c r="AA31" s="36" t="s">
        <v>218</v>
      </c>
      <c r="AB31" s="44">
        <f t="shared" si="26"/>
        <v>2.7692977253787943E-2</v>
      </c>
      <c r="AC31" s="44">
        <f t="shared" si="27"/>
        <v>4.7401525655447863E-2</v>
      </c>
      <c r="AD31" s="44">
        <f t="shared" si="28"/>
        <v>6.0878190897745821E-2</v>
      </c>
      <c r="AE31" s="41"/>
      <c r="AF31" s="41"/>
      <c r="AG31" s="41"/>
    </row>
    <row r="32" spans="1:34" s="42" customFormat="1" ht="12.75" x14ac:dyDescent="0.2">
      <c r="A32" s="36" t="s">
        <v>220</v>
      </c>
      <c r="B32" s="39">
        <f>AVERAGE(Inversion!H4:T4)</f>
        <v>235515.89929004619</v>
      </c>
      <c r="C32" s="39">
        <f>AVERAGE(Inversion!U4:AD4)</f>
        <v>329526.6671509</v>
      </c>
      <c r="D32" s="39">
        <f>AVERAGE(Inversion!AE4:AN4)</f>
        <v>439885.16044539993</v>
      </c>
      <c r="E32" s="39"/>
      <c r="F32" s="39"/>
      <c r="G32" s="39"/>
      <c r="H32" s="39"/>
      <c r="I32" s="41"/>
      <c r="J32" s="36" t="s">
        <v>220</v>
      </c>
      <c r="K32" s="39">
        <f>AVERAGE(Inversion!H28:T28)</f>
        <v>255667.81721931539</v>
      </c>
      <c r="L32" s="39">
        <f>AVERAGE(Inversion!U28:AD28)</f>
        <v>401892.27164704003</v>
      </c>
      <c r="M32" s="39">
        <f>AVERAGE(Inversion!AE28:AN28)</f>
        <v>573561.71334901988</v>
      </c>
      <c r="N32" s="39"/>
      <c r="O32" s="39"/>
      <c r="P32" s="39"/>
      <c r="Q32" s="41"/>
      <c r="R32" s="41"/>
      <c r="S32" s="36" t="s">
        <v>220</v>
      </c>
      <c r="T32" s="39">
        <f t="shared" si="23"/>
        <v>20151.917929269199</v>
      </c>
      <c r="U32" s="39">
        <f t="shared" si="24"/>
        <v>72365.604496140033</v>
      </c>
      <c r="V32" s="39">
        <f t="shared" si="25"/>
        <v>133676.55290361994</v>
      </c>
      <c r="W32" s="41"/>
      <c r="X32" s="41"/>
      <c r="Y32" s="41"/>
      <c r="Z32" s="41"/>
      <c r="AA32" s="36" t="s">
        <v>220</v>
      </c>
      <c r="AB32" s="44">
        <f t="shared" si="26"/>
        <v>8.5565000027668647E-2</v>
      </c>
      <c r="AC32" s="44">
        <f t="shared" si="27"/>
        <v>0.2196046988300393</v>
      </c>
      <c r="AD32" s="44">
        <f t="shared" si="28"/>
        <v>0.30388966240249493</v>
      </c>
      <c r="AE32" s="41"/>
      <c r="AF32" s="41"/>
      <c r="AG32" s="41"/>
    </row>
    <row r="33" spans="1:33" s="42" customFormat="1" ht="12.75" x14ac:dyDescent="0.2">
      <c r="A33" s="36" t="s">
        <v>221</v>
      </c>
      <c r="B33" s="39">
        <f>AVERAGE(Inversion!H5:T5)</f>
        <v>2750564.7426384618</v>
      </c>
      <c r="C33" s="39">
        <f>AVERAGE(Inversion!U5:AD5)</f>
        <v>3713319.25581</v>
      </c>
      <c r="D33" s="39">
        <f>AVERAGE(Inversion!AE5:AN5)</f>
        <v>4819033.3533100011</v>
      </c>
      <c r="E33" s="39"/>
      <c r="F33" s="39"/>
      <c r="G33" s="39"/>
      <c r="H33" s="39"/>
      <c r="I33" s="41"/>
      <c r="J33" s="36" t="s">
        <v>221</v>
      </c>
      <c r="K33" s="39">
        <f>AVERAGE(Inversion!H29:T29)</f>
        <v>2793811.7737692306</v>
      </c>
      <c r="L33" s="39">
        <f>AVERAGE(Inversion!U29:AD29)</f>
        <v>3804824.3903600001</v>
      </c>
      <c r="M33" s="39">
        <f>AVERAGE(Inversion!AE29:AN29)</f>
        <v>4923108.8595500011</v>
      </c>
      <c r="N33" s="39"/>
      <c r="O33" s="39"/>
      <c r="P33" s="39"/>
      <c r="Q33" s="41"/>
      <c r="R33" s="41"/>
      <c r="S33" s="36" t="s">
        <v>221</v>
      </c>
      <c r="T33" s="39">
        <f t="shared" si="23"/>
        <v>43247.031130768824</v>
      </c>
      <c r="U33" s="39">
        <f t="shared" si="24"/>
        <v>91505.134550000075</v>
      </c>
      <c r="V33" s="39">
        <f t="shared" si="25"/>
        <v>104075.50624000002</v>
      </c>
      <c r="W33" s="41"/>
      <c r="X33" s="41"/>
      <c r="Y33" s="41"/>
      <c r="Z33" s="41"/>
      <c r="AA33" s="36" t="s">
        <v>221</v>
      </c>
      <c r="AB33" s="44">
        <f t="shared" si="26"/>
        <v>1.5722964255436622E-2</v>
      </c>
      <c r="AC33" s="44">
        <f t="shared" si="27"/>
        <v>2.4642409727315462E-2</v>
      </c>
      <c r="AD33" s="44">
        <f t="shared" si="28"/>
        <v>2.1596759891382433E-2</v>
      </c>
      <c r="AE33" s="41"/>
      <c r="AF33" s="41"/>
      <c r="AG33" s="41"/>
    </row>
    <row r="34" spans="1:33" s="42" customFormat="1" ht="12.75" x14ac:dyDescent="0.2">
      <c r="A34" s="37" t="s">
        <v>222</v>
      </c>
      <c r="B34" s="39">
        <f>AVERAGE(Inversion!H6:T6)</f>
        <v>516451.89660461532</v>
      </c>
      <c r="C34" s="39">
        <f>AVERAGE(Inversion!U6:AD6)</f>
        <v>679190.66378099995</v>
      </c>
      <c r="D34" s="39">
        <f>AVERAGE(Inversion!AE6:AN6)</f>
        <v>791360.92645200004</v>
      </c>
      <c r="E34" s="39"/>
      <c r="F34" s="39"/>
      <c r="G34" s="39"/>
      <c r="H34" s="39"/>
      <c r="I34" s="41"/>
      <c r="J34" s="37" t="s">
        <v>222</v>
      </c>
      <c r="K34" s="39">
        <f>AVERAGE(Inversion!H30:T30)</f>
        <v>459482.67637000006</v>
      </c>
      <c r="L34" s="39">
        <f>AVERAGE(Inversion!U30:AD30)</f>
        <v>555825.89300799998</v>
      </c>
      <c r="M34" s="39">
        <f>AVERAGE(Inversion!AE30:AN30)</f>
        <v>625802.20724400005</v>
      </c>
      <c r="N34" s="39"/>
      <c r="O34" s="39"/>
      <c r="P34" s="39"/>
      <c r="Q34" s="41"/>
      <c r="R34" s="41"/>
      <c r="S34" s="37" t="s">
        <v>222</v>
      </c>
      <c r="T34" s="39">
        <f t="shared" si="23"/>
        <v>-56969.220234615263</v>
      </c>
      <c r="U34" s="39">
        <f t="shared" si="24"/>
        <v>-123364.77077299997</v>
      </c>
      <c r="V34" s="39">
        <f t="shared" si="25"/>
        <v>-165558.71920799999</v>
      </c>
      <c r="W34" s="41"/>
      <c r="X34" s="41"/>
      <c r="Y34" s="41"/>
      <c r="Z34" s="41"/>
      <c r="AA34" s="37" t="s">
        <v>222</v>
      </c>
      <c r="AB34" s="44">
        <f t="shared" si="26"/>
        <v>-0.1103088605331034</v>
      </c>
      <c r="AC34" s="44">
        <f t="shared" si="27"/>
        <v>-0.181634962539441</v>
      </c>
      <c r="AD34" s="44">
        <f t="shared" si="28"/>
        <v>-0.20920759880105344</v>
      </c>
      <c r="AE34" s="41"/>
      <c r="AF34" s="41"/>
      <c r="AG34" s="41"/>
    </row>
    <row r="35" spans="1:33" s="42" customFormat="1" ht="12.75" x14ac:dyDescent="0.2">
      <c r="A35" s="36" t="s">
        <v>224</v>
      </c>
      <c r="B35" s="39">
        <f>AVERAGE(Inversion!H7:T7)</f>
        <v>74060.406227772226</v>
      </c>
      <c r="C35" s="39">
        <f>AVERAGE(Inversion!U7:AD7)</f>
        <v>153555.74209113471</v>
      </c>
      <c r="D35" s="39">
        <f>AVERAGE(Inversion!AE7:AN7)</f>
        <v>236902.18869903171</v>
      </c>
      <c r="E35" s="39"/>
      <c r="F35" s="39"/>
      <c r="G35" s="39"/>
      <c r="H35" s="39"/>
      <c r="I35" s="41"/>
      <c r="J35" s="36" t="s">
        <v>224</v>
      </c>
      <c r="K35" s="39">
        <f>AVERAGE(Inversion!H31:T31)</f>
        <v>48429.140822710615</v>
      </c>
      <c r="L35" s="39">
        <f>AVERAGE(Inversion!U31:AD31)</f>
        <v>78166.465398401051</v>
      </c>
      <c r="M35" s="39">
        <f>AVERAGE(Inversion!AE31:AN31)</f>
        <v>106595.95631486425</v>
      </c>
      <c r="N35" s="39"/>
      <c r="O35" s="39"/>
      <c r="P35" s="39"/>
      <c r="Q35" s="41"/>
      <c r="R35" s="41"/>
      <c r="S35" s="36" t="s">
        <v>224</v>
      </c>
      <c r="T35" s="39">
        <f t="shared" si="23"/>
        <v>-25631.265405061611</v>
      </c>
      <c r="U35" s="39">
        <f t="shared" si="24"/>
        <v>-75389.276692733663</v>
      </c>
      <c r="V35" s="39">
        <f t="shared" si="25"/>
        <v>-130306.23238416747</v>
      </c>
      <c r="W35" s="41"/>
      <c r="X35" s="41"/>
      <c r="Y35" s="41"/>
      <c r="Z35" s="41"/>
      <c r="AA35" s="36" t="s">
        <v>224</v>
      </c>
      <c r="AB35" s="44">
        <f t="shared" si="26"/>
        <v>-0.34608594133595283</v>
      </c>
      <c r="AC35" s="44">
        <f t="shared" si="27"/>
        <v>-0.490957066574498</v>
      </c>
      <c r="AD35" s="44">
        <f t="shared" si="28"/>
        <v>-0.55004233223743138</v>
      </c>
      <c r="AE35" s="41"/>
      <c r="AF35" s="41"/>
      <c r="AG35" s="41"/>
    </row>
    <row r="36" spans="1:33" s="42" customFormat="1" ht="12.75" x14ac:dyDescent="0.2">
      <c r="A36" s="38" t="s">
        <v>425</v>
      </c>
      <c r="B36" s="39">
        <f>AVERAGE(Inversion!H8:T8)</f>
        <v>18946.602460000002</v>
      </c>
      <c r="C36" s="39">
        <f>AVERAGE(Inversion!U8:AD8)</f>
        <v>25355.405426999998</v>
      </c>
      <c r="D36" s="39">
        <f>AVERAGE(Inversion!AE8:AN8)</f>
        <v>28754.911585000002</v>
      </c>
      <c r="E36" s="39"/>
      <c r="F36" s="39"/>
      <c r="G36" s="39"/>
      <c r="H36" s="39"/>
      <c r="I36" s="41"/>
      <c r="J36" s="38" t="s">
        <v>425</v>
      </c>
      <c r="K36" s="39">
        <f>AVERAGE(Inversion!H32:T32)</f>
        <v>12075.336483076924</v>
      </c>
      <c r="L36" s="39">
        <f>AVERAGE(Inversion!U32:AD32)</f>
        <v>10772.154728699999</v>
      </c>
      <c r="M36" s="39">
        <f>AVERAGE(Inversion!AE32:AN32)</f>
        <v>9240.3424749000005</v>
      </c>
      <c r="N36" s="39"/>
      <c r="O36" s="39"/>
      <c r="P36" s="39"/>
      <c r="Q36" s="41"/>
      <c r="R36" s="41"/>
      <c r="S36" s="38" t="s">
        <v>425</v>
      </c>
      <c r="T36" s="39">
        <f t="shared" si="23"/>
        <v>-6871.2659769230777</v>
      </c>
      <c r="U36" s="39">
        <f t="shared" si="24"/>
        <v>-14583.250698299998</v>
      </c>
      <c r="V36" s="39">
        <f t="shared" si="25"/>
        <v>-19514.569110100001</v>
      </c>
      <c r="W36" s="41"/>
      <c r="X36" s="41"/>
      <c r="Y36" s="41"/>
      <c r="Z36" s="41"/>
      <c r="AA36" s="38" t="s">
        <v>425</v>
      </c>
      <c r="AB36" s="44">
        <f t="shared" si="26"/>
        <v>-0.3626648097689108</v>
      </c>
      <c r="AC36" s="44">
        <f t="shared" si="27"/>
        <v>-0.57515352062842018</v>
      </c>
      <c r="AD36" s="44">
        <f t="shared" si="28"/>
        <v>-0.67865168190187641</v>
      </c>
      <c r="AE36" s="41"/>
      <c r="AF36" s="41"/>
      <c r="AG36" s="41"/>
    </row>
    <row r="37" spans="1:33" s="42" customFormat="1" ht="12.75" x14ac:dyDescent="0.2">
      <c r="A37" s="38" t="s">
        <v>426</v>
      </c>
      <c r="B37" s="39">
        <f>AVERAGE(Inversion!H9:T9)</f>
        <v>9846.4101933846141</v>
      </c>
      <c r="C37" s="39">
        <f>AVERAGE(Inversion!U9:AD9)</f>
        <v>33258.471579999998</v>
      </c>
      <c r="D37" s="39">
        <f>AVERAGE(Inversion!AE9:AN9)</f>
        <v>55113.418107000005</v>
      </c>
      <c r="E37" s="39"/>
      <c r="F37" s="39"/>
      <c r="G37" s="39"/>
      <c r="H37" s="39"/>
      <c r="I37" s="41"/>
      <c r="J37" s="38" t="s">
        <v>426</v>
      </c>
      <c r="K37" s="39">
        <f>AVERAGE(Inversion!H33:T33)</f>
        <v>6252.4946496923067</v>
      </c>
      <c r="L37" s="39">
        <f>AVERAGE(Inversion!U33:AD33)</f>
        <v>17278.855673999999</v>
      </c>
      <c r="M37" s="39">
        <f>AVERAGE(Inversion!AE33:AN33)</f>
        <v>25384.943870999999</v>
      </c>
      <c r="N37" s="39"/>
      <c r="O37" s="39"/>
      <c r="P37" s="39"/>
      <c r="Q37" s="41"/>
      <c r="R37" s="41"/>
      <c r="S37" s="38" t="s">
        <v>426</v>
      </c>
      <c r="T37" s="39">
        <f t="shared" si="23"/>
        <v>-3593.9155436923074</v>
      </c>
      <c r="U37" s="39">
        <f t="shared" si="24"/>
        <v>-15979.615905999999</v>
      </c>
      <c r="V37" s="39">
        <f t="shared" si="25"/>
        <v>-29728.474236000005</v>
      </c>
      <c r="W37" s="41"/>
      <c r="X37" s="41"/>
      <c r="Y37" s="41"/>
      <c r="Z37" s="41"/>
      <c r="AA37" s="38" t="s">
        <v>426</v>
      </c>
      <c r="AB37" s="44">
        <f t="shared" si="26"/>
        <v>-0.36499754459822398</v>
      </c>
      <c r="AC37" s="44">
        <f t="shared" si="27"/>
        <v>-0.48046753644594276</v>
      </c>
      <c r="AD37" s="44">
        <f t="shared" si="28"/>
        <v>-0.53940537997994653</v>
      </c>
      <c r="AE37" s="41"/>
      <c r="AF37" s="41"/>
      <c r="AG37" s="41"/>
    </row>
    <row r="38" spans="1:33" s="42" customFormat="1" ht="12.75" x14ac:dyDescent="0.2">
      <c r="A38" s="38" t="s">
        <v>427</v>
      </c>
      <c r="B38" s="39">
        <f>AVERAGE(Inversion!H10:T10)</f>
        <v>1865.4412190230769</v>
      </c>
      <c r="C38" s="39">
        <f>AVERAGE(Inversion!U10:AD10)</f>
        <v>3218.1341359000003</v>
      </c>
      <c r="D38" s="39">
        <f>AVERAGE(Inversion!AE10:AN10)</f>
        <v>3762.3953970000002</v>
      </c>
      <c r="E38" s="39"/>
      <c r="F38" s="39"/>
      <c r="G38" s="39"/>
      <c r="H38" s="39"/>
      <c r="I38" s="41"/>
      <c r="J38" s="38" t="s">
        <v>427</v>
      </c>
      <c r="K38" s="39">
        <f>AVERAGE(Inversion!H34:T34)</f>
        <v>1156.2476530615386</v>
      </c>
      <c r="L38" s="39">
        <f>AVERAGE(Inversion!U34:AD34)</f>
        <v>1463.7207372</v>
      </c>
      <c r="M38" s="39">
        <f>AVERAGE(Inversion!AE34:AN34)</f>
        <v>1432.0109520000001</v>
      </c>
      <c r="N38" s="39"/>
      <c r="O38" s="39"/>
      <c r="P38" s="39"/>
      <c r="Q38" s="41"/>
      <c r="R38" s="41"/>
      <c r="S38" s="38" t="s">
        <v>427</v>
      </c>
      <c r="T38" s="39">
        <f t="shared" si="23"/>
        <v>-709.1935659615383</v>
      </c>
      <c r="U38" s="39">
        <f t="shared" si="24"/>
        <v>-1754.4133987000002</v>
      </c>
      <c r="V38" s="39">
        <f t="shared" si="25"/>
        <v>-2330.3844450000001</v>
      </c>
      <c r="W38" s="41"/>
      <c r="X38" s="41"/>
      <c r="Y38" s="41"/>
      <c r="Z38" s="41"/>
      <c r="AA38" s="38" t="s">
        <v>427</v>
      </c>
      <c r="AB38" s="44">
        <f t="shared" si="26"/>
        <v>-0.38017470544204002</v>
      </c>
      <c r="AC38" s="44">
        <f t="shared" si="27"/>
        <v>-0.54516478326014584</v>
      </c>
      <c r="AD38" s="44">
        <f t="shared" si="28"/>
        <v>-0.61938850096886822</v>
      </c>
      <c r="AE38" s="41"/>
      <c r="AF38" s="41"/>
      <c r="AG38" s="41"/>
    </row>
    <row r="39" spans="1:33" s="42" customFormat="1" ht="12.75" x14ac:dyDescent="0.2">
      <c r="A39" s="38" t="s">
        <v>117</v>
      </c>
      <c r="B39" s="39">
        <f>AVERAGE(Inversion!H11:T11)</f>
        <v>8856.8346199538464</v>
      </c>
      <c r="C39" s="39">
        <f>AVERAGE(Inversion!U11:AD11)</f>
        <v>49229.441987000006</v>
      </c>
      <c r="D39" s="39">
        <f>AVERAGE(Inversion!AE11:AN11)</f>
        <v>107366.73008100002</v>
      </c>
      <c r="E39" s="39"/>
      <c r="F39" s="39"/>
      <c r="G39" s="39"/>
      <c r="H39" s="39"/>
      <c r="I39" s="41"/>
      <c r="J39" s="38" t="s">
        <v>117</v>
      </c>
      <c r="K39" s="39">
        <f>AVERAGE(Inversion!H35:T35)</f>
        <v>5629.0195732846141</v>
      </c>
      <c r="L39" s="39">
        <f>AVERAGE(Inversion!U35:AD35)</f>
        <v>26734.961265000002</v>
      </c>
      <c r="M39" s="39">
        <f>AVERAGE(Inversion!AE35:AN35)</f>
        <v>52034.185171999998</v>
      </c>
      <c r="N39" s="39"/>
      <c r="O39" s="39"/>
      <c r="P39" s="39"/>
      <c r="Q39" s="41"/>
      <c r="R39" s="41"/>
      <c r="S39" s="38" t="s">
        <v>117</v>
      </c>
      <c r="T39" s="39">
        <f t="shared" si="23"/>
        <v>-3227.8150466692323</v>
      </c>
      <c r="U39" s="39">
        <f t="shared" si="24"/>
        <v>-22494.480722000004</v>
      </c>
      <c r="V39" s="39">
        <f t="shared" si="25"/>
        <v>-55332.544909000018</v>
      </c>
      <c r="W39" s="41"/>
      <c r="X39" s="41"/>
      <c r="Y39" s="41"/>
      <c r="Z39" s="41"/>
      <c r="AA39" s="38" t="s">
        <v>117</v>
      </c>
      <c r="AB39" s="44">
        <f t="shared" si="26"/>
        <v>-0.36444341406095404</v>
      </c>
      <c r="AC39" s="44">
        <f t="shared" si="27"/>
        <v>-0.45693145837281901</v>
      </c>
      <c r="AD39" s="44">
        <f t="shared" si="28"/>
        <v>-0.51536025049152401</v>
      </c>
      <c r="AE39" s="41"/>
      <c r="AF39" s="41"/>
      <c r="AG39" s="41"/>
    </row>
    <row r="40" spans="1:33" s="42" customFormat="1" ht="12.75" x14ac:dyDescent="0.2">
      <c r="A40" s="38" t="s">
        <v>428</v>
      </c>
      <c r="B40" s="39">
        <f>AVERAGE(Inversion!H12:T12)</f>
        <v>2797.592167076923</v>
      </c>
      <c r="C40" s="39">
        <f>AVERAGE(Inversion!U12:AD12)</f>
        <v>4579.0234411000001</v>
      </c>
      <c r="D40" s="39">
        <f>AVERAGE(Inversion!AE12:AN12)</f>
        <v>565.20123893369987</v>
      </c>
      <c r="E40" s="39"/>
      <c r="F40" s="39"/>
      <c r="G40" s="39"/>
      <c r="H40" s="39"/>
      <c r="I40" s="41"/>
      <c r="J40" s="38" t="s">
        <v>428</v>
      </c>
      <c r="K40" s="39">
        <f>AVERAGE(Inversion!H36:T36)</f>
        <v>1779.2407139461538</v>
      </c>
      <c r="L40" s="39">
        <f>AVERAGE(Inversion!U36:AD36)</f>
        <v>2242.0807847000001</v>
      </c>
      <c r="M40" s="39">
        <f>AVERAGE(Inversion!AE36:AN36)</f>
        <v>249.57043600502001</v>
      </c>
      <c r="N40" s="39"/>
      <c r="O40" s="39"/>
      <c r="P40" s="39"/>
      <c r="Q40" s="41"/>
      <c r="R40" s="41"/>
      <c r="S40" s="38" t="s">
        <v>428</v>
      </c>
      <c r="T40" s="39">
        <f t="shared" si="23"/>
        <v>-1018.3514531307692</v>
      </c>
      <c r="U40" s="39">
        <f t="shared" si="24"/>
        <v>-2336.9426564</v>
      </c>
      <c r="V40" s="39">
        <f t="shared" si="25"/>
        <v>-315.63080292867983</v>
      </c>
      <c r="W40" s="41"/>
      <c r="X40" s="41"/>
      <c r="Y40" s="41"/>
      <c r="Z40" s="41"/>
      <c r="AA40" s="38" t="s">
        <v>428</v>
      </c>
      <c r="AB40" s="44">
        <f t="shared" si="26"/>
        <v>-0.36400997440409566</v>
      </c>
      <c r="AC40" s="44">
        <f t="shared" si="27"/>
        <v>-0.51035830815458894</v>
      </c>
      <c r="AD40" s="44">
        <f t="shared" si="28"/>
        <v>-0.55843968694078616</v>
      </c>
      <c r="AE40" s="41"/>
      <c r="AF40" s="41"/>
      <c r="AG40" s="41"/>
    </row>
    <row r="41" spans="1:33" s="42" customFormat="1" ht="12.75" x14ac:dyDescent="0.2">
      <c r="A41" s="38" t="s">
        <v>429</v>
      </c>
      <c r="B41" s="39">
        <f>AVERAGE(Inversion!H13:T13)</f>
        <v>1232.7610138384616</v>
      </c>
      <c r="C41" s="39">
        <f>AVERAGE(Inversion!U13:AD13)</f>
        <v>947.40880253000012</v>
      </c>
      <c r="D41" s="39">
        <f>AVERAGE(Inversion!AE13:AN13)</f>
        <v>196.94490015300002</v>
      </c>
      <c r="E41" s="39"/>
      <c r="F41" s="39"/>
      <c r="G41" s="39"/>
      <c r="H41" s="39"/>
      <c r="I41" s="41"/>
      <c r="J41" s="38" t="s">
        <v>429</v>
      </c>
      <c r="K41" s="39">
        <f>AVERAGE(Inversion!H37:T37)</f>
        <v>790.87461683076924</v>
      </c>
      <c r="L41" s="39">
        <f>AVERAGE(Inversion!U37:AD37)</f>
        <v>434.71737192000001</v>
      </c>
      <c r="M41" s="39">
        <f>AVERAGE(Inversion!AE37:AN37)</f>
        <v>72.524473618000016</v>
      </c>
      <c r="N41" s="39"/>
      <c r="O41" s="39"/>
      <c r="P41" s="39"/>
      <c r="Q41" s="41"/>
      <c r="R41" s="41"/>
      <c r="S41" s="38" t="s">
        <v>429</v>
      </c>
      <c r="T41" s="39">
        <f t="shared" si="23"/>
        <v>-441.88639700769238</v>
      </c>
      <c r="U41" s="39">
        <f t="shared" si="24"/>
        <v>-512.69143061000011</v>
      </c>
      <c r="V41" s="39">
        <f t="shared" si="25"/>
        <v>-124.420426535</v>
      </c>
      <c r="W41" s="41"/>
      <c r="X41" s="41"/>
      <c r="Y41" s="41"/>
      <c r="Z41" s="41"/>
      <c r="AA41" s="38" t="s">
        <v>429</v>
      </c>
      <c r="AB41" s="44">
        <f t="shared" si="26"/>
        <v>-0.35845260520673494</v>
      </c>
      <c r="AC41" s="44">
        <f t="shared" si="27"/>
        <v>-0.5411512213533245</v>
      </c>
      <c r="AD41" s="44">
        <f t="shared" si="28"/>
        <v>-0.63175246700138898</v>
      </c>
      <c r="AE41" s="41"/>
      <c r="AF41" s="41"/>
      <c r="AG41" s="41"/>
    </row>
    <row r="42" spans="1:33" s="42" customFormat="1" ht="12.75" x14ac:dyDescent="0.2">
      <c r="A42" s="38" t="s">
        <v>430</v>
      </c>
      <c r="B42" s="39">
        <f>AVERAGE(Inversion!H14:T14)</f>
        <v>2935.020601992308</v>
      </c>
      <c r="C42" s="39">
        <f>AVERAGE(Inversion!U14:AD14)</f>
        <v>3067.7437003999999</v>
      </c>
      <c r="D42" s="39">
        <f>AVERAGE(Inversion!AE14:AN14)</f>
        <v>1249.4259613500001</v>
      </c>
      <c r="E42" s="39"/>
      <c r="F42" s="39"/>
      <c r="G42" s="39"/>
      <c r="H42" s="39"/>
      <c r="I42" s="41"/>
      <c r="J42" s="38" t="s">
        <v>430</v>
      </c>
      <c r="K42" s="39">
        <f>AVERAGE(Inversion!H38:T38)</f>
        <v>1939.4069509384619</v>
      </c>
      <c r="L42" s="39">
        <f>AVERAGE(Inversion!U38:AD38)</f>
        <v>1658.9603250100001</v>
      </c>
      <c r="M42" s="39">
        <f>AVERAGE(Inversion!AE38:AN38)</f>
        <v>567.53550298999994</v>
      </c>
      <c r="N42" s="39"/>
      <c r="O42" s="39"/>
      <c r="P42" s="39"/>
      <c r="Q42" s="41"/>
      <c r="R42" s="41"/>
      <c r="S42" s="38" t="s">
        <v>430</v>
      </c>
      <c r="T42" s="39">
        <f t="shared" si="23"/>
        <v>-995.61365105384607</v>
      </c>
      <c r="U42" s="39">
        <f t="shared" si="24"/>
        <v>-1408.7833753899997</v>
      </c>
      <c r="V42" s="39">
        <f t="shared" si="25"/>
        <v>-681.89045836000014</v>
      </c>
      <c r="W42" s="41"/>
      <c r="X42" s="41"/>
      <c r="Y42" s="41"/>
      <c r="Z42" s="41"/>
      <c r="AA42" s="38" t="s">
        <v>430</v>
      </c>
      <c r="AB42" s="44">
        <f t="shared" si="26"/>
        <v>-0.33921862435242123</v>
      </c>
      <c r="AC42" s="44">
        <f t="shared" si="27"/>
        <v>-0.45922460054479453</v>
      </c>
      <c r="AD42" s="44">
        <f t="shared" si="28"/>
        <v>-0.54576299793164218</v>
      </c>
      <c r="AE42" s="41"/>
      <c r="AF42" s="41"/>
      <c r="AG42" s="41"/>
    </row>
    <row r="43" spans="1:33" s="42" customFormat="1" ht="12.75" x14ac:dyDescent="0.2">
      <c r="A43" s="38" t="s">
        <v>431</v>
      </c>
      <c r="B43" s="39">
        <f>AVERAGE(Inversion!H15:T15)</f>
        <v>3249.210138923077</v>
      </c>
      <c r="C43" s="39">
        <f>AVERAGE(Inversion!U15:AD15)</f>
        <v>3478.5237435999998</v>
      </c>
      <c r="D43" s="39">
        <f>AVERAGE(Inversion!AE15:AN15)</f>
        <v>3682.2716587000004</v>
      </c>
      <c r="E43" s="39"/>
      <c r="F43" s="39"/>
      <c r="G43" s="39"/>
      <c r="H43" s="39"/>
      <c r="I43" s="41"/>
      <c r="J43" s="38" t="s">
        <v>431</v>
      </c>
      <c r="K43" s="39">
        <f>AVERAGE(Inversion!H39:T39)</f>
        <v>2090.9309309230771</v>
      </c>
      <c r="L43" s="39">
        <f>AVERAGE(Inversion!U39:AD39)</f>
        <v>1452.2189384000001</v>
      </c>
      <c r="M43" s="39">
        <f>AVERAGE(Inversion!AE39:AN39)</f>
        <v>1117.8126360799999</v>
      </c>
      <c r="N43" s="39"/>
      <c r="O43" s="39"/>
      <c r="P43" s="39"/>
      <c r="Q43" s="41"/>
      <c r="R43" s="41"/>
      <c r="S43" s="38" t="s">
        <v>431</v>
      </c>
      <c r="T43" s="39">
        <f t="shared" si="23"/>
        <v>-1158.2792079999999</v>
      </c>
      <c r="U43" s="39">
        <f t="shared" si="24"/>
        <v>-2026.3048051999997</v>
      </c>
      <c r="V43" s="39">
        <f t="shared" si="25"/>
        <v>-2564.4590226200007</v>
      </c>
      <c r="W43" s="41"/>
      <c r="X43" s="41"/>
      <c r="Y43" s="41"/>
      <c r="Z43" s="41"/>
      <c r="AA43" s="38" t="s">
        <v>431</v>
      </c>
      <c r="AB43" s="44">
        <f t="shared" si="26"/>
        <v>-0.35648023934330753</v>
      </c>
      <c r="AC43" s="44">
        <f t="shared" si="27"/>
        <v>-0.58251860690274682</v>
      </c>
      <c r="AD43" s="44">
        <f t="shared" si="28"/>
        <v>-0.69643395716365053</v>
      </c>
      <c r="AE43" s="41"/>
      <c r="AF43" s="41"/>
      <c r="AG43" s="41"/>
    </row>
    <row r="44" spans="1:33" s="42" customFormat="1" ht="12.75" x14ac:dyDescent="0.2">
      <c r="A44" s="38" t="s">
        <v>434</v>
      </c>
      <c r="B44" s="39">
        <f>AVERAGE(Inversion!H16:T16)</f>
        <v>3450.1788621538462</v>
      </c>
      <c r="C44" s="39">
        <f>AVERAGE(Inversion!U16:AD16)</f>
        <v>2668.8892100000003</v>
      </c>
      <c r="D44" s="39">
        <f>AVERAGE(Inversion!AE16:AN16)</f>
        <v>547.45611936099999</v>
      </c>
      <c r="E44" s="39"/>
      <c r="F44" s="39"/>
      <c r="G44" s="39"/>
      <c r="H44" s="39"/>
      <c r="I44" s="41"/>
      <c r="J44" s="38" t="s">
        <v>434</v>
      </c>
      <c r="K44" s="39">
        <f>AVERAGE(Inversion!H40:T40)</f>
        <v>2475.6993827692309</v>
      </c>
      <c r="L44" s="39">
        <f>AVERAGE(Inversion!U40:AD40)</f>
        <v>1562.199987</v>
      </c>
      <c r="M44" s="39">
        <f>AVERAGE(Inversion!AE40:AN40)</f>
        <v>306.95506192899995</v>
      </c>
      <c r="N44" s="39"/>
      <c r="O44" s="39"/>
      <c r="P44" s="39"/>
      <c r="Q44" s="41"/>
      <c r="R44" s="41"/>
      <c r="S44" s="38" t="s">
        <v>434</v>
      </c>
      <c r="T44" s="39">
        <f t="shared" si="23"/>
        <v>-974.47947938461539</v>
      </c>
      <c r="U44" s="39">
        <f t="shared" si="24"/>
        <v>-1106.6892230000003</v>
      </c>
      <c r="V44" s="39">
        <f t="shared" si="25"/>
        <v>-240.50105743200004</v>
      </c>
      <c r="W44" s="41"/>
      <c r="X44" s="41"/>
      <c r="Y44" s="41"/>
      <c r="Z44" s="41"/>
      <c r="AA44" s="38" t="s">
        <v>434</v>
      </c>
      <c r="AB44" s="44">
        <f t="shared" si="26"/>
        <v>-0.28244317709844069</v>
      </c>
      <c r="AC44" s="44">
        <f t="shared" si="27"/>
        <v>-0.41466285631242072</v>
      </c>
      <c r="AD44" s="44">
        <f t="shared" si="28"/>
        <v>-0.43930654700273863</v>
      </c>
      <c r="AE44" s="41"/>
      <c r="AF44" s="41"/>
      <c r="AG44" s="41"/>
    </row>
    <row r="45" spans="1:33" s="42" customFormat="1" ht="12.75" x14ac:dyDescent="0.2">
      <c r="A45" s="38" t="s">
        <v>435</v>
      </c>
      <c r="B45" s="39">
        <f>AVERAGE(Inversion!H17:T17)</f>
        <v>20218.641846153849</v>
      </c>
      <c r="C45" s="39">
        <f>AVERAGE(Inversion!U17:AD17)</f>
        <v>27745.459577999998</v>
      </c>
      <c r="D45" s="39">
        <f>AVERAGE(Inversion!AE17:AN17)</f>
        <v>35654.840750000003</v>
      </c>
      <c r="E45" s="39"/>
      <c r="F45" s="39"/>
      <c r="G45" s="39"/>
      <c r="H45" s="39"/>
      <c r="I45" s="41"/>
      <c r="J45" s="38" t="s">
        <v>435</v>
      </c>
      <c r="K45" s="39">
        <f>AVERAGE(Inversion!H41:T41)</f>
        <v>13702.909048461539</v>
      </c>
      <c r="L45" s="39">
        <f>AVERAGE(Inversion!U41:AD41)</f>
        <v>14563.074477999999</v>
      </c>
      <c r="M45" s="39">
        <f>AVERAGE(Inversion!AE41:AN41)</f>
        <v>16187.163616999998</v>
      </c>
      <c r="N45" s="39"/>
      <c r="O45" s="39"/>
      <c r="P45" s="39"/>
      <c r="Q45" s="41"/>
      <c r="R45" s="41"/>
      <c r="S45" s="38" t="s">
        <v>435</v>
      </c>
      <c r="T45" s="39">
        <f t="shared" si="23"/>
        <v>-6515.7327976923098</v>
      </c>
      <c r="U45" s="39">
        <f t="shared" si="24"/>
        <v>-13182.3851</v>
      </c>
      <c r="V45" s="39">
        <f t="shared" si="25"/>
        <v>-19467.677133000005</v>
      </c>
      <c r="W45" s="41"/>
      <c r="X45" s="41"/>
      <c r="Y45" s="41"/>
      <c r="Z45" s="41"/>
      <c r="AA45" s="38" t="s">
        <v>435</v>
      </c>
      <c r="AB45" s="44">
        <f t="shared" si="26"/>
        <v>-0.32226362419747712</v>
      </c>
      <c r="AC45" s="44">
        <f t="shared" si="27"/>
        <v>-0.47511864285184202</v>
      </c>
      <c r="AD45" s="44">
        <f t="shared" si="28"/>
        <v>-0.54600376059736022</v>
      </c>
      <c r="AE45" s="41"/>
      <c r="AF45" s="41"/>
      <c r="AG45" s="41"/>
    </row>
    <row r="46" spans="1:33" s="42" customFormat="1" ht="12.75" x14ac:dyDescent="0.2">
      <c r="A46" s="38" t="s">
        <v>432</v>
      </c>
      <c r="B46" s="39">
        <f>AVERAGE(Inversion!H18:T18)</f>
        <v>168.86018876592306</v>
      </c>
      <c r="C46" s="39">
        <f>AVERAGE(Inversion!U18:AD18)</f>
        <v>6.6898939213000004</v>
      </c>
      <c r="D46" s="39">
        <f>AVERAGE(Inversion!AE18:AN18)</f>
        <v>8.5434861128999984</v>
      </c>
      <c r="E46" s="39"/>
      <c r="F46" s="39"/>
      <c r="G46" s="39"/>
      <c r="H46" s="39"/>
      <c r="I46" s="41"/>
      <c r="J46" s="38" t="s">
        <v>432</v>
      </c>
      <c r="K46" s="39">
        <f>AVERAGE(Inversion!H42:T42)</f>
        <v>133.27798883561536</v>
      </c>
      <c r="L46" s="39">
        <f>AVERAGE(Inversion!U42:AD42)</f>
        <v>3.1675181623000004</v>
      </c>
      <c r="M46" s="39">
        <f>AVERAGE(Inversion!AE42:AN42)</f>
        <v>2.8850090148000005</v>
      </c>
      <c r="N46" s="39"/>
      <c r="O46" s="39"/>
      <c r="P46" s="39"/>
      <c r="Q46" s="41"/>
      <c r="R46" s="41"/>
      <c r="S46" s="38" t="s">
        <v>432</v>
      </c>
      <c r="T46" s="39">
        <f t="shared" si="23"/>
        <v>-35.582199930307695</v>
      </c>
      <c r="U46" s="39">
        <f t="shared" si="24"/>
        <v>-3.522375759</v>
      </c>
      <c r="V46" s="39">
        <f t="shared" si="25"/>
        <v>-5.6584770980999979</v>
      </c>
      <c r="W46" s="41"/>
      <c r="X46" s="41"/>
      <c r="Y46" s="41"/>
      <c r="Z46" s="41"/>
      <c r="AA46" s="38" t="s">
        <v>432</v>
      </c>
      <c r="AB46" s="44">
        <f t="shared" si="26"/>
        <v>-0.21071988720581358</v>
      </c>
      <c r="AC46" s="44">
        <f t="shared" si="27"/>
        <v>-0.52652191506132606</v>
      </c>
      <c r="AD46" s="44">
        <f t="shared" si="28"/>
        <v>-0.66231477681647288</v>
      </c>
      <c r="AE46" s="41"/>
      <c r="AF46" s="41"/>
      <c r="AG46" s="41"/>
    </row>
    <row r="47" spans="1:33" s="42" customFormat="1" ht="12.75" x14ac:dyDescent="0.2">
      <c r="A47" s="38" t="s">
        <v>433</v>
      </c>
      <c r="B47" s="39">
        <f>AVERAGE(Inversion!H19:T19)</f>
        <v>492.85291650630768</v>
      </c>
      <c r="C47" s="39">
        <f>AVERAGE(Inversion!U19:AD19)</f>
        <v>0.55059168340999987</v>
      </c>
      <c r="D47" s="39">
        <f>AVERAGE(Inversion!AE19:AN19)</f>
        <v>4.9414421100000001E-2</v>
      </c>
      <c r="E47" s="39"/>
      <c r="F47" s="39"/>
      <c r="G47" s="39"/>
      <c r="H47" s="39"/>
      <c r="I47" s="41"/>
      <c r="J47" s="38" t="s">
        <v>433</v>
      </c>
      <c r="K47" s="39">
        <f>AVERAGE(Inversion!H43:T43)</f>
        <v>403.70283089038458</v>
      </c>
      <c r="L47" s="39">
        <f>AVERAGE(Inversion!U43:AD43)</f>
        <v>0.35359030876000003</v>
      </c>
      <c r="M47" s="39">
        <f>AVERAGE(Inversion!AE43:AN43)</f>
        <v>2.7108327437E-2</v>
      </c>
      <c r="N47" s="39"/>
      <c r="O47" s="39"/>
      <c r="P47" s="39"/>
      <c r="Q47" s="41"/>
      <c r="R47" s="41"/>
      <c r="S47" s="38" t="s">
        <v>433</v>
      </c>
      <c r="T47" s="39">
        <f t="shared" si="23"/>
        <v>-89.150085615923103</v>
      </c>
      <c r="U47" s="39">
        <f t="shared" si="24"/>
        <v>-0.19700137464999984</v>
      </c>
      <c r="V47" s="39">
        <f t="shared" si="25"/>
        <v>-2.2306093663000001E-2</v>
      </c>
      <c r="W47" s="41"/>
      <c r="X47" s="41"/>
      <c r="Y47" s="41"/>
      <c r="Z47" s="41"/>
      <c r="AA47" s="38" t="s">
        <v>433</v>
      </c>
      <c r="AB47" s="44">
        <f t="shared" si="26"/>
        <v>-0.18088578281707735</v>
      </c>
      <c r="AC47" s="44">
        <f t="shared" si="27"/>
        <v>-0.35779940123669129</v>
      </c>
      <c r="AD47" s="44">
        <f t="shared" si="28"/>
        <v>-0.45140858005518558</v>
      </c>
      <c r="AE47" s="41"/>
      <c r="AF47" s="41"/>
      <c r="AG47" s="41"/>
    </row>
    <row r="48" spans="1:33" s="42" customFormat="1" ht="12.75" x14ac:dyDescent="0.2">
      <c r="A48" s="40" t="s">
        <v>225</v>
      </c>
      <c r="B48" s="39">
        <f>AVERAGE(Inversion!H20:T20)</f>
        <v>4716805.6132043721</v>
      </c>
      <c r="C48" s="39">
        <f>AVERAGE(Inversion!U20:AD20)</f>
        <v>6429932.427874459</v>
      </c>
      <c r="D48" s="39">
        <f>AVERAGE(Inversion!AE20:AN20)</f>
        <v>8299032.3663562238</v>
      </c>
      <c r="E48" s="39"/>
      <c r="F48" s="39"/>
      <c r="G48" s="39"/>
      <c r="H48" s="39"/>
      <c r="I48" s="41"/>
      <c r="J48" s="40" t="s">
        <v>225</v>
      </c>
      <c r="K48" s="39">
        <f>AVERAGE(Inversion!H44:T44)</f>
        <v>4728821.7650342146</v>
      </c>
      <c r="L48" s="39">
        <f>AVERAGE(Inversion!U44:AD44)</f>
        <v>6466713.6617470952</v>
      </c>
      <c r="M48" s="39">
        <f>AVERAGE(Inversion!AE44:AN44)</f>
        <v>8358140.3010684717</v>
      </c>
      <c r="N48" s="39"/>
      <c r="O48" s="39"/>
      <c r="P48" s="39"/>
      <c r="Q48" s="41"/>
      <c r="R48" s="41"/>
      <c r="S48" s="40" t="s">
        <v>225</v>
      </c>
      <c r="T48" s="39">
        <f t="shared" si="23"/>
        <v>12016.151829842478</v>
      </c>
      <c r="U48" s="39">
        <f t="shared" si="24"/>
        <v>36781.233872636221</v>
      </c>
      <c r="V48" s="39">
        <f t="shared" si="25"/>
        <v>59107.934712247923</v>
      </c>
      <c r="W48" s="41"/>
      <c r="X48" s="41"/>
      <c r="Y48" s="41"/>
      <c r="Z48" s="41"/>
      <c r="AA48" s="40" t="s">
        <v>225</v>
      </c>
      <c r="AB48" s="44">
        <f t="shared" si="26"/>
        <v>2.5475189811094978E-3</v>
      </c>
      <c r="AC48" s="44">
        <f t="shared" si="27"/>
        <v>5.7203142156183606E-3</v>
      </c>
      <c r="AD48" s="44">
        <f t="shared" si="28"/>
        <v>7.122268248026975E-3</v>
      </c>
      <c r="AE48" s="41"/>
      <c r="AF48" s="41"/>
      <c r="AG48" s="41"/>
    </row>
    <row r="49" spans="1:33" s="42" customFormat="1" ht="12.75" x14ac:dyDescent="0.2">
      <c r="A49" s="40" t="s">
        <v>438</v>
      </c>
      <c r="B49" s="39">
        <f>AVERAGE(Inversion!H21:T21)</f>
        <v>46480.662275269227</v>
      </c>
      <c r="C49" s="39">
        <f>AVERAGE(Inversion!U21:AD21)</f>
        <v>119655.62907393</v>
      </c>
      <c r="D49" s="39">
        <f>AVERAGE(Inversion!AE21:AN21)</f>
        <v>197009.02727043669</v>
      </c>
      <c r="E49" s="39"/>
      <c r="F49" s="39"/>
      <c r="G49" s="39"/>
      <c r="H49" s="39"/>
      <c r="I49" s="41"/>
      <c r="J49" s="40" t="s">
        <v>438</v>
      </c>
      <c r="K49" s="39">
        <f>AVERAGE(Inversion!H45:T45)</f>
        <v>29622.62064083077</v>
      </c>
      <c r="L49" s="39">
        <f>AVERAGE(Inversion!U45:AD45)</f>
        <v>60585.450886530001</v>
      </c>
      <c r="M49" s="39">
        <f>AVERAGE(Inversion!AE45:AN45)</f>
        <v>88981.112882513014</v>
      </c>
      <c r="N49" s="39"/>
      <c r="O49" s="39"/>
      <c r="P49" s="39"/>
      <c r="Q49" s="41"/>
      <c r="R49" s="41"/>
      <c r="S49" s="40" t="s">
        <v>438</v>
      </c>
      <c r="T49" s="39">
        <f t="shared" si="23"/>
        <v>-16858.041634438458</v>
      </c>
      <c r="U49" s="39">
        <f t="shared" si="24"/>
        <v>-59070.178187400001</v>
      </c>
      <c r="V49" s="39">
        <f t="shared" si="25"/>
        <v>-108027.91438792368</v>
      </c>
      <c r="W49" s="41"/>
      <c r="X49" s="41"/>
      <c r="Y49" s="41"/>
      <c r="Z49" s="41"/>
      <c r="AA49" s="40" t="s">
        <v>438</v>
      </c>
      <c r="AB49" s="44">
        <f t="shared" si="26"/>
        <v>-0.36268935960079995</v>
      </c>
      <c r="AC49" s="44">
        <f t="shared" si="27"/>
        <v>-0.49366819300162723</v>
      </c>
      <c r="AD49" s="44">
        <f t="shared" si="28"/>
        <v>-0.54833992068613413</v>
      </c>
      <c r="AE49" s="41"/>
      <c r="AF49" s="41"/>
      <c r="AG49" s="41"/>
    </row>
    <row r="50" spans="1:33" s="42" customFormat="1" ht="12.75" x14ac:dyDescent="0.2">
      <c r="A50" s="40" t="s">
        <v>431</v>
      </c>
      <c r="B50" s="39">
        <f>AVERAGE(Inversion!H22:T22)</f>
        <v>3249.210138923077</v>
      </c>
      <c r="C50" s="39">
        <f>AVERAGE(Inversion!U22:AD22)</f>
        <v>3478.5237435999998</v>
      </c>
      <c r="D50" s="39">
        <f>AVERAGE(Inversion!AE22:AN22)</f>
        <v>3682.2716587000004</v>
      </c>
      <c r="E50" s="39"/>
      <c r="F50" s="39"/>
      <c r="G50" s="39"/>
      <c r="H50" s="39"/>
      <c r="I50" s="41"/>
      <c r="J50" s="40" t="s">
        <v>431</v>
      </c>
      <c r="K50" s="39">
        <f>AVERAGE(Inversion!H46:T46)</f>
        <v>2090.9309309230771</v>
      </c>
      <c r="L50" s="39">
        <f>AVERAGE(Inversion!U46:AD46)</f>
        <v>1452.2189384000001</v>
      </c>
      <c r="M50" s="39">
        <f>AVERAGE(Inversion!AE46:AN46)</f>
        <v>1117.8126360799999</v>
      </c>
      <c r="N50" s="39"/>
      <c r="O50" s="39"/>
      <c r="P50" s="39"/>
      <c r="Q50" s="41"/>
      <c r="R50" s="41"/>
      <c r="S50" s="40" t="s">
        <v>431</v>
      </c>
      <c r="T50" s="39">
        <f t="shared" si="23"/>
        <v>-1158.2792079999999</v>
      </c>
      <c r="U50" s="39">
        <f t="shared" si="24"/>
        <v>-2026.3048051999997</v>
      </c>
      <c r="V50" s="39">
        <f t="shared" si="25"/>
        <v>-2564.4590226200007</v>
      </c>
      <c r="W50" s="41"/>
      <c r="X50" s="41"/>
      <c r="Y50" s="41"/>
      <c r="Z50" s="41"/>
      <c r="AA50" s="40" t="s">
        <v>431</v>
      </c>
      <c r="AB50" s="44">
        <f t="shared" si="26"/>
        <v>-0.35648023934330753</v>
      </c>
      <c r="AC50" s="44">
        <f t="shared" si="27"/>
        <v>-0.58251860690274682</v>
      </c>
      <c r="AD50" s="44">
        <f t="shared" si="28"/>
        <v>-0.69643395716365053</v>
      </c>
      <c r="AE50" s="41"/>
      <c r="AF50" s="41"/>
      <c r="AG50" s="41"/>
    </row>
    <row r="51" spans="1:33" s="42" customFormat="1" ht="12.75" x14ac:dyDescent="0.2">
      <c r="A51" s="40" t="s">
        <v>226</v>
      </c>
      <c r="B51" s="39">
        <f>AVERAGE(Inversion!H23:T23)</f>
        <v>24330.533813579921</v>
      </c>
      <c r="C51" s="39">
        <f>AVERAGE(Inversion!U23:AD23)</f>
        <v>30421.589273604703</v>
      </c>
      <c r="D51" s="39">
        <f>AVERAGE(Inversion!AE23:AN23)</f>
        <v>36210.889769894995</v>
      </c>
      <c r="E51" s="41"/>
      <c r="F51" s="41"/>
      <c r="G51" s="41"/>
      <c r="H51" s="41"/>
      <c r="I51" s="41"/>
      <c r="J51" s="40" t="s">
        <v>226</v>
      </c>
      <c r="K51" s="39">
        <f>AVERAGE(Inversion!H47:T47)</f>
        <v>16715.589250956771</v>
      </c>
      <c r="L51" s="39">
        <f>AVERAGE(Inversion!U47:AD47)</f>
        <v>16128.795573471061</v>
      </c>
      <c r="M51" s="39">
        <f>AVERAGE(Inversion!AE47:AN47)</f>
        <v>16497.030796271236</v>
      </c>
      <c r="N51" s="41"/>
      <c r="O51" s="41"/>
      <c r="P51" s="41"/>
      <c r="Q51" s="41"/>
      <c r="R51" s="41"/>
      <c r="S51" s="40" t="s">
        <v>226</v>
      </c>
      <c r="T51" s="39">
        <f t="shared" si="23"/>
        <v>-7614.94456262315</v>
      </c>
      <c r="U51" s="39">
        <f t="shared" si="24"/>
        <v>-14292.793700133641</v>
      </c>
      <c r="V51" s="39">
        <f t="shared" si="25"/>
        <v>-19713.858973623759</v>
      </c>
      <c r="W51" s="41"/>
      <c r="X51" s="41"/>
      <c r="Y51" s="41"/>
      <c r="Z51" s="41"/>
      <c r="AA51" s="40" t="s">
        <v>226</v>
      </c>
      <c r="AB51" s="44">
        <f t="shared" si="26"/>
        <v>-0.31297893506853192</v>
      </c>
      <c r="AC51" s="44">
        <f t="shared" si="27"/>
        <v>-0.46982403094025027</v>
      </c>
      <c r="AD51" s="44">
        <f t="shared" si="28"/>
        <v>-0.5444179664983948</v>
      </c>
      <c r="AE51" s="41"/>
      <c r="AF51" s="41"/>
      <c r="AG51" s="41"/>
    </row>
    <row r="52" spans="1:33" x14ac:dyDescent="0.25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W52" s="34"/>
      <c r="X52" s="34"/>
      <c r="Y52" s="34"/>
      <c r="Z52" s="34"/>
      <c r="AA52" s="34"/>
      <c r="AB52" s="34"/>
      <c r="AC52" s="34"/>
      <c r="AD52" s="34"/>
      <c r="AE52" s="34"/>
      <c r="AF52" s="34"/>
      <c r="AG52" s="34"/>
    </row>
    <row r="53" spans="1:33" x14ac:dyDescent="0.25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  <c r="X53" s="34"/>
      <c r="Y53" s="34"/>
      <c r="Z53" s="34"/>
      <c r="AA53" s="34"/>
      <c r="AB53" s="34"/>
      <c r="AC53" s="34"/>
      <c r="AD53" s="34"/>
      <c r="AE53" s="34"/>
      <c r="AF53" s="34"/>
      <c r="AG53" s="34"/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26"/>
  <sheetViews>
    <sheetView topLeftCell="A13" workbookViewId="0">
      <selection activeCell="E46" sqref="E46"/>
    </sheetView>
  </sheetViews>
  <sheetFormatPr baseColWidth="10" defaultColWidth="11.42578125" defaultRowHeight="15" x14ac:dyDescent="0.25"/>
  <cols>
    <col min="1" max="1" width="26.42578125" style="33" customWidth="1"/>
    <col min="2" max="9" width="11.42578125" style="33"/>
    <col min="10" max="10" width="23.7109375" style="33" customWidth="1"/>
    <col min="11" max="18" width="11.42578125" style="33"/>
    <col min="19" max="19" width="23.42578125" style="33" customWidth="1"/>
    <col min="20" max="25" width="11.42578125" style="33"/>
    <col min="26" max="26" width="11.42578125" style="47"/>
    <col min="27" max="27" width="25.85546875" style="33" customWidth="1"/>
    <col min="28" max="16384" width="11.42578125" style="33"/>
  </cols>
  <sheetData>
    <row r="1" spans="1:34" ht="18.75" x14ac:dyDescent="0.3">
      <c r="A1" s="11" t="s">
        <v>215</v>
      </c>
      <c r="B1" s="34"/>
      <c r="C1" s="34"/>
      <c r="D1" s="34"/>
      <c r="E1" s="34"/>
      <c r="F1" s="34"/>
      <c r="G1" s="34"/>
      <c r="H1" s="34"/>
      <c r="I1" s="34"/>
      <c r="J1" s="11" t="s">
        <v>216</v>
      </c>
      <c r="K1" s="34"/>
      <c r="L1" s="34"/>
      <c r="M1" s="34"/>
      <c r="N1" s="34"/>
      <c r="O1" s="34"/>
      <c r="P1" s="34"/>
      <c r="Q1" s="34"/>
      <c r="R1" s="34"/>
      <c r="S1" s="11" t="s">
        <v>217</v>
      </c>
      <c r="T1" s="34"/>
      <c r="U1" s="34"/>
      <c r="V1" s="34"/>
      <c r="W1" s="34"/>
      <c r="X1" s="34"/>
      <c r="Y1" s="34"/>
      <c r="Z1" s="34"/>
      <c r="AA1" s="11" t="s">
        <v>446</v>
      </c>
      <c r="AB1" s="34"/>
      <c r="AC1" s="34"/>
      <c r="AD1" s="34"/>
      <c r="AE1" s="34"/>
      <c r="AF1" s="34"/>
      <c r="AG1" s="34"/>
      <c r="AH1" s="34"/>
    </row>
    <row r="2" spans="1:34" s="42" customFormat="1" ht="12.75" x14ac:dyDescent="0.2">
      <c r="A2" s="40" t="s">
        <v>188</v>
      </c>
      <c r="B2" s="41"/>
      <c r="C2" s="41"/>
      <c r="D2" s="41"/>
      <c r="E2" s="41"/>
      <c r="F2" s="41"/>
      <c r="G2" s="41"/>
      <c r="H2" s="41"/>
      <c r="I2" s="41"/>
      <c r="J2" s="40" t="s">
        <v>188</v>
      </c>
      <c r="K2" s="41"/>
      <c r="L2" s="41"/>
      <c r="M2" s="41"/>
      <c r="N2" s="41"/>
      <c r="O2" s="41"/>
      <c r="P2" s="41"/>
      <c r="Q2" s="41"/>
      <c r="R2" s="41"/>
      <c r="S2" s="40" t="s">
        <v>188</v>
      </c>
      <c r="T2" s="41"/>
      <c r="U2" s="41"/>
      <c r="V2" s="41"/>
      <c r="W2" s="41"/>
      <c r="X2" s="41"/>
      <c r="Y2" s="41"/>
      <c r="Z2" s="41"/>
      <c r="AA2" s="40" t="s">
        <v>188</v>
      </c>
      <c r="AB2" s="41"/>
      <c r="AC2" s="41"/>
      <c r="AD2" s="41"/>
      <c r="AE2" s="41"/>
      <c r="AF2" s="41"/>
      <c r="AG2" s="41"/>
      <c r="AH2" s="41"/>
    </row>
    <row r="3" spans="1:34" s="42" customFormat="1" ht="15" customHeight="1" x14ac:dyDescent="0.2">
      <c r="A3" s="45"/>
      <c r="B3" s="46">
        <v>2013</v>
      </c>
      <c r="C3" s="46">
        <v>2018</v>
      </c>
      <c r="D3" s="46">
        <v>2020</v>
      </c>
      <c r="E3" s="46">
        <v>2025</v>
      </c>
      <c r="F3" s="46">
        <v>2030</v>
      </c>
      <c r="G3" s="46">
        <v>2040</v>
      </c>
      <c r="H3" s="46">
        <v>2050</v>
      </c>
      <c r="I3" s="41"/>
      <c r="J3" s="45"/>
      <c r="K3" s="46">
        <v>2013</v>
      </c>
      <c r="L3" s="46">
        <v>2018</v>
      </c>
      <c r="M3" s="46">
        <v>2020</v>
      </c>
      <c r="N3" s="46">
        <v>2025</v>
      </c>
      <c r="O3" s="46">
        <v>2030</v>
      </c>
      <c r="P3" s="46">
        <v>2040</v>
      </c>
      <c r="Q3" s="46">
        <v>2050</v>
      </c>
      <c r="R3" s="41"/>
      <c r="S3" s="45"/>
      <c r="T3" s="46">
        <v>2018</v>
      </c>
      <c r="U3" s="46">
        <v>2020</v>
      </c>
      <c r="V3" s="46">
        <v>2025</v>
      </c>
      <c r="W3" s="46">
        <v>2030</v>
      </c>
      <c r="X3" s="46">
        <v>2040</v>
      </c>
      <c r="Y3" s="46">
        <v>2050</v>
      </c>
      <c r="Z3" s="49"/>
      <c r="AA3" s="45"/>
      <c r="AB3" s="46">
        <v>2018</v>
      </c>
      <c r="AC3" s="46">
        <v>2020</v>
      </c>
      <c r="AD3" s="46">
        <v>2025</v>
      </c>
      <c r="AE3" s="46">
        <v>2030</v>
      </c>
      <c r="AF3" s="46">
        <v>2040</v>
      </c>
      <c r="AG3" s="46">
        <v>2050</v>
      </c>
      <c r="AH3" s="49"/>
    </row>
    <row r="4" spans="1:34" s="42" customFormat="1" ht="15" customHeight="1" x14ac:dyDescent="0.2">
      <c r="A4" s="36" t="s">
        <v>219</v>
      </c>
      <c r="B4" s="39">
        <f>SUMIFS('DATA 2'!C$2:C$34,'DATA 2'!$A$2:$A$34,$A4)</f>
        <v>7350210</v>
      </c>
      <c r="C4" s="39">
        <f>SUMIFS('DATA 2'!H$2:H$34,'DATA 2'!$A$2:$A$34,$A4)</f>
        <v>7729636.4088999992</v>
      </c>
      <c r="D4" s="39">
        <f>SUMIFS('DATA 2'!J$2:J$34,'DATA 2'!$A$2:$A$34,$A4)</f>
        <v>7865527.074</v>
      </c>
      <c r="E4" s="39">
        <f>SUMIFS('DATA 2'!O$2:O$34,'DATA 2'!$A$2:$A$34,$A4)</f>
        <v>8168533.0581999999</v>
      </c>
      <c r="F4" s="39">
        <f>SUMIFS('DATA 2'!T$2:T$34,'DATA 2'!$A$2:$A$34,$A4)</f>
        <v>8483187.7872000001</v>
      </c>
      <c r="G4" s="39">
        <f>SUMIFS('DATA 2'!AD$2:AD$34,'DATA 2'!$A$2:$A$34,$A4)</f>
        <v>9278181.3806999996</v>
      </c>
      <c r="H4" s="39">
        <f>SUMIFS('DATA 2'!AN$2:AN$34,'DATA 2'!$A$2:$A$34,$A4)</f>
        <v>10075493.0779</v>
      </c>
      <c r="I4" s="41"/>
      <c r="J4" s="36" t="s">
        <v>219</v>
      </c>
      <c r="K4" s="39">
        <f>SUMIFS('DATA 2'!$C$35:$C$67,'DATA 2'!$A$35:$A$67,$J4)</f>
        <v>7350210</v>
      </c>
      <c r="L4" s="39">
        <f>SUMIFS('DATA 2'!$H$35:$H$67,'DATA 2'!$A$35:$A$67,$J4)</f>
        <v>7789347.8458000002</v>
      </c>
      <c r="M4" s="39">
        <f>SUMIFS('DATA 2'!$J$35:$J$67,'DATA 2'!$A$35:$A$67,$J4)</f>
        <v>7960388.1868000003</v>
      </c>
      <c r="N4" s="39">
        <f>SUMIFS('DATA 2'!$O$35:$O$67,'DATA 2'!$A$35:$A$67,$J4)</f>
        <v>8329946.4719000002</v>
      </c>
      <c r="O4" s="39">
        <f>SUMIFS('DATA 2'!$T$35:$T$67,'DATA 2'!$A$35:$A$67,$J4)</f>
        <v>8643469.0582999997</v>
      </c>
      <c r="P4" s="39">
        <f>SUMIFS('DATA 2'!$AD$35:$AD$67,'DATA 2'!$A$35:$A$67,$J4)</f>
        <v>9351154.2115000002</v>
      </c>
      <c r="Q4" s="39">
        <f>SUMIFS('DATA 2'!$AN$35:$AN$67,'DATA 2'!$A$35:$A$67,$J4)</f>
        <v>10057016.02809999</v>
      </c>
      <c r="R4" s="41"/>
      <c r="S4" s="36" t="s">
        <v>219</v>
      </c>
      <c r="T4" s="43">
        <f t="shared" ref="T4:T24" si="0">L4-C4</f>
        <v>59711.436900001019</v>
      </c>
      <c r="U4" s="43">
        <f t="shared" ref="U4:U24" si="1">M4-D4</f>
        <v>94861.112800000235</v>
      </c>
      <c r="V4" s="43">
        <f t="shared" ref="V4:V24" si="2">N4-E4</f>
        <v>161413.41370000038</v>
      </c>
      <c r="W4" s="43">
        <f t="shared" ref="W4:W24" si="3">O4-F4</f>
        <v>160281.27109999955</v>
      </c>
      <c r="X4" s="43">
        <f t="shared" ref="X4:X24" si="4">P4-G4</f>
        <v>72972.830800000578</v>
      </c>
      <c r="Y4" s="43">
        <f t="shared" ref="Y4:Y24" si="5">Q4-H4</f>
        <v>-18477.049800010398</v>
      </c>
      <c r="Z4" s="43"/>
      <c r="AA4" s="36" t="s">
        <v>219</v>
      </c>
      <c r="AB4" s="44">
        <f t="shared" ref="AB4:AB22" si="6">L4/C4-1</f>
        <v>7.7249994360988339E-3</v>
      </c>
      <c r="AC4" s="44">
        <f t="shared" ref="AC4:AC22" si="7">M4/D4-1</f>
        <v>1.2060363140007357E-2</v>
      </c>
      <c r="AD4" s="44">
        <f t="shared" ref="AD4:AD22" si="8">N4/E4-1</f>
        <v>1.9760391804739763E-2</v>
      </c>
      <c r="AE4" s="44">
        <f t="shared" ref="AE4:AE22" si="9">O4/F4-1</f>
        <v>1.8893990693197082E-2</v>
      </c>
      <c r="AF4" s="44">
        <f t="shared" ref="AF4:AF22" si="10">P4/G4-1</f>
        <v>7.8649929124898765E-3</v>
      </c>
      <c r="AG4" s="44">
        <f t="shared" ref="AG4:AG22" si="11">Q4/H4-1</f>
        <v>-1.833860601873516E-3</v>
      </c>
      <c r="AH4" s="43"/>
    </row>
    <row r="5" spans="1:34" s="42" customFormat="1" ht="15" customHeight="1" x14ac:dyDescent="0.2">
      <c r="A5" s="36" t="s">
        <v>218</v>
      </c>
      <c r="B5" s="39">
        <f>SUMIFS('DATA 2'!C$2:C$34,'DATA 2'!$A$2:$A$34,$A5)</f>
        <v>14196442.501019999</v>
      </c>
      <c r="C5" s="39">
        <f>SUMIFS('DATA 2'!H$2:H$34,'DATA 2'!$A$2:$A$34,$A5)</f>
        <v>14933105.208460001</v>
      </c>
      <c r="D5" s="39">
        <f>SUMIFS('DATA 2'!J$2:J$34,'DATA 2'!$A$2:$A$34,$A5)</f>
        <v>15226229.58478</v>
      </c>
      <c r="E5" s="39">
        <f>SUMIFS('DATA 2'!O$2:O$34,'DATA 2'!$A$2:$A$34,$A5)</f>
        <v>15965011.82141</v>
      </c>
      <c r="F5" s="39">
        <f>SUMIFS('DATA 2'!T$2:T$34,'DATA 2'!$A$2:$A$34,$A5)</f>
        <v>16730782.586489998</v>
      </c>
      <c r="G5" s="39">
        <f>SUMIFS('DATA 2'!AD$2:AD$34,'DATA 2'!$A$2:$A$34,$A5)</f>
        <v>18242852.2302</v>
      </c>
      <c r="H5" s="39">
        <f>SUMIFS('DATA 2'!AN$2:AN$34,'DATA 2'!$A$2:$A$34,$A5)</f>
        <v>19565333.202200003</v>
      </c>
      <c r="I5" s="41"/>
      <c r="J5" s="36" t="s">
        <v>218</v>
      </c>
      <c r="K5" s="39">
        <f>SUMIFS('DATA 2'!$C$35:$C$67,'DATA 2'!$A$35:$A$67,$J5)</f>
        <v>14196442.501019999</v>
      </c>
      <c r="L5" s="39">
        <f>SUMIFS('DATA 2'!$H$35:$H$67,'DATA 2'!$A$35:$A$67,$J5)</f>
        <v>15055943.757789999</v>
      </c>
      <c r="M5" s="39">
        <f>SUMIFS('DATA 2'!$J$35:$J$67,'DATA 2'!$A$35:$A$67,$J5)</f>
        <v>15400591.3431</v>
      </c>
      <c r="N5" s="39">
        <f>SUMIFS('DATA 2'!$O$35:$O$67,'DATA 2'!$A$35:$A$67,$J5)</f>
        <v>16250403.301990002</v>
      </c>
      <c r="O5" s="39">
        <f>SUMIFS('DATA 2'!$T$35:$T$67,'DATA 2'!$A$35:$A$67,$J5)</f>
        <v>17041530.77947</v>
      </c>
      <c r="P5" s="39">
        <f>SUMIFS('DATA 2'!$AD$35:$AD$67,'DATA 2'!$A$35:$A$67,$J5)</f>
        <v>18484052.928969998</v>
      </c>
      <c r="Q5" s="39">
        <f>SUMIFS('DATA 2'!$AN$35:$AN$67,'DATA 2'!$A$35:$A$67,$J5)</f>
        <v>19730860.46943</v>
      </c>
      <c r="R5" s="41"/>
      <c r="S5" s="36" t="s">
        <v>218</v>
      </c>
      <c r="T5" s="43">
        <f t="shared" si="0"/>
        <v>122838.54932999797</v>
      </c>
      <c r="U5" s="43">
        <f t="shared" si="1"/>
        <v>174361.75832000002</v>
      </c>
      <c r="V5" s="43">
        <f t="shared" si="2"/>
        <v>285391.48058000207</v>
      </c>
      <c r="W5" s="43">
        <f t="shared" si="3"/>
        <v>310748.19298000261</v>
      </c>
      <c r="X5" s="43">
        <f t="shared" si="4"/>
        <v>241200.69876999781</v>
      </c>
      <c r="Y5" s="43">
        <f t="shared" si="5"/>
        <v>165527.26722999662</v>
      </c>
      <c r="Z5" s="43"/>
      <c r="AA5" s="36" t="s">
        <v>218</v>
      </c>
      <c r="AB5" s="44">
        <f t="shared" si="6"/>
        <v>8.2259213750404125E-3</v>
      </c>
      <c r="AC5" s="44">
        <f t="shared" si="7"/>
        <v>1.1451407411739778E-2</v>
      </c>
      <c r="AD5" s="44">
        <f t="shared" si="8"/>
        <v>1.7876058206062639E-2</v>
      </c>
      <c r="AE5" s="44">
        <f t="shared" si="9"/>
        <v>1.8573440385922568E-2</v>
      </c>
      <c r="AF5" s="44">
        <f t="shared" si="10"/>
        <v>1.3221655020079881E-2</v>
      </c>
      <c r="AG5" s="44">
        <f t="shared" si="11"/>
        <v>8.460232469303719E-3</v>
      </c>
      <c r="AH5" s="43"/>
    </row>
    <row r="6" spans="1:34" s="42" customFormat="1" ht="15" customHeight="1" x14ac:dyDescent="0.2">
      <c r="A6" s="36" t="s">
        <v>220</v>
      </c>
      <c r="B6" s="39">
        <f>SUMIFS('DATA 2'!C$2:C$34,'DATA 2'!$A$2:$A$34,$A6)</f>
        <v>2280098</v>
      </c>
      <c r="C6" s="39">
        <f>SUMIFS('DATA 2'!H$2:H$34,'DATA 2'!$A$2:$A$34,$A6)</f>
        <v>2404556.6452499996</v>
      </c>
      <c r="D6" s="39">
        <f>SUMIFS('DATA 2'!J$2:J$34,'DATA 2'!$A$2:$A$34,$A6)</f>
        <v>2450378.93989</v>
      </c>
      <c r="E6" s="39">
        <f>SUMIFS('DATA 2'!O$2:O$34,'DATA 2'!$A$2:$A$34,$A6)</f>
        <v>2550296.8588200002</v>
      </c>
      <c r="F6" s="39">
        <f>SUMIFS('DATA 2'!T$2:T$34,'DATA 2'!$A$2:$A$34,$A6)</f>
        <v>2662274.5292199999</v>
      </c>
      <c r="G6" s="39">
        <f>SUMIFS('DATA 2'!AD$2:AD$34,'DATA 2'!$A$2:$A$34,$A6)</f>
        <v>2925319.2226800001</v>
      </c>
      <c r="H6" s="39">
        <f>SUMIFS('DATA 2'!AN$2:AN$34,'DATA 2'!$A$2:$A$34,$A6)</f>
        <v>3195075.6209</v>
      </c>
      <c r="I6" s="41"/>
      <c r="J6" s="36" t="s">
        <v>220</v>
      </c>
      <c r="K6" s="39">
        <f>SUMIFS('DATA 2'!$C$35:$C$67,'DATA 2'!$A$35:$A$67,$J6)</f>
        <v>2280098</v>
      </c>
      <c r="L6" s="39">
        <f>SUMIFS('DATA 2'!$H$35:$H$67,'DATA 2'!$A$35:$A$67,$J6)</f>
        <v>2454159.9466400002</v>
      </c>
      <c r="M6" s="39">
        <f>SUMIFS('DATA 2'!$J$35:$J$67,'DATA 2'!$A$35:$A$67,$J6)</f>
        <v>2521438.52562</v>
      </c>
      <c r="N6" s="39">
        <f>SUMIFS('DATA 2'!$O$35:$O$67,'DATA 2'!$A$35:$A$67,$J6)</f>
        <v>2679336.8393200003</v>
      </c>
      <c r="O6" s="39">
        <f>SUMIFS('DATA 2'!$T$35:$T$67,'DATA 2'!$A$35:$A$67,$J6)</f>
        <v>2873925.4530099998</v>
      </c>
      <c r="P6" s="39">
        <f>SUMIFS('DATA 2'!$AD$35:$AD$67,'DATA 2'!$A$35:$A$67,$J6)</f>
        <v>3229636.7662599999</v>
      </c>
      <c r="Q6" s="39">
        <f>SUMIFS('DATA 2'!$AN$35:$AN$67,'DATA 2'!$A$35:$A$67,$J6)</f>
        <v>3513732.4379500002</v>
      </c>
      <c r="R6" s="41"/>
      <c r="S6" s="36" t="s">
        <v>220</v>
      </c>
      <c r="T6" s="43">
        <f t="shared" si="0"/>
        <v>49603.301390000619</v>
      </c>
      <c r="U6" s="43">
        <f t="shared" si="1"/>
        <v>71059.585729999933</v>
      </c>
      <c r="V6" s="43">
        <f t="shared" si="2"/>
        <v>129039.98050000006</v>
      </c>
      <c r="W6" s="43">
        <f t="shared" si="3"/>
        <v>211650.92378999991</v>
      </c>
      <c r="X6" s="43">
        <f t="shared" si="4"/>
        <v>304317.54357999982</v>
      </c>
      <c r="Y6" s="43">
        <f t="shared" si="5"/>
        <v>318656.81705000019</v>
      </c>
      <c r="Z6" s="43"/>
      <c r="AA6" s="36" t="s">
        <v>220</v>
      </c>
      <c r="AB6" s="44">
        <f t="shared" si="6"/>
        <v>2.0628876216323588E-2</v>
      </c>
      <c r="AC6" s="44">
        <f t="shared" si="7"/>
        <v>2.8999427220505636E-2</v>
      </c>
      <c r="AD6" s="44">
        <f t="shared" si="8"/>
        <v>5.0598023541347903E-2</v>
      </c>
      <c r="AE6" s="44">
        <f t="shared" si="9"/>
        <v>7.9500037079951236E-2</v>
      </c>
      <c r="AF6" s="44">
        <f t="shared" si="10"/>
        <v>0.10402883255291462</v>
      </c>
      <c r="AG6" s="44">
        <f t="shared" si="11"/>
        <v>9.9733732424223343E-2</v>
      </c>
      <c r="AH6" s="43"/>
    </row>
    <row r="7" spans="1:34" s="42" customFormat="1" ht="15" customHeight="1" x14ac:dyDescent="0.2">
      <c r="A7" s="36" t="s">
        <v>221</v>
      </c>
      <c r="B7" s="39">
        <f>SUMIFS('DATA 2'!C$2:C$34,'DATA 2'!$A$2:$A$34,$A7)</f>
        <v>33422475.001000002</v>
      </c>
      <c r="C7" s="39">
        <f>SUMIFS('DATA 2'!H$2:H$34,'DATA 2'!$A$2:$A$34,$A7)</f>
        <v>35116975.226999998</v>
      </c>
      <c r="D7" s="39">
        <f>SUMIFS('DATA 2'!J$2:J$34,'DATA 2'!$A$2:$A$34,$A7)</f>
        <v>35759870.664999999</v>
      </c>
      <c r="E7" s="39">
        <f>SUMIFS('DATA 2'!O$2:O$34,'DATA 2'!$A$2:$A$34,$A7)</f>
        <v>37288254.129999995</v>
      </c>
      <c r="F7" s="39">
        <f>SUMIFS('DATA 2'!T$2:T$34,'DATA 2'!$A$2:$A$34,$A7)</f>
        <v>38926806.242000006</v>
      </c>
      <c r="G7" s="39">
        <f>SUMIFS('DATA 2'!AD$2:AD$34,'DATA 2'!$A$2:$A$34,$A7)</f>
        <v>42453074.822999999</v>
      </c>
      <c r="H7" s="39">
        <f>SUMIFS('DATA 2'!AN$2:AN$34,'DATA 2'!$A$2:$A$34,$A7)</f>
        <v>45829381.245999999</v>
      </c>
      <c r="I7" s="41"/>
      <c r="J7" s="36" t="s">
        <v>221</v>
      </c>
      <c r="K7" s="39">
        <f>SUMIFS('DATA 2'!$C$35:$C$67,'DATA 2'!$A$35:$A$67,$J7)</f>
        <v>33422475.001000002</v>
      </c>
      <c r="L7" s="39">
        <f>SUMIFS('DATA 2'!$H$35:$H$67,'DATA 2'!$A$35:$A$67,$J7)</f>
        <v>35270755.192000002</v>
      </c>
      <c r="M7" s="39">
        <f>SUMIFS('DATA 2'!$J$35:$J$67,'DATA 2'!$A$35:$A$67,$J7)</f>
        <v>36025740.116999999</v>
      </c>
      <c r="N7" s="39">
        <f>SUMIFS('DATA 2'!$O$35:$O$67,'DATA 2'!$A$35:$A$67,$J7)</f>
        <v>37872455.076000005</v>
      </c>
      <c r="O7" s="39">
        <f>SUMIFS('DATA 2'!$T$35:$T$67,'DATA 2'!$A$35:$A$67,$J7)</f>
        <v>39629504.987000003</v>
      </c>
      <c r="P7" s="39">
        <f>SUMIFS('DATA 2'!$AD$35:$AD$67,'DATA 2'!$A$35:$A$67,$J7)</f>
        <v>43001190.054000005</v>
      </c>
      <c r="Q7" s="39">
        <f>SUMIFS('DATA 2'!$AN$35:$AN$67,'DATA 2'!$A$35:$A$67,$J7)</f>
        <v>46104754.126000002</v>
      </c>
      <c r="R7" s="41"/>
      <c r="S7" s="36" t="s">
        <v>221</v>
      </c>
      <c r="T7" s="43">
        <f t="shared" si="0"/>
        <v>153779.96500000358</v>
      </c>
      <c r="U7" s="43">
        <f t="shared" si="1"/>
        <v>265869.45199999958</v>
      </c>
      <c r="V7" s="43">
        <f t="shared" si="2"/>
        <v>584200.94600000978</v>
      </c>
      <c r="W7" s="43">
        <f t="shared" si="3"/>
        <v>702698.74499999732</v>
      </c>
      <c r="X7" s="43">
        <f t="shared" si="4"/>
        <v>548115.2310000062</v>
      </c>
      <c r="Y7" s="43">
        <f t="shared" si="5"/>
        <v>275372.88000000268</v>
      </c>
      <c r="Z7" s="43"/>
      <c r="AA7" s="36" t="s">
        <v>221</v>
      </c>
      <c r="AB7" s="44">
        <f t="shared" si="6"/>
        <v>4.3790777538770254E-3</v>
      </c>
      <c r="AC7" s="44">
        <f t="shared" si="7"/>
        <v>7.4348549660785412E-3</v>
      </c>
      <c r="AD7" s="44">
        <f t="shared" si="8"/>
        <v>1.5667157383214558E-2</v>
      </c>
      <c r="AE7" s="44">
        <f t="shared" si="9"/>
        <v>1.8051795480766186E-2</v>
      </c>
      <c r="AF7" s="44">
        <f t="shared" si="10"/>
        <v>1.2911084374577442E-2</v>
      </c>
      <c r="AG7" s="44">
        <f t="shared" si="11"/>
        <v>6.0086536739798468E-3</v>
      </c>
      <c r="AH7" s="43"/>
    </row>
    <row r="8" spans="1:34" s="42" customFormat="1" ht="15" customHeight="1" x14ac:dyDescent="0.2">
      <c r="A8" s="37" t="s">
        <v>222</v>
      </c>
      <c r="B8" s="39">
        <f>SUMIFS('DATA 2'!C$2:C$34,'DATA 2'!$A$2:$A$34,$A8)</f>
        <v>118026.5</v>
      </c>
      <c r="C8" s="39">
        <f>SUMIFS('DATA 2'!D$2:D$34,'DATA 2'!$A$2:$A$34,$A8)</f>
        <v>119349.85054</v>
      </c>
      <c r="D8" s="39">
        <f>SUMIFS('DATA 2'!E$2:E$34,'DATA 2'!$A$2:$A$34,$A8)</f>
        <v>120523.18578000001</v>
      </c>
      <c r="E8" s="39">
        <f>SUMIFS('DATA 2'!F$2:F$34,'DATA 2'!$A$2:$A$34,$A8)</f>
        <v>121604.61569000001</v>
      </c>
      <c r="F8" s="39">
        <f>SUMIFS('DATA 2'!G$2:G$34,'DATA 2'!$A$2:$A$34,$A8)</f>
        <v>122846.83619</v>
      </c>
      <c r="G8" s="39">
        <f>SUMIFS('DATA 2'!H$2:H$34,'DATA 2'!$A$2:$A$34,$A8)</f>
        <v>124481.48916999999</v>
      </c>
      <c r="H8" s="39">
        <f>SUMIFS('DATA 2'!I$2:I$34,'DATA 2'!$A$2:$A$34,$A8)</f>
        <v>126284.58564</v>
      </c>
      <c r="I8" s="41"/>
      <c r="J8" s="37" t="s">
        <v>222</v>
      </c>
      <c r="K8" s="39">
        <f>SUMIFS('DATA 2'!$C$35:$C$67,'DATA 2'!$A$35:$A$67,$J8)</f>
        <v>118026.5</v>
      </c>
      <c r="L8" s="39">
        <f>SUMIFS('DATA 2'!$H$35:$H$67,'DATA 2'!$A$35:$A$67,$J8)</f>
        <v>116722.41996</v>
      </c>
      <c r="M8" s="39">
        <f>SUMIFS('DATA 2'!$J$35:$J$67,'DATA 2'!$A$35:$A$67,$J8)</f>
        <v>116891.56697</v>
      </c>
      <c r="N8" s="39">
        <f>SUMIFS('DATA 2'!$O$35:$O$67,'DATA 2'!$A$35:$A$67,$J8)</f>
        <v>116319.01188999999</v>
      </c>
      <c r="O8" s="39">
        <f>SUMIFS('DATA 2'!$T$35:$T$67,'DATA 2'!$A$35:$A$67,$J8)</f>
        <v>115251.50664000001</v>
      </c>
      <c r="P8" s="39">
        <f>SUMIFS('DATA 2'!$AD$35:$AD$67,'DATA 2'!$A$35:$A$67,$J8)</f>
        <v>108020.03468</v>
      </c>
      <c r="Q8" s="39">
        <f>SUMIFS('DATA 2'!$AN$35:$AN$67,'DATA 2'!$A$35:$A$67,$J8)</f>
        <v>99702.605689999997</v>
      </c>
      <c r="R8" s="41"/>
      <c r="S8" s="37" t="s">
        <v>222</v>
      </c>
      <c r="T8" s="43">
        <f t="shared" si="0"/>
        <v>-2627.4305800000002</v>
      </c>
      <c r="U8" s="43">
        <f t="shared" si="1"/>
        <v>-3631.6188100000145</v>
      </c>
      <c r="V8" s="43">
        <f t="shared" si="2"/>
        <v>-5285.6038000000117</v>
      </c>
      <c r="W8" s="43">
        <f t="shared" si="3"/>
        <v>-7595.3295499999949</v>
      </c>
      <c r="X8" s="43">
        <f t="shared" si="4"/>
        <v>-16461.454489999989</v>
      </c>
      <c r="Y8" s="43">
        <f t="shared" si="5"/>
        <v>-26581.979950000008</v>
      </c>
      <c r="Z8" s="43"/>
      <c r="AA8" s="37" t="s">
        <v>222</v>
      </c>
      <c r="AB8" s="44">
        <f t="shared" si="6"/>
        <v>-2.2014527610316637E-2</v>
      </c>
      <c r="AC8" s="44">
        <f t="shared" si="7"/>
        <v>-3.0132117621161081E-2</v>
      </c>
      <c r="AD8" s="44">
        <f t="shared" si="8"/>
        <v>-4.3465486651216523E-2</v>
      </c>
      <c r="AE8" s="44">
        <f t="shared" si="9"/>
        <v>-6.1827636637322492E-2</v>
      </c>
      <c r="AF8" s="44">
        <f t="shared" si="10"/>
        <v>-0.13224017964244594</v>
      </c>
      <c r="AG8" s="44">
        <f t="shared" si="11"/>
        <v>-0.21049267268277194</v>
      </c>
      <c r="AH8" s="43"/>
    </row>
    <row r="9" spans="1:34" s="42" customFormat="1" ht="15" customHeight="1" x14ac:dyDescent="0.2">
      <c r="A9" s="36" t="s">
        <v>224</v>
      </c>
      <c r="B9" s="39">
        <f>SUM(B10:B21)</f>
        <v>98310.999916322806</v>
      </c>
      <c r="C9" s="39">
        <f>SUM(C10:C21)</f>
        <v>128916.31588940001</v>
      </c>
      <c r="D9" s="39">
        <f t="shared" ref="D9:H9" si="12">SUM(D10:D21)</f>
        <v>150580.57158509997</v>
      </c>
      <c r="E9" s="39">
        <f t="shared" si="12"/>
        <v>263989.09584715997</v>
      </c>
      <c r="F9" s="39">
        <f t="shared" si="12"/>
        <v>341356.59640439</v>
      </c>
      <c r="G9" s="39">
        <f t="shared" si="12"/>
        <v>525688.83871986996</v>
      </c>
      <c r="H9" s="39">
        <f t="shared" si="12"/>
        <v>546897.27923185809</v>
      </c>
      <c r="I9" s="41"/>
      <c r="J9" s="36" t="s">
        <v>224</v>
      </c>
      <c r="K9" s="39">
        <f>SUM(K10:K21)</f>
        <v>98310.999916322806</v>
      </c>
      <c r="L9" s="39">
        <f t="shared" ref="L9:Q9" si="13">SUM(L10:L21)</f>
        <v>109140.28669160001</v>
      </c>
      <c r="M9" s="39">
        <f t="shared" si="13"/>
        <v>118778.2649411</v>
      </c>
      <c r="N9" s="39">
        <f t="shared" si="13"/>
        <v>178909.8361837799</v>
      </c>
      <c r="O9" s="39">
        <f t="shared" si="13"/>
        <v>206619.67441070903</v>
      </c>
      <c r="P9" s="39">
        <f t="shared" si="13"/>
        <v>278033.17533124203</v>
      </c>
      <c r="Q9" s="39">
        <f t="shared" si="13"/>
        <v>260698.79246736001</v>
      </c>
      <c r="R9" s="41"/>
      <c r="S9" s="36" t="s">
        <v>224</v>
      </c>
      <c r="T9" s="43">
        <f t="shared" si="0"/>
        <v>-19776.029197800002</v>
      </c>
      <c r="U9" s="43">
        <f t="shared" si="1"/>
        <v>-31802.306643999967</v>
      </c>
      <c r="V9" s="43">
        <f t="shared" si="2"/>
        <v>-85079.259663380071</v>
      </c>
      <c r="W9" s="43">
        <f t="shared" si="3"/>
        <v>-134736.92199368097</v>
      </c>
      <c r="X9" s="43">
        <f t="shared" si="4"/>
        <v>-247655.66338862793</v>
      </c>
      <c r="Y9" s="43">
        <f t="shared" si="5"/>
        <v>-286198.48676449805</v>
      </c>
      <c r="Z9" s="43"/>
      <c r="AA9" s="36" t="s">
        <v>224</v>
      </c>
      <c r="AB9" s="44">
        <f t="shared" si="6"/>
        <v>-0.15340206599423978</v>
      </c>
      <c r="AC9" s="44">
        <f t="shared" si="7"/>
        <v>-0.21119794080491339</v>
      </c>
      <c r="AD9" s="44">
        <f t="shared" si="8"/>
        <v>-0.32228323442812901</v>
      </c>
      <c r="AE9" s="44">
        <f t="shared" si="9"/>
        <v>-0.39471017526218866</v>
      </c>
      <c r="AF9" s="44">
        <f t="shared" si="10"/>
        <v>-0.47110694606281933</v>
      </c>
      <c r="AG9" s="44">
        <f t="shared" si="11"/>
        <v>-0.5233130564600299</v>
      </c>
      <c r="AH9" s="43"/>
    </row>
    <row r="10" spans="1:34" s="42" customFormat="1" ht="15" customHeight="1" x14ac:dyDescent="0.2">
      <c r="A10" s="38" t="s">
        <v>425</v>
      </c>
      <c r="B10" s="39">
        <f>SUMIFS('DATA 2'!C$2:C$34,'DATA 2'!$A$2:$A$34,$A10)</f>
        <v>22745.332849999999</v>
      </c>
      <c r="C10" s="39">
        <f>SUMIFS('DATA 2'!H$2:H$34,'DATA 2'!$A$2:$A$34,$A10)</f>
        <v>30535.01727</v>
      </c>
      <c r="D10" s="39">
        <f>SUMIFS('DATA 2'!J$2:J$34,'DATA 2'!$A$2:$A$34,$A10)</f>
        <v>34670.309459999997</v>
      </c>
      <c r="E10" s="39">
        <f>SUMIFS('DATA 2'!O$2:O$34,'DATA 2'!$A$2:$A$34,$A10)</f>
        <v>35169.861190000003</v>
      </c>
      <c r="F10" s="39">
        <f>SUMIFS('DATA 2'!T$2:T$34,'DATA 2'!$A$2:$A$34,$A10)</f>
        <v>35291.132210000003</v>
      </c>
      <c r="G10" s="39">
        <f>SUMIFS('DATA 2'!AD$2:AD$34,'DATA 2'!$A$2:$A$34,$A10)</f>
        <v>30340.96673</v>
      </c>
      <c r="H10" s="39">
        <f>SUMIFS('DATA 2'!AN$2:AN$34,'DATA 2'!$A$2:$A$34,$A10)</f>
        <v>26301.840690000001</v>
      </c>
      <c r="I10" s="41"/>
      <c r="J10" s="38" t="s">
        <v>425</v>
      </c>
      <c r="K10" s="39">
        <f>SUMIFS('DATA 2'!$C$35:$C$67,'DATA 2'!$A$35:$A$67,$J10)</f>
        <v>22745.332849999999</v>
      </c>
      <c r="L10" s="39">
        <f>SUMIFS('DATA 2'!$H$35:$H$67,'DATA 2'!$A$35:$A$67,$J10)</f>
        <v>25852.55027</v>
      </c>
      <c r="M10" s="39">
        <f>SUMIFS('DATA 2'!$J$35:$J$67,'DATA 2'!$A$35:$A$67,$J10)</f>
        <v>27354.56637</v>
      </c>
      <c r="N10" s="39">
        <f>SUMIFS('DATA 2'!$O$35:$O$67,'DATA 2'!$A$35:$A$67,$J10)</f>
        <v>23842.798719999999</v>
      </c>
      <c r="O10" s="39">
        <f>SUMIFS('DATA 2'!$T$35:$T$67,'DATA 2'!$A$35:$A$67,$J10)</f>
        <v>21340.781360000001</v>
      </c>
      <c r="P10" s="39">
        <f>SUMIFS('DATA 2'!$AD$35:$AD$67,'DATA 2'!$A$35:$A$67,$J10)</f>
        <v>15988.686659999999</v>
      </c>
      <c r="Q10" s="39">
        <f>SUMIFS('DATA 2'!$AN$35:$AN$67,'DATA 2'!$A$35:$A$67,$J10)</f>
        <v>12472.81695</v>
      </c>
      <c r="R10" s="41"/>
      <c r="S10" s="38" t="s">
        <v>425</v>
      </c>
      <c r="T10" s="43">
        <f t="shared" si="0"/>
        <v>-4682.4670000000006</v>
      </c>
      <c r="U10" s="43">
        <f t="shared" si="1"/>
        <v>-7315.7430899999963</v>
      </c>
      <c r="V10" s="43">
        <f t="shared" si="2"/>
        <v>-11327.062470000004</v>
      </c>
      <c r="W10" s="43">
        <f t="shared" si="3"/>
        <v>-13950.350850000003</v>
      </c>
      <c r="X10" s="43">
        <f t="shared" si="4"/>
        <v>-14352.280070000001</v>
      </c>
      <c r="Y10" s="43">
        <f t="shared" si="5"/>
        <v>-13829.023740000001</v>
      </c>
      <c r="Z10" s="43"/>
      <c r="AA10" s="38" t="s">
        <v>425</v>
      </c>
      <c r="AB10" s="44">
        <f t="shared" si="6"/>
        <v>-0.15334744888454421</v>
      </c>
      <c r="AC10" s="44">
        <f t="shared" si="7"/>
        <v>-0.21100887773846821</v>
      </c>
      <c r="AD10" s="44">
        <f t="shared" si="8"/>
        <v>-0.32206730668646133</v>
      </c>
      <c r="AE10" s="44">
        <f t="shared" si="9"/>
        <v>-0.39529337758245875</v>
      </c>
      <c r="AF10" s="44">
        <f t="shared" si="10"/>
        <v>-0.4730330512445079</v>
      </c>
      <c r="AG10" s="44">
        <f t="shared" si="11"/>
        <v>-0.52578159464169427</v>
      </c>
      <c r="AH10" s="43"/>
    </row>
    <row r="11" spans="1:34" s="42" customFormat="1" ht="15" customHeight="1" x14ac:dyDescent="0.2">
      <c r="A11" s="38" t="s">
        <v>426</v>
      </c>
      <c r="B11" s="39">
        <f>SUMIFS('DATA 2'!C$2:C$34,'DATA 2'!$A$2:$A$34,$A11)</f>
        <v>2038.237662</v>
      </c>
      <c r="C11" s="39">
        <f>SUMIFS('DATA 2'!H$2:H$34,'DATA 2'!$A$2:$A$34,$A11)</f>
        <v>6228.1269050000001</v>
      </c>
      <c r="D11" s="39">
        <f>SUMIFS('DATA 2'!J$2:J$34,'DATA 2'!$A$2:$A$34,$A11)</f>
        <v>9648.9222000000009</v>
      </c>
      <c r="E11" s="39">
        <f>SUMIFS('DATA 2'!O$2:O$34,'DATA 2'!$A$2:$A$34,$A11)</f>
        <v>20169.310700000002</v>
      </c>
      <c r="F11" s="39">
        <f>SUMIFS('DATA 2'!T$2:T$34,'DATA 2'!$A$2:$A$34,$A11)</f>
        <v>30987.333200000001</v>
      </c>
      <c r="G11" s="39">
        <f>SUMIFS('DATA 2'!AD$2:AD$34,'DATA 2'!$A$2:$A$34,$A11)</f>
        <v>43825.402549999999</v>
      </c>
      <c r="H11" s="39">
        <f>SUMIFS('DATA 2'!AN$2:AN$34,'DATA 2'!$A$2:$A$34,$A11)</f>
        <v>43678.004070000003</v>
      </c>
      <c r="I11" s="41"/>
      <c r="J11" s="38" t="s">
        <v>426</v>
      </c>
      <c r="K11" s="39">
        <f>SUMIFS('DATA 2'!$C$35:$C$67,'DATA 2'!$A$35:$A$67,$J11)</f>
        <v>2038.237662</v>
      </c>
      <c r="L11" s="39">
        <f>SUMIFS('DATA 2'!$H$35:$H$67,'DATA 2'!$A$35:$A$67,$J11)</f>
        <v>5273.9020540000001</v>
      </c>
      <c r="M11" s="39">
        <f>SUMIFS('DATA 2'!$J$35:$J$67,'DATA 2'!$A$35:$A$67,$J11)</f>
        <v>7614.3574859999999</v>
      </c>
      <c r="N11" s="39">
        <f>SUMIFS('DATA 2'!$O$35:$O$67,'DATA 2'!$A$35:$A$67,$J11)</f>
        <v>13681.12047</v>
      </c>
      <c r="O11" s="39">
        <f>SUMIFS('DATA 2'!$T$35:$T$67,'DATA 2'!$A$35:$A$67,$J11)</f>
        <v>18768.4512</v>
      </c>
      <c r="P11" s="39">
        <f>SUMIFS('DATA 2'!$AD$35:$AD$67,'DATA 2'!$A$35:$A$67,$J11)</f>
        <v>23176.185809999999</v>
      </c>
      <c r="Q11" s="39">
        <f>SUMIFS('DATA 2'!$AN$35:$AN$67,'DATA 2'!$A$35:$A$67,$J11)</f>
        <v>20812.61303</v>
      </c>
      <c r="R11" s="41"/>
      <c r="S11" s="38" t="s">
        <v>426</v>
      </c>
      <c r="T11" s="43">
        <f t="shared" si="0"/>
        <v>-954.22485099999994</v>
      </c>
      <c r="U11" s="43">
        <f t="shared" si="1"/>
        <v>-2034.564714000001</v>
      </c>
      <c r="V11" s="43">
        <f t="shared" si="2"/>
        <v>-6488.190230000002</v>
      </c>
      <c r="W11" s="43">
        <f t="shared" si="3"/>
        <v>-12218.882000000001</v>
      </c>
      <c r="X11" s="43">
        <f t="shared" si="4"/>
        <v>-20649.21674</v>
      </c>
      <c r="Y11" s="43">
        <f t="shared" si="5"/>
        <v>-22865.391040000002</v>
      </c>
      <c r="Z11" s="43"/>
      <c r="AA11" s="38" t="s">
        <v>426</v>
      </c>
      <c r="AB11" s="44">
        <f t="shared" si="6"/>
        <v>-0.15321217206315096</v>
      </c>
      <c r="AC11" s="44">
        <f t="shared" si="7"/>
        <v>-0.21085927234442836</v>
      </c>
      <c r="AD11" s="44">
        <f t="shared" si="8"/>
        <v>-0.32168626516324139</v>
      </c>
      <c r="AE11" s="44">
        <f t="shared" si="9"/>
        <v>-0.39431860499696059</v>
      </c>
      <c r="AF11" s="44">
        <f t="shared" si="10"/>
        <v>-0.47117004154021169</v>
      </c>
      <c r="AG11" s="44">
        <f t="shared" si="11"/>
        <v>-0.52349899055266058</v>
      </c>
      <c r="AH11" s="43"/>
    </row>
    <row r="12" spans="1:34" s="42" customFormat="1" ht="15" customHeight="1" x14ac:dyDescent="0.2">
      <c r="A12" s="38" t="s">
        <v>427</v>
      </c>
      <c r="B12" s="39">
        <f>SUMIFS('DATA 2'!C$2:C$34,'DATA 2'!$A$2:$A$34,$A12)</f>
        <v>3008.1718519999999</v>
      </c>
      <c r="C12" s="39">
        <f>SUMIFS('DATA 2'!H$2:H$34,'DATA 2'!$A$2:$A$34,$A12)</f>
        <v>3620.477355</v>
      </c>
      <c r="D12" s="39">
        <f>SUMIFS('DATA 2'!J$2:J$34,'DATA 2'!$A$2:$A$34,$A12)</f>
        <v>4744.0785169999999</v>
      </c>
      <c r="E12" s="39">
        <f>SUMIFS('DATA 2'!O$2:O$34,'DATA 2'!$A$2:$A$34,$A12)</f>
        <v>7877.164006</v>
      </c>
      <c r="F12" s="39">
        <f>SUMIFS('DATA 2'!T$2:T$34,'DATA 2'!$A$2:$A$34,$A12)</f>
        <v>7813.7443970000004</v>
      </c>
      <c r="G12" s="39">
        <f>SUMIFS('DATA 2'!AD$2:AD$34,'DATA 2'!$A$2:$A$34,$A12)</f>
        <v>6465.3931499999999</v>
      </c>
      <c r="H12" s="39">
        <f>SUMIFS('DATA 2'!AN$2:AN$34,'DATA 2'!$A$2:$A$34,$A12)</f>
        <v>5531.847495</v>
      </c>
      <c r="I12" s="41"/>
      <c r="J12" s="38" t="s">
        <v>427</v>
      </c>
      <c r="K12" s="39">
        <f>SUMIFS('DATA 2'!$C$35:$C$67,'DATA 2'!$A$35:$A$67,$J12)</f>
        <v>3008.1718519999999</v>
      </c>
      <c r="L12" s="39">
        <f>SUMIFS('DATA 2'!$H$35:$H$67,'DATA 2'!$A$35:$A$67,$J12)</f>
        <v>3066.034001</v>
      </c>
      <c r="M12" s="39">
        <f>SUMIFS('DATA 2'!$J$35:$J$67,'DATA 2'!$A$35:$A$67,$J12)</f>
        <v>3744.1566549999998</v>
      </c>
      <c r="N12" s="39">
        <f>SUMIFS('DATA 2'!$O$35:$O$67,'DATA 2'!$A$35:$A$67,$J12)</f>
        <v>5344.0685720000001</v>
      </c>
      <c r="O12" s="39">
        <f>SUMIFS('DATA 2'!$T$35:$T$67,'DATA 2'!$A$35:$A$67,$J12)</f>
        <v>4733.8450679999996</v>
      </c>
      <c r="P12" s="39">
        <f>SUMIFS('DATA 2'!$AD$35:$AD$67,'DATA 2'!$A$35:$A$67,$J12)</f>
        <v>3419.8750930000001</v>
      </c>
      <c r="Q12" s="39">
        <f>SUMIFS('DATA 2'!$AN$35:$AN$67,'DATA 2'!$A$35:$A$67,$J12)</f>
        <v>2636.2117750000002</v>
      </c>
      <c r="R12" s="41"/>
      <c r="S12" s="38" t="s">
        <v>427</v>
      </c>
      <c r="T12" s="43">
        <f t="shared" si="0"/>
        <v>-554.443354</v>
      </c>
      <c r="U12" s="43">
        <f t="shared" si="1"/>
        <v>-999.92186200000015</v>
      </c>
      <c r="V12" s="43">
        <f t="shared" si="2"/>
        <v>-2533.0954339999998</v>
      </c>
      <c r="W12" s="43">
        <f t="shared" si="3"/>
        <v>-3079.8993290000008</v>
      </c>
      <c r="X12" s="43">
        <f t="shared" si="4"/>
        <v>-3045.5180569999998</v>
      </c>
      <c r="Y12" s="43">
        <f t="shared" si="5"/>
        <v>-2895.6357199999998</v>
      </c>
      <c r="Z12" s="43"/>
      <c r="AA12" s="38" t="s">
        <v>427</v>
      </c>
      <c r="AB12" s="44">
        <f t="shared" si="6"/>
        <v>-0.15314095342546341</v>
      </c>
      <c r="AC12" s="44">
        <f t="shared" si="7"/>
        <v>-0.21077262073485203</v>
      </c>
      <c r="AD12" s="44">
        <f t="shared" si="8"/>
        <v>-0.32157454536563568</v>
      </c>
      <c r="AE12" s="44">
        <f t="shared" si="9"/>
        <v>-0.39416433050747013</v>
      </c>
      <c r="AF12" s="44">
        <f t="shared" si="10"/>
        <v>-0.47104916690178378</v>
      </c>
      <c r="AG12" s="44">
        <f t="shared" si="11"/>
        <v>-0.52344821917401751</v>
      </c>
      <c r="AH12" s="43"/>
    </row>
    <row r="13" spans="1:34" s="42" customFormat="1" ht="15" customHeight="1" x14ac:dyDescent="0.2">
      <c r="A13" s="38" t="s">
        <v>117</v>
      </c>
      <c r="B13" s="39">
        <f>SUMIFS('DATA 2'!C$2:C$34,'DATA 2'!$A$2:$A$34,$A13)</f>
        <v>74.41428406</v>
      </c>
      <c r="C13" s="39">
        <f>SUMIFS('DATA 2'!H$2:H$34,'DATA 2'!$A$2:$A$34,$A13)</f>
        <v>1666.8794130000001</v>
      </c>
      <c r="D13" s="39">
        <f>SUMIFS('DATA 2'!J$2:J$34,'DATA 2'!$A$2:$A$34,$A13)</f>
        <v>6061.3227209999995</v>
      </c>
      <c r="E13" s="39">
        <f>SUMIFS('DATA 2'!O$2:O$34,'DATA 2'!$A$2:$A$34,$A13)</f>
        <v>100469.21189999999</v>
      </c>
      <c r="F13" s="39">
        <f>SUMIFS('DATA 2'!T$2:T$34,'DATA 2'!$A$2:$A$34,$A13)</f>
        <v>169207.26310000001</v>
      </c>
      <c r="G13" s="39">
        <f>SUMIFS('DATA 2'!AD$2:AD$34,'DATA 2'!$A$2:$A$34,$A13)</f>
        <v>371277.4093</v>
      </c>
      <c r="H13" s="39">
        <f>SUMIFS('DATA 2'!AN$2:AN$34,'DATA 2'!$A$2:$A$34,$A13)</f>
        <v>405370.45970000001</v>
      </c>
      <c r="I13" s="41"/>
      <c r="J13" s="38" t="s">
        <v>117</v>
      </c>
      <c r="K13" s="39">
        <f>SUMIFS('DATA 2'!$C$35:$C$67,'DATA 2'!$A$35:$A$67,$J13)</f>
        <v>74.41428406</v>
      </c>
      <c r="L13" s="39">
        <f>SUMIFS('DATA 2'!$H$35:$H$67,'DATA 2'!$A$35:$A$67,$J13)</f>
        <v>1410.832034</v>
      </c>
      <c r="M13" s="39">
        <f>SUMIFS('DATA 2'!$J$35:$J$67,'DATA 2'!$A$35:$A$67,$J13)</f>
        <v>4777.7718080000004</v>
      </c>
      <c r="N13" s="39">
        <f>SUMIFS('DATA 2'!$O$35:$O$67,'DATA 2'!$A$35:$A$67,$J13)</f>
        <v>68048.515669999906</v>
      </c>
      <c r="O13" s="39">
        <f>SUMIFS('DATA 2'!$T$35:$T$67,'DATA 2'!$A$35:$A$67,$J13)</f>
        <v>102402.38370000001</v>
      </c>
      <c r="P13" s="39">
        <f>SUMIFS('DATA 2'!$AD$35:$AD$67,'DATA 2'!$A$35:$A$67,$J13)</f>
        <v>196415.2181</v>
      </c>
      <c r="Q13" s="39">
        <f>SUMIFS('DATA 2'!$AN$35:$AN$67,'DATA 2'!$A$35:$A$67,$J13)</f>
        <v>193303.32139999999</v>
      </c>
      <c r="R13" s="41"/>
      <c r="S13" s="38" t="s">
        <v>117</v>
      </c>
      <c r="T13" s="43">
        <f t="shared" si="0"/>
        <v>-256.04737900000009</v>
      </c>
      <c r="U13" s="43">
        <f t="shared" si="1"/>
        <v>-1283.5509129999991</v>
      </c>
      <c r="V13" s="43">
        <f t="shared" si="2"/>
        <v>-32420.696230000089</v>
      </c>
      <c r="W13" s="43">
        <f t="shared" si="3"/>
        <v>-66804.879400000005</v>
      </c>
      <c r="X13" s="43">
        <f t="shared" si="4"/>
        <v>-174862.1912</v>
      </c>
      <c r="Y13" s="43">
        <f t="shared" si="5"/>
        <v>-212067.13830000002</v>
      </c>
      <c r="Z13" s="43"/>
      <c r="AA13" s="38" t="s">
        <v>117</v>
      </c>
      <c r="AB13" s="44">
        <f t="shared" si="6"/>
        <v>-0.15360881957212102</v>
      </c>
      <c r="AC13" s="44">
        <f t="shared" si="7"/>
        <v>-0.21176086014246054</v>
      </c>
      <c r="AD13" s="44">
        <f t="shared" si="8"/>
        <v>-0.32269284905180085</v>
      </c>
      <c r="AE13" s="44">
        <f t="shared" si="9"/>
        <v>-0.39481094473183997</v>
      </c>
      <c r="AF13" s="44">
        <f t="shared" si="10"/>
        <v>-0.47097449728945839</v>
      </c>
      <c r="AG13" s="44">
        <f t="shared" si="11"/>
        <v>-0.52314403584549107</v>
      </c>
      <c r="AH13" s="43"/>
    </row>
    <row r="14" spans="1:34" s="42" customFormat="1" ht="15" customHeight="1" x14ac:dyDescent="0.2">
      <c r="A14" s="38" t="s">
        <v>428</v>
      </c>
      <c r="B14" s="39">
        <f>SUMIFS('DATA 2'!C$2:C$34,'DATA 2'!$A$2:$A$34,$A14)</f>
        <v>439.5071974</v>
      </c>
      <c r="C14" s="39">
        <f>SUMIFS('DATA 2'!H$2:H$34,'DATA 2'!$A$2:$A$34,$A14)</f>
        <v>1535.6207019999999</v>
      </c>
      <c r="D14" s="39">
        <f>SUMIFS('DATA 2'!J$2:J$34,'DATA 2'!$A$2:$A$34,$A14)</f>
        <v>2105.1398760000002</v>
      </c>
      <c r="E14" s="39">
        <f>SUMIFS('DATA 2'!O$2:O$34,'DATA 2'!$A$2:$A$34,$A14)</f>
        <v>2925.6939860000002</v>
      </c>
      <c r="F14" s="39">
        <f>SUMIFS('DATA 2'!T$2:T$34,'DATA 2'!$A$2:$A$34,$A14)</f>
        <v>2748.627313</v>
      </c>
      <c r="G14" s="39">
        <f>SUMIFS('DATA 2'!AD$2:AD$34,'DATA 2'!$A$2:$A$34,$A14)</f>
        <v>2219.9363830000002</v>
      </c>
      <c r="H14" s="39">
        <f>SUMIFS('DATA 2'!AN$2:AN$34,'DATA 2'!$A$2:$A$34,$A14)</f>
        <v>2.692726698</v>
      </c>
      <c r="I14" s="41"/>
      <c r="J14" s="38" t="s">
        <v>428</v>
      </c>
      <c r="K14" s="39">
        <f>SUMIFS('DATA 2'!$C$35:$C$67,'DATA 2'!$A$35:$A$67,$J14)</f>
        <v>439.5071974</v>
      </c>
      <c r="L14" s="39">
        <f>SUMIFS('DATA 2'!$H$35:$H$67,'DATA 2'!$A$35:$A$67,$J14)</f>
        <v>1300.456295</v>
      </c>
      <c r="M14" s="39">
        <f>SUMIFS('DATA 2'!$J$35:$J$67,'DATA 2'!$A$35:$A$67,$J14)</f>
        <v>1661.4050239999999</v>
      </c>
      <c r="N14" s="39">
        <f>SUMIFS('DATA 2'!$O$35:$O$67,'DATA 2'!$A$35:$A$67,$J14)</f>
        <v>1984.8627269999999</v>
      </c>
      <c r="O14" s="39">
        <f>SUMIFS('DATA 2'!$T$35:$T$67,'DATA 2'!$A$35:$A$67,$J14)</f>
        <v>1665.1811070000001</v>
      </c>
      <c r="P14" s="39">
        <f>SUMIFS('DATA 2'!$AD$35:$AD$67,'DATA 2'!$A$35:$A$67,$J14)</f>
        <v>1174.0484449999999</v>
      </c>
      <c r="Q14" s="39">
        <f>SUMIFS('DATA 2'!$AN$35:$AN$67,'DATA 2'!$A$35:$A$67,$J14)</f>
        <v>1.521835582</v>
      </c>
      <c r="R14" s="41"/>
      <c r="S14" s="38" t="s">
        <v>428</v>
      </c>
      <c r="T14" s="43">
        <f t="shared" si="0"/>
        <v>-235.16440699999998</v>
      </c>
      <c r="U14" s="43">
        <f t="shared" si="1"/>
        <v>-443.73485200000027</v>
      </c>
      <c r="V14" s="43">
        <f t="shared" si="2"/>
        <v>-940.83125900000027</v>
      </c>
      <c r="W14" s="43">
        <f t="shared" si="3"/>
        <v>-1083.4462059999998</v>
      </c>
      <c r="X14" s="43">
        <f t="shared" si="4"/>
        <v>-1045.8879380000003</v>
      </c>
      <c r="Y14" s="43">
        <f t="shared" si="5"/>
        <v>-1.170891116</v>
      </c>
      <c r="Z14" s="43"/>
      <c r="AA14" s="38" t="s">
        <v>428</v>
      </c>
      <c r="AB14" s="44">
        <f t="shared" si="6"/>
        <v>-0.15313964359409893</v>
      </c>
      <c r="AC14" s="44">
        <f t="shared" si="7"/>
        <v>-0.21078639811960898</v>
      </c>
      <c r="AD14" s="44">
        <f t="shared" si="8"/>
        <v>-0.32157541544059498</v>
      </c>
      <c r="AE14" s="44">
        <f t="shared" si="9"/>
        <v>-0.3941771956044009</v>
      </c>
      <c r="AF14" s="44">
        <f t="shared" si="10"/>
        <v>-0.47113419375856058</v>
      </c>
      <c r="AG14" s="44">
        <f t="shared" si="11"/>
        <v>-0.43483474088538931</v>
      </c>
      <c r="AH14" s="43"/>
    </row>
    <row r="15" spans="1:34" s="42" customFormat="1" ht="15" customHeight="1" x14ac:dyDescent="0.2">
      <c r="A15" s="38" t="s">
        <v>429</v>
      </c>
      <c r="B15" s="39">
        <f>SUMIFS('DATA 2'!C$2:C$34,'DATA 2'!$A$2:$A$34,$A15)</f>
        <v>4581.1430389999996</v>
      </c>
      <c r="C15" s="39">
        <f>SUMIFS('DATA 2'!H$2:H$34,'DATA 2'!$A$2:$A$34,$A15)</f>
        <v>7434.169038</v>
      </c>
      <c r="D15" s="39">
        <f>SUMIFS('DATA 2'!J$2:J$34,'DATA 2'!$A$2:$A$34,$A15)</f>
        <v>8699.6340070000006</v>
      </c>
      <c r="E15" s="39">
        <f>SUMIFS('DATA 2'!O$2:O$34,'DATA 2'!$A$2:$A$34,$A15)</f>
        <v>9344.374941</v>
      </c>
      <c r="F15" s="39">
        <f>SUMIFS('DATA 2'!T$2:T$34,'DATA 2'!$A$2:$A$34,$A15)</f>
        <v>8330.8127459999996</v>
      </c>
      <c r="G15" s="39">
        <f>SUMIFS('DATA 2'!AD$2:AD$34,'DATA 2'!$A$2:$A$34,$A15)</f>
        <v>2848.3149520000002</v>
      </c>
      <c r="H15" s="39">
        <f>SUMIFS('DATA 2'!AN$2:AN$34,'DATA 2'!$A$2:$A$34,$A15)</f>
        <v>344.14591799999999</v>
      </c>
      <c r="I15" s="41"/>
      <c r="J15" s="38" t="s">
        <v>429</v>
      </c>
      <c r="K15" s="39">
        <f>SUMIFS('DATA 2'!$C$35:$C$67,'DATA 2'!$A$35:$A$67,$J15)</f>
        <v>4581.1430389999996</v>
      </c>
      <c r="L15" s="39">
        <f>SUMIFS('DATA 2'!$H$35:$H$67,'DATA 2'!$A$35:$A$67,$J15)</f>
        <v>6294.2030000000004</v>
      </c>
      <c r="M15" s="39">
        <f>SUMIFS('DATA 2'!$J$35:$J$67,'DATA 2'!$A$35:$A$67,$J15)</f>
        <v>6863.4716399999998</v>
      </c>
      <c r="N15" s="39">
        <f>SUMIFS('DATA 2'!$O$35:$O$67,'DATA 2'!$A$35:$A$67,$J15)</f>
        <v>6336.7507759999999</v>
      </c>
      <c r="O15" s="39">
        <f>SUMIFS('DATA 2'!$T$35:$T$67,'DATA 2'!$A$35:$A$67,$J15)</f>
        <v>5044.8646909999998</v>
      </c>
      <c r="P15" s="39">
        <f>SUMIFS('DATA 2'!$AD$35:$AD$67,'DATA 2'!$A$35:$A$67,$J15)</f>
        <v>1506.483878</v>
      </c>
      <c r="Q15" s="39">
        <f>SUMIFS('DATA 2'!$AN$35:$AN$67,'DATA 2'!$A$35:$A$67,$J15)</f>
        <v>165.44695569999999</v>
      </c>
      <c r="R15" s="41"/>
      <c r="S15" s="38" t="s">
        <v>429</v>
      </c>
      <c r="T15" s="43">
        <f t="shared" si="0"/>
        <v>-1139.9660379999996</v>
      </c>
      <c r="U15" s="43">
        <f t="shared" si="1"/>
        <v>-1836.1623670000008</v>
      </c>
      <c r="V15" s="43">
        <f t="shared" si="2"/>
        <v>-3007.6241650000002</v>
      </c>
      <c r="W15" s="43">
        <f t="shared" si="3"/>
        <v>-3285.9480549999998</v>
      </c>
      <c r="X15" s="43">
        <f t="shared" si="4"/>
        <v>-1341.8310740000002</v>
      </c>
      <c r="Y15" s="43">
        <f t="shared" si="5"/>
        <v>-178.69896230000001</v>
      </c>
      <c r="Z15" s="43"/>
      <c r="AA15" s="38" t="s">
        <v>429</v>
      </c>
      <c r="AB15" s="44">
        <f t="shared" si="6"/>
        <v>-0.15334142016048136</v>
      </c>
      <c r="AC15" s="44">
        <f t="shared" si="7"/>
        <v>-0.21106202462339985</v>
      </c>
      <c r="AD15" s="44">
        <f t="shared" si="8"/>
        <v>-0.3218646708838222</v>
      </c>
      <c r="AE15" s="44">
        <f t="shared" si="9"/>
        <v>-0.39443307096030122</v>
      </c>
      <c r="AF15" s="44">
        <f t="shared" si="10"/>
        <v>-0.47109645408342471</v>
      </c>
      <c r="AG15" s="44">
        <f t="shared" si="11"/>
        <v>-0.519253470558381</v>
      </c>
      <c r="AH15" s="43"/>
    </row>
    <row r="16" spans="1:34" s="42" customFormat="1" ht="15" customHeight="1" x14ac:dyDescent="0.2">
      <c r="A16" s="38" t="s">
        <v>430</v>
      </c>
      <c r="B16" s="39">
        <f>SUMIFS('DATA 2'!C$2:C$34,'DATA 2'!$A$2:$A$34,$A16)</f>
        <v>0.34929036279999998</v>
      </c>
      <c r="C16" s="39">
        <f>SUMIFS('DATA 2'!H$2:H$34,'DATA 2'!$A$2:$A$34,$A16)</f>
        <v>348.50551810000002</v>
      </c>
      <c r="D16" s="39">
        <f>SUMIFS('DATA 2'!J$2:J$34,'DATA 2'!$A$2:$A$34,$A16)</f>
        <v>927.64157780000005</v>
      </c>
      <c r="E16" s="39">
        <f>SUMIFS('DATA 2'!O$2:O$34,'DATA 2'!$A$2:$A$34,$A16)</f>
        <v>1787.238036</v>
      </c>
      <c r="F16" s="39">
        <f>SUMIFS('DATA 2'!T$2:T$34,'DATA 2'!$A$2:$A$34,$A16)</f>
        <v>1574.1381699999999</v>
      </c>
      <c r="G16" s="39">
        <f>SUMIFS('DATA 2'!AD$2:AD$34,'DATA 2'!$A$2:$A$34,$A16)</f>
        <v>554.32138840000005</v>
      </c>
      <c r="H16" s="39">
        <f>SUMIFS('DATA 2'!AN$2:AN$34,'DATA 2'!$A$2:$A$34,$A16)</f>
        <v>325.19013030000002</v>
      </c>
      <c r="I16" s="41"/>
      <c r="J16" s="38" t="s">
        <v>430</v>
      </c>
      <c r="K16" s="39">
        <f>SUMIFS('DATA 2'!$C$35:$C$67,'DATA 2'!$A$35:$A$67,$J16)</f>
        <v>0.34929036279999998</v>
      </c>
      <c r="L16" s="39">
        <f>SUMIFS('DATA 2'!$H$35:$H$67,'DATA 2'!$A$35:$A$67,$J16)</f>
        <v>291.604061</v>
      </c>
      <c r="M16" s="39">
        <f>SUMIFS('DATA 2'!$J$35:$J$67,'DATA 2'!$A$35:$A$67,$J16)</f>
        <v>722.273867</v>
      </c>
      <c r="N16" s="39">
        <f>SUMIFS('DATA 2'!$O$35:$O$67,'DATA 2'!$A$35:$A$67,$J16)</f>
        <v>1195.327129</v>
      </c>
      <c r="O16" s="39">
        <f>SUMIFS('DATA 2'!$T$35:$T$67,'DATA 2'!$A$35:$A$67,$J16)</f>
        <v>939.68957680000005</v>
      </c>
      <c r="P16" s="39">
        <f>SUMIFS('DATA 2'!$AD$35:$AD$67,'DATA 2'!$A$35:$A$67,$J16)</f>
        <v>288.56070110000002</v>
      </c>
      <c r="Q16" s="39">
        <f>SUMIFS('DATA 2'!$AN$35:$AN$67,'DATA 2'!$A$35:$A$67,$J16)</f>
        <v>152.45233350000001</v>
      </c>
      <c r="R16" s="41"/>
      <c r="S16" s="38" t="s">
        <v>430</v>
      </c>
      <c r="T16" s="43">
        <f t="shared" si="0"/>
        <v>-56.901457100000016</v>
      </c>
      <c r="U16" s="43">
        <f t="shared" si="1"/>
        <v>-205.36771080000005</v>
      </c>
      <c r="V16" s="43">
        <f t="shared" si="2"/>
        <v>-591.91090699999995</v>
      </c>
      <c r="W16" s="43">
        <f t="shared" si="3"/>
        <v>-634.44859319999989</v>
      </c>
      <c r="X16" s="43">
        <f t="shared" si="4"/>
        <v>-265.76068730000003</v>
      </c>
      <c r="Y16" s="43">
        <f t="shared" si="5"/>
        <v>-172.73779680000001</v>
      </c>
      <c r="Z16" s="43"/>
      <c r="AA16" s="38" t="s">
        <v>430</v>
      </c>
      <c r="AB16" s="44">
        <f t="shared" si="6"/>
        <v>-0.16327275794718621</v>
      </c>
      <c r="AC16" s="44">
        <f t="shared" si="7"/>
        <v>-0.2213869189510147</v>
      </c>
      <c r="AD16" s="44">
        <f t="shared" si="8"/>
        <v>-0.3311875055685084</v>
      </c>
      <c r="AE16" s="44">
        <f t="shared" si="9"/>
        <v>-0.40304504730991941</v>
      </c>
      <c r="AF16" s="44">
        <f t="shared" si="10"/>
        <v>-0.47943430086126548</v>
      </c>
      <c r="AG16" s="44">
        <f t="shared" si="11"/>
        <v>-0.53119015832566308</v>
      </c>
      <c r="AH16" s="43"/>
    </row>
    <row r="17" spans="1:34" s="42" customFormat="1" ht="15" customHeight="1" x14ac:dyDescent="0.2">
      <c r="A17" s="38" t="s">
        <v>431</v>
      </c>
      <c r="B17" s="39">
        <f>SUMIFS('DATA 2'!C$2:C$34,'DATA 2'!$A$2:$A$34,$A17)</f>
        <v>3813.5502799999999</v>
      </c>
      <c r="C17" s="39">
        <f>SUMIFS('DATA 2'!H$2:H$34,'DATA 2'!$A$2:$A$34,$A17)</f>
        <v>4159.4399050000002</v>
      </c>
      <c r="D17" s="39">
        <f>SUMIFS('DATA 2'!J$2:J$34,'DATA 2'!$A$2:$A$34,$A17)</f>
        <v>4568.9974259999999</v>
      </c>
      <c r="E17" s="39">
        <f>SUMIFS('DATA 2'!O$2:O$34,'DATA 2'!$A$2:$A$34,$A17)</f>
        <v>4464.3269479999999</v>
      </c>
      <c r="F17" s="39">
        <f>SUMIFS('DATA 2'!T$2:T$34,'DATA 2'!$A$2:$A$34,$A17)</f>
        <v>4038.5457350000001</v>
      </c>
      <c r="G17" s="39">
        <f>SUMIFS('DATA 2'!AD$2:AD$34,'DATA 2'!$A$2:$A$34,$A17)</f>
        <v>3420.7063790000002</v>
      </c>
      <c r="H17" s="39">
        <f>SUMIFS('DATA 2'!AN$2:AN$34,'DATA 2'!$A$2:$A$34,$A17)</f>
        <v>2978.08619</v>
      </c>
      <c r="I17" s="41"/>
      <c r="J17" s="38" t="s">
        <v>431</v>
      </c>
      <c r="K17" s="39">
        <f>SUMIFS('DATA 2'!$C$35:$C$67,'DATA 2'!$A$35:$A$67,$J17)</f>
        <v>3813.5502799999999</v>
      </c>
      <c r="L17" s="39">
        <f>SUMIFS('DATA 2'!$H$35:$H$67,'DATA 2'!$A$35:$A$67,$J17)</f>
        <v>3522.2773710000001</v>
      </c>
      <c r="M17" s="39">
        <f>SUMIFS('DATA 2'!$J$35:$J$67,'DATA 2'!$A$35:$A$67,$J17)</f>
        <v>3605.9329870000001</v>
      </c>
      <c r="N17" s="39">
        <f>SUMIFS('DATA 2'!$O$35:$O$67,'DATA 2'!$A$35:$A$67,$J17)</f>
        <v>3027.7404230000002</v>
      </c>
      <c r="O17" s="39">
        <f>SUMIFS('DATA 2'!$T$35:$T$67,'DATA 2'!$A$35:$A$67,$J17)</f>
        <v>2443.2931979999998</v>
      </c>
      <c r="P17" s="39">
        <f>SUMIFS('DATA 2'!$AD$35:$AD$67,'DATA 2'!$A$35:$A$67,$J17)</f>
        <v>1803.357966</v>
      </c>
      <c r="Q17" s="39">
        <f>SUMIFS('DATA 2'!$AN$35:$AN$67,'DATA 2'!$A$35:$A$67,$J17)</f>
        <v>1412.4169710000001</v>
      </c>
      <c r="R17" s="41"/>
      <c r="S17" s="38" t="s">
        <v>431</v>
      </c>
      <c r="T17" s="43">
        <f t="shared" si="0"/>
        <v>-637.16253400000005</v>
      </c>
      <c r="U17" s="43">
        <f t="shared" si="1"/>
        <v>-963.06443899999977</v>
      </c>
      <c r="V17" s="43">
        <f t="shared" si="2"/>
        <v>-1436.5865249999997</v>
      </c>
      <c r="W17" s="43">
        <f t="shared" si="3"/>
        <v>-1595.2525370000003</v>
      </c>
      <c r="X17" s="43">
        <f t="shared" si="4"/>
        <v>-1617.3484130000002</v>
      </c>
      <c r="Y17" s="43">
        <f t="shared" si="5"/>
        <v>-1565.6692189999999</v>
      </c>
      <c r="Z17" s="43"/>
      <c r="AA17" s="38" t="s">
        <v>431</v>
      </c>
      <c r="AB17" s="44">
        <f t="shared" si="6"/>
        <v>-0.15318469518794497</v>
      </c>
      <c r="AC17" s="44">
        <f t="shared" si="7"/>
        <v>-0.2107824428877233</v>
      </c>
      <c r="AD17" s="44">
        <f t="shared" si="8"/>
        <v>-0.32179240941203568</v>
      </c>
      <c r="AE17" s="44">
        <f t="shared" si="9"/>
        <v>-0.39500667856123717</v>
      </c>
      <c r="AF17" s="44">
        <f t="shared" si="10"/>
        <v>-0.47281123657062063</v>
      </c>
      <c r="AG17" s="44">
        <f t="shared" si="11"/>
        <v>-0.52572998869451792</v>
      </c>
      <c r="AH17" s="43"/>
    </row>
    <row r="18" spans="1:34" s="42" customFormat="1" ht="15" customHeight="1" x14ac:dyDescent="0.2">
      <c r="A18" s="38" t="s">
        <v>434</v>
      </c>
      <c r="B18" s="39">
        <f>SUMIFS('DATA 2'!C$2:C$34,'DATA 2'!$A$2:$A$34,$A18)</f>
        <v>13033.75303</v>
      </c>
      <c r="C18" s="39">
        <f>SUMIFS('DATA 2'!H$2:H$34,'DATA 2'!$A$2:$A$34,$A18)</f>
        <v>14098.16209</v>
      </c>
      <c r="D18" s="39">
        <f>SUMIFS('DATA 2'!J$2:J$34,'DATA 2'!$A$2:$A$34,$A18)</f>
        <v>15373.27253</v>
      </c>
      <c r="E18" s="39">
        <f>SUMIFS('DATA 2'!O$2:O$34,'DATA 2'!$A$2:$A$34,$A18)</f>
        <v>15188.34007</v>
      </c>
      <c r="F18" s="39">
        <f>SUMIFS('DATA 2'!T$2:T$34,'DATA 2'!$A$2:$A$34,$A18)</f>
        <v>11449.716469999999</v>
      </c>
      <c r="G18" s="39">
        <f>SUMIFS('DATA 2'!AD$2:AD$34,'DATA 2'!$A$2:$A$34,$A18)</f>
        <v>7225.0889029999998</v>
      </c>
      <c r="H18" s="39">
        <f>SUMIFS('DATA 2'!AN$2:AN$34,'DATA 2'!$A$2:$A$34,$A18)</f>
        <v>235.66008360000001</v>
      </c>
      <c r="I18" s="41"/>
      <c r="J18" s="38" t="s">
        <v>434</v>
      </c>
      <c r="K18" s="39">
        <f>SUMIFS('DATA 2'!$C$35:$C$67,'DATA 2'!$A$35:$A$67,$J18)</f>
        <v>13033.75303</v>
      </c>
      <c r="L18" s="39">
        <f>SUMIFS('DATA 2'!$H$35:$H$67,'DATA 2'!$A$35:$A$67,$J18)</f>
        <v>11932.421410000001</v>
      </c>
      <c r="M18" s="39">
        <f>SUMIFS('DATA 2'!$J$35:$J$67,'DATA 2'!$A$35:$A$67,$J18)</f>
        <v>12121.30452</v>
      </c>
      <c r="N18" s="39">
        <f>SUMIFS('DATA 2'!$O$35:$O$67,'DATA 2'!$A$35:$A$67,$J18)</f>
        <v>10292.803320000001</v>
      </c>
      <c r="O18" s="39">
        <f>SUMIFS('DATA 2'!$T$35:$T$67,'DATA 2'!$A$35:$A$67,$J18)</f>
        <v>6932.8402500000002</v>
      </c>
      <c r="P18" s="39">
        <f>SUMIFS('DATA 2'!$AD$35:$AD$67,'DATA 2'!$A$35:$A$67,$J18)</f>
        <v>3824.4055199999998</v>
      </c>
      <c r="Q18" s="39">
        <f>SUMIFS('DATA 2'!$AN$35:$AN$67,'DATA 2'!$A$35:$A$67,$J18)</f>
        <v>117.2892677</v>
      </c>
      <c r="R18" s="41"/>
      <c r="S18" s="38" t="s">
        <v>434</v>
      </c>
      <c r="T18" s="43">
        <f t="shared" si="0"/>
        <v>-2165.740679999999</v>
      </c>
      <c r="U18" s="43">
        <f t="shared" si="1"/>
        <v>-3251.9680100000005</v>
      </c>
      <c r="V18" s="43">
        <f t="shared" si="2"/>
        <v>-4895.5367499999993</v>
      </c>
      <c r="W18" s="43">
        <f t="shared" si="3"/>
        <v>-4516.8762199999992</v>
      </c>
      <c r="X18" s="43">
        <f t="shared" si="4"/>
        <v>-3400.683383</v>
      </c>
      <c r="Y18" s="43">
        <f t="shared" si="5"/>
        <v>-118.37081590000001</v>
      </c>
      <c r="Z18" s="43"/>
      <c r="AA18" s="38" t="s">
        <v>434</v>
      </c>
      <c r="AB18" s="44">
        <f t="shared" si="6"/>
        <v>-0.15361865370637107</v>
      </c>
      <c r="AC18" s="44">
        <f t="shared" si="7"/>
        <v>-0.21153388152418318</v>
      </c>
      <c r="AD18" s="44">
        <f t="shared" si="8"/>
        <v>-0.32232203963286687</v>
      </c>
      <c r="AE18" s="44">
        <f t="shared" si="9"/>
        <v>-0.39449677481838985</v>
      </c>
      <c r="AF18" s="44">
        <f t="shared" si="10"/>
        <v>-0.47067702953633817</v>
      </c>
      <c r="AG18" s="44">
        <f t="shared" si="11"/>
        <v>-0.50229472081881243</v>
      </c>
      <c r="AH18" s="43"/>
    </row>
    <row r="19" spans="1:34" s="42" customFormat="1" ht="15" customHeight="1" x14ac:dyDescent="0.2">
      <c r="A19" s="38" t="s">
        <v>435</v>
      </c>
      <c r="B19" s="39">
        <f>SUMIFS('DATA 2'!C$2:C$34,'DATA 2'!$A$2:$A$34,$A19)</f>
        <v>42001.407169999999</v>
      </c>
      <c r="C19" s="39">
        <f>SUMIFS('DATA 2'!H$2:H$34,'DATA 2'!$A$2:$A$34,$A19)</f>
        <v>54661.497130000003</v>
      </c>
      <c r="D19" s="39">
        <f>SUMIFS('DATA 2'!J$2:J$34,'DATA 2'!$A$2:$A$34,$A19)</f>
        <v>62308.198490000002</v>
      </c>
      <c r="E19" s="39">
        <f>SUMIFS('DATA 2'!O$2:O$34,'DATA 2'!$A$2:$A$34,$A19)</f>
        <v>66540.572549999997</v>
      </c>
      <c r="F19" s="39">
        <f>SUMIFS('DATA 2'!T$2:T$34,'DATA 2'!$A$2:$A$34,$A19)</f>
        <v>69889.651259999999</v>
      </c>
      <c r="G19" s="39">
        <f>SUMIFS('DATA 2'!AD$2:AD$34,'DATA 2'!$A$2:$A$34,$A19)</f>
        <v>57464.384259999999</v>
      </c>
      <c r="H19" s="39">
        <f>SUMIFS('DATA 2'!AN$2:AN$34,'DATA 2'!$A$2:$A$34,$A19)</f>
        <v>62051.572260000001</v>
      </c>
      <c r="I19" s="41"/>
      <c r="J19" s="38" t="s">
        <v>435</v>
      </c>
      <c r="K19" s="39">
        <f>SUMIFS('DATA 2'!$C$35:$C$67,'DATA 2'!$A$35:$A$67,$J19)</f>
        <v>42001.407169999999</v>
      </c>
      <c r="L19" s="39">
        <f>SUMIFS('DATA 2'!$H$35:$H$67,'DATA 2'!$A$35:$A$67,$J19)</f>
        <v>46276.695489999998</v>
      </c>
      <c r="M19" s="39">
        <f>SUMIFS('DATA 2'!$J$35:$J$67,'DATA 2'!$A$35:$A$67,$J19)</f>
        <v>49149.869879999998</v>
      </c>
      <c r="N19" s="39">
        <f>SUMIFS('DATA 2'!$O$35:$O$67,'DATA 2'!$A$35:$A$67,$J19)</f>
        <v>45118.460980000003</v>
      </c>
      <c r="O19" s="39">
        <f>SUMIFS('DATA 2'!$T$35:$T$67,'DATA 2'!$A$35:$A$67,$J19)</f>
        <v>42331.422420000003</v>
      </c>
      <c r="P19" s="39">
        <f>SUMIFS('DATA 2'!$AD$35:$AD$67,'DATA 2'!$A$35:$A$67,$J19)</f>
        <v>30409.47148</v>
      </c>
      <c r="Q19" s="39">
        <f>SUMIFS('DATA 2'!$AN$35:$AN$67,'DATA 2'!$A$35:$A$67,$J19)</f>
        <v>29585.17368</v>
      </c>
      <c r="R19" s="41"/>
      <c r="S19" s="38" t="s">
        <v>435</v>
      </c>
      <c r="T19" s="43">
        <f t="shared" si="0"/>
        <v>-8384.8016400000051</v>
      </c>
      <c r="U19" s="43">
        <f t="shared" si="1"/>
        <v>-13158.328610000004</v>
      </c>
      <c r="V19" s="43">
        <f t="shared" si="2"/>
        <v>-21422.111569999994</v>
      </c>
      <c r="W19" s="43">
        <f t="shared" si="3"/>
        <v>-27558.228839999996</v>
      </c>
      <c r="X19" s="43">
        <f t="shared" si="4"/>
        <v>-27054.912779999999</v>
      </c>
      <c r="Y19" s="43">
        <f t="shared" si="5"/>
        <v>-32466.398580000001</v>
      </c>
      <c r="Z19" s="43"/>
      <c r="AA19" s="38" t="s">
        <v>435</v>
      </c>
      <c r="AB19" s="44">
        <f t="shared" si="6"/>
        <v>-0.1533950235585142</v>
      </c>
      <c r="AC19" s="44">
        <f t="shared" si="7"/>
        <v>-0.21118133614650758</v>
      </c>
      <c r="AD19" s="44">
        <f t="shared" si="8"/>
        <v>-0.32194059577565204</v>
      </c>
      <c r="AE19" s="44">
        <f t="shared" si="9"/>
        <v>-0.39431057879340747</v>
      </c>
      <c r="AF19" s="44">
        <f t="shared" si="10"/>
        <v>-0.47081184508284157</v>
      </c>
      <c r="AG19" s="44">
        <f t="shared" si="11"/>
        <v>-0.52321637305117341</v>
      </c>
      <c r="AH19" s="43"/>
    </row>
    <row r="20" spans="1:34" s="42" customFormat="1" ht="15" customHeight="1" x14ac:dyDescent="0.2">
      <c r="A20" s="38" t="s">
        <v>432</v>
      </c>
      <c r="B20" s="39">
        <f>SUMIFS('DATA 2'!C$2:C$34,'DATA 2'!$A$2:$A$34,$A20)</f>
        <v>404.96020850000002</v>
      </c>
      <c r="C20" s="39">
        <f>SUMIFS('DATA 2'!H$2:H$34,'DATA 2'!$A$2:$A$34,$A20)</f>
        <v>639.75470529999996</v>
      </c>
      <c r="D20" s="39">
        <f>SUMIFS('DATA 2'!J$2:J$34,'DATA 2'!$A$2:$A$34,$A20)</f>
        <v>329.43450230000002</v>
      </c>
      <c r="E20" s="39">
        <f>SUMIFS('DATA 2'!O$2:O$34,'DATA 2'!$A$2:$A$34,$A20)</f>
        <v>28.09569024</v>
      </c>
      <c r="F20" s="39">
        <f>SUMIFS('DATA 2'!T$2:T$34,'DATA 2'!$A$2:$A$34,$A20)</f>
        <v>12.850115600000001</v>
      </c>
      <c r="G20" s="39">
        <f>SUMIFS('DATA 2'!AD$2:AD$34,'DATA 2'!$A$2:$A$34,$A20)</f>
        <v>33.053382679999999</v>
      </c>
      <c r="H20" s="39">
        <f>SUMIFS('DATA 2'!AN$2:AN$34,'DATA 2'!$A$2:$A$34,$A20)</f>
        <v>64.068612669999894</v>
      </c>
      <c r="I20" s="41"/>
      <c r="J20" s="38" t="s">
        <v>432</v>
      </c>
      <c r="K20" s="39">
        <f>SUMIFS('DATA 2'!$C$35:$C$67,'DATA 2'!$A$35:$A$67,$J20)</f>
        <v>404.96020850000002</v>
      </c>
      <c r="L20" s="39">
        <f>SUMIFS('DATA 2'!$H$35:$H$67,'DATA 2'!$A$35:$A$67,$J20)</f>
        <v>541.74583459999997</v>
      </c>
      <c r="M20" s="39">
        <f>SUMIFS('DATA 2'!$J$35:$J$67,'DATA 2'!$A$35:$A$67,$J20)</f>
        <v>260.00885110000002</v>
      </c>
      <c r="N20" s="39">
        <f>SUMIFS('DATA 2'!$O$35:$O$67,'DATA 2'!$A$35:$A$67,$J20)</f>
        <v>19.19127903</v>
      </c>
      <c r="O20" s="39">
        <f>SUMIFS('DATA 2'!$T$35:$T$67,'DATA 2'!$A$35:$A$67,$J20)</f>
        <v>7.9013394809999999</v>
      </c>
      <c r="P20" s="39">
        <f>SUMIFS('DATA 2'!$AD$35:$AD$67,'DATA 2'!$A$35:$A$67,$J20)</f>
        <v>17.6095942</v>
      </c>
      <c r="Q20" s="39">
        <f>SUMIFS('DATA 2'!$AN$35:$AN$67,'DATA 2'!$A$35:$A$67,$J20)</f>
        <v>30.59240252</v>
      </c>
      <c r="R20" s="41"/>
      <c r="S20" s="38" t="s">
        <v>432</v>
      </c>
      <c r="T20" s="43">
        <f t="shared" si="0"/>
        <v>-98.008870699999989</v>
      </c>
      <c r="U20" s="43">
        <f t="shared" si="1"/>
        <v>-69.425651200000004</v>
      </c>
      <c r="V20" s="43">
        <f t="shared" si="2"/>
        <v>-8.9044112099999992</v>
      </c>
      <c r="W20" s="43">
        <f t="shared" si="3"/>
        <v>-4.9487761190000006</v>
      </c>
      <c r="X20" s="43">
        <f t="shared" si="4"/>
        <v>-15.443788479999998</v>
      </c>
      <c r="Y20" s="43">
        <f t="shared" si="5"/>
        <v>-33.476210149999893</v>
      </c>
      <c r="Z20" s="43"/>
      <c r="AA20" s="38" t="s">
        <v>432</v>
      </c>
      <c r="AB20" s="44">
        <f t="shared" si="6"/>
        <v>-0.15319757695887637</v>
      </c>
      <c r="AC20" s="44">
        <f t="shared" si="7"/>
        <v>-0.21074189471744353</v>
      </c>
      <c r="AD20" s="44">
        <f t="shared" si="8"/>
        <v>-0.31693156971536995</v>
      </c>
      <c r="AE20" s="44">
        <f t="shared" si="9"/>
        <v>-0.38511529958532054</v>
      </c>
      <c r="AF20" s="44">
        <f t="shared" si="10"/>
        <v>-0.46723775988424787</v>
      </c>
      <c r="AG20" s="44">
        <f t="shared" si="11"/>
        <v>-0.52250561944312424</v>
      </c>
      <c r="AH20" s="43"/>
    </row>
    <row r="21" spans="1:34" s="42" customFormat="1" ht="15" customHeight="1" x14ac:dyDescent="0.2">
      <c r="A21" s="38" t="s">
        <v>433</v>
      </c>
      <c r="B21" s="39">
        <f>SUMIFS('DATA 2'!C$2:C$34,'DATA 2'!$A$2:$A$34,$A21)</f>
        <v>6170.1730530000004</v>
      </c>
      <c r="C21" s="39">
        <f>SUMIFS('DATA 2'!H$2:H$34,'DATA 2'!$A$2:$A$34,$A21)</f>
        <v>3988.6658579999998</v>
      </c>
      <c r="D21" s="39">
        <f>SUMIFS('DATA 2'!J$2:J$34,'DATA 2'!$A$2:$A$34,$A21)</f>
        <v>1143.6202780000001</v>
      </c>
      <c r="E21" s="39">
        <f>SUMIFS('DATA 2'!O$2:O$34,'DATA 2'!$A$2:$A$34,$A21)</f>
        <v>24.905829919999999</v>
      </c>
      <c r="F21" s="39">
        <f>SUMIFS('DATA 2'!T$2:T$34,'DATA 2'!$A$2:$A$34,$A21)</f>
        <v>12.781687789999999</v>
      </c>
      <c r="G21" s="39">
        <f>SUMIFS('DATA 2'!AD$2:AD$34,'DATA 2'!$A$2:$A$34,$A21)</f>
        <v>13.861341790000001</v>
      </c>
      <c r="H21" s="39">
        <f>SUMIFS('DATA 2'!AN$2:AN$34,'DATA 2'!$A$2:$A$34,$A21)</f>
        <v>13.71135559</v>
      </c>
      <c r="I21" s="41"/>
      <c r="J21" s="38" t="s">
        <v>433</v>
      </c>
      <c r="K21" s="39">
        <f>SUMIFS('DATA 2'!$C$35:$C$67,'DATA 2'!$A$35:$A$67,$J21)</f>
        <v>6170.1730530000004</v>
      </c>
      <c r="L21" s="39">
        <f>SUMIFS('DATA 2'!$H$35:$H$67,'DATA 2'!$A$35:$A$67,$J21)</f>
        <v>3377.564871</v>
      </c>
      <c r="M21" s="39">
        <f>SUMIFS('DATA 2'!$J$35:$J$67,'DATA 2'!$A$35:$A$67,$J21)</f>
        <v>903.14585299999999</v>
      </c>
      <c r="N21" s="39">
        <f>SUMIFS('DATA 2'!$O$35:$O$67,'DATA 2'!$A$35:$A$67,$J21)</f>
        <v>18.196117749999999</v>
      </c>
      <c r="O21" s="39">
        <f>SUMIFS('DATA 2'!$T$35:$T$67,'DATA 2'!$A$35:$A$67,$J21)</f>
        <v>9.0205004280000001</v>
      </c>
      <c r="P21" s="39">
        <f>SUMIFS('DATA 2'!$AD$35:$AD$67,'DATA 2'!$A$35:$A$67,$J21)</f>
        <v>9.2720839420000001</v>
      </c>
      <c r="Q21" s="39">
        <f>SUMIFS('DATA 2'!$AN$35:$AN$67,'DATA 2'!$A$35:$A$67,$J21)</f>
        <v>8.9358663580000002</v>
      </c>
      <c r="R21" s="41"/>
      <c r="S21" s="38" t="s">
        <v>433</v>
      </c>
      <c r="T21" s="43">
        <f t="shared" si="0"/>
        <v>-611.1009869999998</v>
      </c>
      <c r="U21" s="43">
        <f t="shared" si="1"/>
        <v>-240.47442500000011</v>
      </c>
      <c r="V21" s="43">
        <f t="shared" si="2"/>
        <v>-6.7097121699999995</v>
      </c>
      <c r="W21" s="43">
        <f t="shared" si="3"/>
        <v>-3.7611873619999994</v>
      </c>
      <c r="X21" s="43">
        <f t="shared" si="4"/>
        <v>-4.5892578480000008</v>
      </c>
      <c r="Y21" s="43">
        <f t="shared" si="5"/>
        <v>-4.775489232</v>
      </c>
      <c r="Z21" s="43"/>
      <c r="AA21" s="38" t="s">
        <v>433</v>
      </c>
      <c r="AB21" s="44">
        <f t="shared" si="6"/>
        <v>-0.15320937094149534</v>
      </c>
      <c r="AC21" s="44">
        <f t="shared" si="7"/>
        <v>-0.21027471235517925</v>
      </c>
      <c r="AD21" s="44">
        <f t="shared" si="8"/>
        <v>-0.26940327592183289</v>
      </c>
      <c r="AE21" s="44">
        <f t="shared" si="9"/>
        <v>-0.29426374855929727</v>
      </c>
      <c r="AF21" s="44">
        <f t="shared" si="10"/>
        <v>-0.33108323259951877</v>
      </c>
      <c r="AG21" s="44">
        <f t="shared" si="11"/>
        <v>-0.34828716975897489</v>
      </c>
      <c r="AH21" s="43"/>
    </row>
    <row r="22" spans="1:34" s="42" customFormat="1" ht="15" customHeight="1" x14ac:dyDescent="0.2">
      <c r="A22" s="40" t="s">
        <v>225</v>
      </c>
      <c r="B22" s="39">
        <f>SUM(B4:B8,B10:B21)</f>
        <v>57465563.001936324</v>
      </c>
      <c r="C22" s="39">
        <f t="shared" ref="C22:G22" si="14">SUM(C4:C8,C10:C21)</f>
        <v>60432539.656039409</v>
      </c>
      <c r="D22" s="39">
        <f t="shared" si="14"/>
        <v>61573110.021035105</v>
      </c>
      <c r="E22" s="39">
        <f t="shared" si="14"/>
        <v>64357689.579967164</v>
      </c>
      <c r="F22" s="39">
        <f t="shared" si="14"/>
        <v>67267254.577504426</v>
      </c>
      <c r="G22" s="39">
        <f t="shared" si="14"/>
        <v>73549597.984469846</v>
      </c>
      <c r="H22" s="39">
        <f>SUM(H4:H8,H10:H21)</f>
        <v>79338465.011871874</v>
      </c>
      <c r="I22" s="41"/>
      <c r="J22" s="40" t="s">
        <v>225</v>
      </c>
      <c r="K22" s="39">
        <f>SUM(K4:K8,K10:K21)</f>
        <v>57465563.001936324</v>
      </c>
      <c r="L22" s="39">
        <f t="shared" ref="L22:Q22" si="15">SUM(L4:L8,L10:L21)</f>
        <v>60796069.448881589</v>
      </c>
      <c r="M22" s="39">
        <f t="shared" si="15"/>
        <v>62143828.004431099</v>
      </c>
      <c r="N22" s="39">
        <f t="shared" si="15"/>
        <v>65427370.537283801</v>
      </c>
      <c r="O22" s="39">
        <f t="shared" si="15"/>
        <v>68510301.458830699</v>
      </c>
      <c r="P22" s="39">
        <f t="shared" si="15"/>
        <v>74452087.170741245</v>
      </c>
      <c r="Q22" s="39">
        <f t="shared" si="15"/>
        <v>79766764.459637329</v>
      </c>
      <c r="R22" s="41"/>
      <c r="S22" s="40" t="s">
        <v>225</v>
      </c>
      <c r="T22" s="43">
        <f t="shared" si="0"/>
        <v>363529.79284217954</v>
      </c>
      <c r="U22" s="43">
        <f t="shared" si="1"/>
        <v>570717.98339599371</v>
      </c>
      <c r="V22" s="43">
        <f t="shared" si="2"/>
        <v>1069680.957316637</v>
      </c>
      <c r="W22" s="43">
        <f t="shared" si="3"/>
        <v>1243046.8813262731</v>
      </c>
      <c r="X22" s="43">
        <f t="shared" si="4"/>
        <v>902489.18627139926</v>
      </c>
      <c r="Y22" s="43">
        <f t="shared" si="5"/>
        <v>428299.44776545465</v>
      </c>
      <c r="Z22" s="43"/>
      <c r="AA22" s="40" t="s">
        <v>225</v>
      </c>
      <c r="AB22" s="44">
        <f t="shared" si="6"/>
        <v>6.0154644320966622E-3</v>
      </c>
      <c r="AC22" s="44">
        <f t="shared" si="7"/>
        <v>9.2689484614472128E-3</v>
      </c>
      <c r="AD22" s="44">
        <f t="shared" si="8"/>
        <v>1.6620872568576583E-2</v>
      </c>
      <c r="AE22" s="44">
        <f t="shared" si="9"/>
        <v>1.8479227212908622E-2</v>
      </c>
      <c r="AF22" s="44">
        <f t="shared" si="10"/>
        <v>1.2270484285474392E-2</v>
      </c>
      <c r="AG22" s="44">
        <f t="shared" si="11"/>
        <v>5.3983833403048465E-3</v>
      </c>
      <c r="AH22" s="43"/>
    </row>
    <row r="23" spans="1:34" s="42" customFormat="1" ht="15" customHeight="1" x14ac:dyDescent="0.2">
      <c r="A23" s="40" t="s">
        <v>436</v>
      </c>
      <c r="B23" s="39">
        <f>SUM(B10:B17)</f>
        <v>36700.706454822801</v>
      </c>
      <c r="C23" s="39">
        <f t="shared" ref="C23:H23" si="16">SUM(C10:C17)</f>
        <v>55528.236106100005</v>
      </c>
      <c r="D23" s="39">
        <f t="shared" si="16"/>
        <v>71426.045784799993</v>
      </c>
      <c r="E23" s="39">
        <f t="shared" si="16"/>
        <v>182207.18170699998</v>
      </c>
      <c r="F23" s="39">
        <f t="shared" si="16"/>
        <v>259991.59687100002</v>
      </c>
      <c r="G23" s="39">
        <f t="shared" si="16"/>
        <v>460952.45083239995</v>
      </c>
      <c r="H23" s="39">
        <f t="shared" si="16"/>
        <v>484532.26691999804</v>
      </c>
      <c r="I23" s="41"/>
      <c r="J23" s="40" t="s">
        <v>436</v>
      </c>
      <c r="K23" s="39">
        <f>SUM(K10:K17)</f>
        <v>36700.706454822801</v>
      </c>
      <c r="L23" s="39">
        <f t="shared" ref="L23:Q23" si="17">SUM(L10:L17)</f>
        <v>47011.859085999997</v>
      </c>
      <c r="M23" s="39">
        <f t="shared" si="17"/>
        <v>56343.935836999997</v>
      </c>
      <c r="N23" s="39">
        <f t="shared" si="17"/>
        <v>123461.1844869999</v>
      </c>
      <c r="O23" s="39">
        <f t="shared" si="17"/>
        <v>157338.48990080002</v>
      </c>
      <c r="P23" s="39">
        <f t="shared" si="17"/>
        <v>243772.41665310002</v>
      </c>
      <c r="Q23" s="39">
        <f t="shared" si="17"/>
        <v>230956.80125078201</v>
      </c>
      <c r="R23" s="41"/>
      <c r="S23" s="40" t="s">
        <v>436</v>
      </c>
      <c r="T23" s="43">
        <f t="shared" si="0"/>
        <v>-8516.3770201000079</v>
      </c>
      <c r="U23" s="43">
        <f t="shared" si="1"/>
        <v>-15082.109947799996</v>
      </c>
      <c r="V23" s="43">
        <f t="shared" si="2"/>
        <v>-58745.997220000078</v>
      </c>
      <c r="W23" s="43">
        <f t="shared" si="3"/>
        <v>-102653.10697019999</v>
      </c>
      <c r="X23" s="43">
        <f t="shared" si="4"/>
        <v>-217180.03417929992</v>
      </c>
      <c r="Y23" s="43">
        <f t="shared" si="5"/>
        <v>-253575.46566921604</v>
      </c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 s="42" customFormat="1" ht="15" customHeight="1" x14ac:dyDescent="0.2">
      <c r="A24" s="40" t="s">
        <v>226</v>
      </c>
      <c r="B24" s="39">
        <f>SUM(B18:B21)</f>
        <v>61610.293461499998</v>
      </c>
      <c r="C24" s="39">
        <f t="shared" ref="C24:H24" si="18">SUM(C18:C21)</f>
        <v>73388.079783299996</v>
      </c>
      <c r="D24" s="39">
        <f t="shared" si="18"/>
        <v>79154.525800300005</v>
      </c>
      <c r="E24" s="39">
        <f t="shared" si="18"/>
        <v>81781.914140160006</v>
      </c>
      <c r="F24" s="39">
        <f t="shared" si="18"/>
        <v>81364.999533390001</v>
      </c>
      <c r="G24" s="39">
        <f t="shared" si="18"/>
        <v>64736.387887470002</v>
      </c>
      <c r="H24" s="39">
        <f t="shared" si="18"/>
        <v>62365.012311860002</v>
      </c>
      <c r="I24" s="41"/>
      <c r="J24" s="40" t="s">
        <v>226</v>
      </c>
      <c r="K24" s="39">
        <f>SUM(K18:K21)</f>
        <v>61610.293461499998</v>
      </c>
      <c r="L24" s="39">
        <f t="shared" ref="L24:Q24" si="19">SUM(L18:L21)</f>
        <v>62128.427605600002</v>
      </c>
      <c r="M24" s="39">
        <f t="shared" si="19"/>
        <v>62434.329104099997</v>
      </c>
      <c r="N24" s="39">
        <f t="shared" si="19"/>
        <v>55448.651696779998</v>
      </c>
      <c r="O24" s="39">
        <f t="shared" si="19"/>
        <v>49281.184509909006</v>
      </c>
      <c r="P24" s="39">
        <f t="shared" si="19"/>
        <v>34260.758678142003</v>
      </c>
      <c r="Q24" s="39">
        <f t="shared" si="19"/>
        <v>29741.991216578001</v>
      </c>
      <c r="R24" s="41"/>
      <c r="S24" s="40" t="s">
        <v>226</v>
      </c>
      <c r="T24" s="43">
        <f t="shared" si="0"/>
        <v>-11259.652177699994</v>
      </c>
      <c r="U24" s="43">
        <f t="shared" si="1"/>
        <v>-16720.196696200008</v>
      </c>
      <c r="V24" s="43">
        <f t="shared" si="2"/>
        <v>-26333.262443380008</v>
      </c>
      <c r="W24" s="43">
        <f t="shared" si="3"/>
        <v>-32083.815023480995</v>
      </c>
      <c r="X24" s="43">
        <f t="shared" si="4"/>
        <v>-30475.629209327999</v>
      </c>
      <c r="Y24" s="43">
        <f t="shared" si="5"/>
        <v>-32623.021095282002</v>
      </c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 x14ac:dyDescent="0.25">
      <c r="A25" s="34"/>
      <c r="B25" s="34"/>
      <c r="C25" s="34"/>
      <c r="D25" s="34"/>
      <c r="E25" s="34"/>
      <c r="F25" s="34"/>
      <c r="G25" s="34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4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5"/>
      <c r="AE25" s="35"/>
      <c r="AF25" s="35"/>
      <c r="AG25" s="35"/>
      <c r="AH25" s="35"/>
    </row>
    <row r="26" spans="1:34" x14ac:dyDescent="0.25">
      <c r="R26" s="34"/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"/>
  <sheetViews>
    <sheetView topLeftCell="C19" workbookViewId="0">
      <selection activeCell="H44" sqref="H44"/>
    </sheetView>
  </sheetViews>
  <sheetFormatPr baseColWidth="10" defaultRowHeight="15" x14ac:dyDescent="0.25"/>
  <cols>
    <col min="1" max="1" width="26.85546875" customWidth="1"/>
    <col min="2" max="4" width="14.85546875" customWidth="1"/>
    <col min="5" max="5" width="10.42578125" customWidth="1"/>
    <col min="8" max="8" width="13" customWidth="1"/>
  </cols>
  <sheetData>
    <row r="1" spans="1:11" ht="21" x14ac:dyDescent="0.35">
      <c r="A1" s="94" t="s">
        <v>459</v>
      </c>
    </row>
    <row r="2" spans="1:11" x14ac:dyDescent="0.25">
      <c r="B2" s="1" t="s">
        <v>456</v>
      </c>
      <c r="C2" s="1" t="s">
        <v>455</v>
      </c>
      <c r="D2" s="1" t="s">
        <v>456</v>
      </c>
      <c r="E2" s="1" t="s">
        <v>455</v>
      </c>
      <c r="F2" s="1" t="s">
        <v>456</v>
      </c>
      <c r="G2" s="1" t="s">
        <v>455</v>
      </c>
      <c r="H2" s="1" t="s">
        <v>456</v>
      </c>
      <c r="I2" s="1" t="s">
        <v>455</v>
      </c>
      <c r="J2" s="1" t="s">
        <v>456</v>
      </c>
      <c r="K2" s="1" t="s">
        <v>455</v>
      </c>
    </row>
    <row r="3" spans="1:11" x14ac:dyDescent="0.25">
      <c r="A3" s="92"/>
      <c r="B3" s="139">
        <v>2014</v>
      </c>
      <c r="C3" s="140"/>
      <c r="D3" s="137">
        <v>2025</v>
      </c>
      <c r="E3" s="138"/>
      <c r="F3" s="137">
        <v>2030</v>
      </c>
      <c r="G3" s="138"/>
      <c r="H3" s="137">
        <v>2040</v>
      </c>
      <c r="I3" s="138"/>
      <c r="J3" s="137">
        <v>2050</v>
      </c>
      <c r="K3" s="138"/>
    </row>
    <row r="4" spans="1:11" ht="12.75" customHeight="1" x14ac:dyDescent="0.25">
      <c r="A4" s="93" t="s">
        <v>114</v>
      </c>
      <c r="B4" s="96">
        <f>'[1]Main - Capital trajectory'!C96</f>
        <v>10189.077111289465</v>
      </c>
      <c r="C4" s="97">
        <f>'DATA 2'!D89</f>
        <v>11357.987789999999</v>
      </c>
      <c r="D4" s="100">
        <f>'[1]Main - Capital trajectory'!N96</f>
        <v>13774.074344116949</v>
      </c>
      <c r="E4" s="101">
        <f>'Inversiones por sectores'!E10</f>
        <v>19047.042150000001</v>
      </c>
      <c r="F4" s="100">
        <f>'[1]Main - Capital trajectory'!S96</f>
        <v>20896.520345735102</v>
      </c>
      <c r="G4" s="101">
        <f>'Inversiones por sectores'!F10</f>
        <v>22740.808349999999</v>
      </c>
      <c r="H4" s="100">
        <f>'[1]Main - Capital trajectory'!AC96</f>
        <v>21902.730995219823</v>
      </c>
      <c r="I4" s="101">
        <f>'Inversiones por sectores'!G10</f>
        <v>26467.465960000001</v>
      </c>
      <c r="J4" s="100">
        <f>'[1]Main - Capital trajectory'!AM96</f>
        <v>32210.921248774015</v>
      </c>
      <c r="K4" s="101">
        <f>'Inversiones por sectores'!H10</f>
        <v>29580.153559999999</v>
      </c>
    </row>
    <row r="5" spans="1:11" ht="12.75" customHeight="1" x14ac:dyDescent="0.25">
      <c r="A5" s="93" t="s">
        <v>151</v>
      </c>
      <c r="B5" s="96">
        <f>'[1]Main - Capital trajectory'!C97</f>
        <v>2040.3642928502904</v>
      </c>
      <c r="C5" s="97">
        <f>'DATA 2'!D90</f>
        <v>976.2778634</v>
      </c>
      <c r="D5" s="100">
        <f>'[1]Main - Capital trajectory'!N97</f>
        <v>20940.472167261898</v>
      </c>
      <c r="E5" s="101">
        <f>'Inversiones por sectores'!E11</f>
        <v>10349.0592</v>
      </c>
      <c r="F5" s="100">
        <f>'[1]Main - Capital trajectory'!S97</f>
        <v>48439.498974079273</v>
      </c>
      <c r="G5" s="101">
        <f>'Inversiones por sectores'!F11</f>
        <v>20419.216209999999</v>
      </c>
      <c r="H5" s="100">
        <f>'[1]Main - Capital trajectory'!AC97</f>
        <v>85199.912016860166</v>
      </c>
      <c r="I5" s="101">
        <f>'Inversiones por sectores'!G11</f>
        <v>44860.025370000003</v>
      </c>
      <c r="J5" s="100">
        <f>'[1]Main - Capital trajectory'!AM97</f>
        <v>90594.249095126725</v>
      </c>
      <c r="K5" s="101">
        <f>'Inversiones por sectores'!H11</f>
        <v>61107.39933</v>
      </c>
    </row>
    <row r="6" spans="1:11" ht="12.75" customHeight="1" x14ac:dyDescent="0.25">
      <c r="A6" s="93" t="s">
        <v>152</v>
      </c>
      <c r="B6" s="96">
        <f>'[1]Main - Capital trajectory'!C98</f>
        <v>814.7413307691088</v>
      </c>
      <c r="C6" s="97">
        <f>'DATA 2'!D91</f>
        <v>657.44167589999995</v>
      </c>
      <c r="D6" s="100">
        <f>'[1]Main - Capital trajectory'!N98</f>
        <v>4115.9383293566925</v>
      </c>
      <c r="E6" s="101">
        <f>'Inversiones por sectores'!E12</f>
        <v>2192.9724639999999</v>
      </c>
      <c r="F6" s="100">
        <f>'[1]Main - Capital trajectory'!S98</f>
        <v>2334.794906230848</v>
      </c>
      <c r="G6" s="101">
        <f>'Inversiones por sectores'!F12</f>
        <v>2742.6826409999999</v>
      </c>
      <c r="H6" s="100">
        <f>'[1]Main - Capital trajectory'!AC98</f>
        <v>3492.033459329753</v>
      </c>
      <c r="I6" s="101">
        <f>'Inversiones por sectores'!G12</f>
        <v>3461.5213429999999</v>
      </c>
      <c r="J6" s="100">
        <f>'[1]Main - Capital trajectory'!AM98</f>
        <v>4836.060048243603</v>
      </c>
      <c r="K6" s="101">
        <f>'Inversiones por sectores'!H12</f>
        <v>3832.7822190000002</v>
      </c>
    </row>
    <row r="7" spans="1:11" ht="12.75" customHeight="1" x14ac:dyDescent="0.25">
      <c r="A7" s="93" t="s">
        <v>153</v>
      </c>
      <c r="B7" s="96">
        <f>'[1]Main - Capital trajectory'!C99</f>
        <v>1405.179232978458</v>
      </c>
      <c r="C7" s="97">
        <f>'DATA 2'!D92</f>
        <v>9.114158217</v>
      </c>
      <c r="D7" s="100">
        <f>'[1]Main - Capital trajectory'!N99</f>
        <v>19302.643761081323</v>
      </c>
      <c r="E7" s="101">
        <f>'Inversiones por sectores'!E13</f>
        <v>12855.01439</v>
      </c>
      <c r="F7" s="100">
        <f>'[1]Main - Capital trajectory'!S99</f>
        <v>17686.933719671288</v>
      </c>
      <c r="G7" s="101">
        <f>'Inversiones por sectores'!F13</f>
        <v>20293.362519999999</v>
      </c>
      <c r="H7" s="100">
        <f>'[1]Main - Capital trajectory'!AC99</f>
        <v>108832.30459387641</v>
      </c>
      <c r="I7" s="101">
        <f>'Inversiones por sectores'!G13</f>
        <v>83787.724459999998</v>
      </c>
      <c r="J7" s="100">
        <f>'[1]Main - Capital trajectory'!AM99</f>
        <v>96433.151328563312</v>
      </c>
      <c r="K7" s="101">
        <f>'Inversiones por sectores'!H13</f>
        <v>121927.7139</v>
      </c>
    </row>
    <row r="8" spans="1:11" ht="12.75" customHeight="1" x14ac:dyDescent="0.25">
      <c r="A8" s="93" t="s">
        <v>118</v>
      </c>
      <c r="B8" s="96">
        <f>'[1]Main - Capital trajectory'!C100</f>
        <v>648.7235100742073</v>
      </c>
      <c r="C8" s="97">
        <f>'DATA 2'!D93</f>
        <v>363.27121399999999</v>
      </c>
      <c r="D8" s="100">
        <f>'[1]Main - Capital trajectory'!N100</f>
        <v>6344.0447024477053</v>
      </c>
      <c r="E8" s="101">
        <f>'Inversiones por sectores'!E14</f>
        <v>3233.3332169999999</v>
      </c>
      <c r="F8" s="100">
        <f>'[1]Main - Capital trajectory'!S100</f>
        <v>2694.110346778215</v>
      </c>
      <c r="G8" s="101">
        <f>'Inversiones por sectores'!F14</f>
        <v>4052.8482210000002</v>
      </c>
      <c r="H8" s="100">
        <f>'[1]Main - Capital trajectory'!AC100</f>
        <v>4731.9067431094345</v>
      </c>
      <c r="I8" s="101">
        <f>'Inversiones por sectores'!G14</f>
        <v>4723.2816359999997</v>
      </c>
      <c r="J8" s="100">
        <f>'[1]Main - Capital trajectory'!AM100</f>
        <v>-20042.719274630032</v>
      </c>
      <c r="K8" s="101">
        <f>'Inversiones por sectores'!H14</f>
        <v>1.40315134</v>
      </c>
    </row>
    <row r="9" spans="1:11" ht="12.75" customHeight="1" x14ac:dyDescent="0.25">
      <c r="A9" s="93" t="s">
        <v>119</v>
      </c>
      <c r="B9" s="96">
        <f>'[1]Main - Capital trajectory'!C101</f>
        <v>493.62032444974244</v>
      </c>
      <c r="C9" s="97">
        <f>'DATA 2'!D94</f>
        <v>562.69848109999998</v>
      </c>
      <c r="D9" s="100">
        <f>'[1]Main - Capital trajectory'!N101</f>
        <v>736.06374663342501</v>
      </c>
      <c r="E9" s="101">
        <f>'Inversiones por sectores'!E15</f>
        <v>1318.5347389999999</v>
      </c>
      <c r="F9" s="100">
        <f>'[1]Main - Capital trajectory'!S101</f>
        <v>-1091.7770366230416</v>
      </c>
      <c r="G9" s="101">
        <f>'Inversiones por sectores'!F15</f>
        <v>1424.495351</v>
      </c>
      <c r="H9" s="100">
        <f>'[1]Main - Capital trajectory'!AC101</f>
        <v>-1232.0571234255149</v>
      </c>
      <c r="I9" s="101">
        <f>'Inversiones por sectores'!G15</f>
        <v>558.1927293</v>
      </c>
      <c r="J9" s="100">
        <f>'[1]Main - Capital trajectory'!AM101</f>
        <v>-1181.0827380392293</v>
      </c>
      <c r="K9" s="101">
        <f>'Inversiones por sectores'!H15</f>
        <v>42.747591180000001</v>
      </c>
    </row>
    <row r="10" spans="1:11" ht="12.75" customHeight="1" x14ac:dyDescent="0.25">
      <c r="A10" s="93" t="s">
        <v>154</v>
      </c>
      <c r="B10" s="96">
        <f>'[1]Main - Capital trajectory'!C102</f>
        <v>78.005630830326211</v>
      </c>
      <c r="C10" s="97">
        <f>'DATA 2'!D95</f>
        <v>0.83219732869999996</v>
      </c>
      <c r="D10" s="100">
        <f>'[1]Main - Capital trajectory'!N102</f>
        <v>1245.9900862514453</v>
      </c>
      <c r="E10" s="101">
        <f>'Inversiones por sectores'!E16</f>
        <v>3723.9410189999999</v>
      </c>
      <c r="F10" s="100">
        <f>'[1]Main - Capital trajectory'!S102</f>
        <v>550.33131309882958</v>
      </c>
      <c r="G10" s="101">
        <f>'Inversiones por sectores'!F16</f>
        <v>4499.3190139999997</v>
      </c>
      <c r="H10" s="100">
        <f>'[1]Main - Capital trajectory'!AC102</f>
        <v>-816.76819902244688</v>
      </c>
      <c r="I10" s="101">
        <f>'Inversiones por sectores'!G16</f>
        <v>1832.6684809999999</v>
      </c>
      <c r="J10" s="100">
        <f>'[1]Main - Capital trajectory'!AM102</f>
        <v>29.277483244289609</v>
      </c>
      <c r="K10" s="101">
        <f>'Inversiones por sectores'!H16</f>
        <v>849.39588000000003</v>
      </c>
    </row>
    <row r="11" spans="1:11" ht="12.75" customHeight="1" x14ac:dyDescent="0.25">
      <c r="A11" s="93" t="s">
        <v>155</v>
      </c>
      <c r="B11" s="96">
        <f>'[1]Main - Capital trajectory'!C103</f>
        <v>2447.9623107119269</v>
      </c>
      <c r="C11" s="97">
        <f>'DATA 2'!D96</f>
        <v>2652.381652</v>
      </c>
      <c r="D11" s="100">
        <f>'[1]Main - Capital trajectory'!N103</f>
        <v>3099.1669724876429</v>
      </c>
      <c r="E11" s="101">
        <f>'Inversiones por sectores'!E17</f>
        <v>3293.1038920000001</v>
      </c>
      <c r="F11" s="100">
        <f>'[1]Main - Capital trajectory'!S103</f>
        <v>2679.2827331037151</v>
      </c>
      <c r="G11" s="101">
        <f>'Inversiones por sectores'!F17</f>
        <v>3343.057722</v>
      </c>
      <c r="H11" s="100">
        <f>'[1]Main - Capital trajectory'!AC103</f>
        <v>4261.9556552387212</v>
      </c>
      <c r="I11" s="101">
        <f>'Inversiones por sectores'!G17</f>
        <v>3491.38148</v>
      </c>
      <c r="J11" s="100">
        <f>'[1]Main - Capital trajectory'!AM103</f>
        <v>6267.7808537493611</v>
      </c>
      <c r="K11" s="101">
        <f>'Inversiones por sectores'!H17</f>
        <v>3726.2746069999998</v>
      </c>
    </row>
    <row r="12" spans="1:11" ht="12.75" customHeight="1" x14ac:dyDescent="0.25">
      <c r="A12" s="93" t="s">
        <v>147</v>
      </c>
      <c r="B12" s="96">
        <f>'[1]Main - Capital trajectory'!C104</f>
        <v>2668.0454066812522</v>
      </c>
      <c r="C12" s="97">
        <f>'DATA 2'!D97</f>
        <v>2898.4798270000001</v>
      </c>
      <c r="D12" s="100">
        <f>'[1]Main - Capital trajectory'!N104</f>
        <v>3406.7093550491418</v>
      </c>
      <c r="E12" s="101">
        <f>'Inversiones por sectores'!E18</f>
        <v>3691.4728190000001</v>
      </c>
      <c r="F12" s="100">
        <f>'[1]Main - Capital trajectory'!S104</f>
        <v>-4383.3931426428016</v>
      </c>
      <c r="G12" s="101">
        <f>'Inversiones por sectores'!F18</f>
        <v>3111.294296</v>
      </c>
      <c r="H12" s="100">
        <f>'[1]Main - Capital trajectory'!AC104</f>
        <v>-1635.4486981422242</v>
      </c>
      <c r="I12" s="101">
        <f>'Inversiones por sectores'!G18</f>
        <v>2254.6278830000001</v>
      </c>
      <c r="J12" s="100">
        <f>'[1]Main - Capital trajectory'!AM104</f>
        <v>-21557.458477755496</v>
      </c>
      <c r="K12" s="101">
        <f>'Inversiones por sectores'!H18</f>
        <v>37.767695770000003</v>
      </c>
    </row>
    <row r="13" spans="1:11" ht="12.75" customHeight="1" x14ac:dyDescent="0.25">
      <c r="A13" s="93" t="s">
        <v>156</v>
      </c>
      <c r="B13" s="96">
        <f>'[1]Main - Capital trajectory'!C105</f>
        <v>11854.069208773803</v>
      </c>
      <c r="C13" s="97">
        <f>'DATA 2'!D98</f>
        <v>12543.505999999999</v>
      </c>
      <c r="D13" s="100">
        <f>'[1]Main - Capital trajectory'!N105</f>
        <v>26502.992342538993</v>
      </c>
      <c r="E13" s="101">
        <f>'Inversiones por sectores'!E19</f>
        <v>20082.073540000001</v>
      </c>
      <c r="F13" s="100">
        <f>'[1]Main - Capital trajectory'!S105</f>
        <v>80023.840536042029</v>
      </c>
      <c r="G13" s="101">
        <f>'Inversiones por sectores'!F19</f>
        <v>25677.140329999998</v>
      </c>
      <c r="H13" s="100">
        <f>'[1]Main - Capital trajectory'!AC105</f>
        <v>27058.101418748181</v>
      </c>
      <c r="I13" s="101">
        <f>'Inversiones por sectores'!G19</f>
        <v>28371.065780000001</v>
      </c>
      <c r="J13" s="100">
        <f>'[1]Main - Capital trajectory'!AM105</f>
        <v>122396.60438751582</v>
      </c>
      <c r="K13" s="101">
        <f>'Inversiones por sectores'!H19</f>
        <v>40898.003539999998</v>
      </c>
    </row>
    <row r="14" spans="1:11" ht="12.75" customHeight="1" x14ac:dyDescent="0.25">
      <c r="A14" s="93" t="s">
        <v>124</v>
      </c>
      <c r="B14" s="96">
        <f>'[1]Main - Capital trajectory'!C106</f>
        <v>734.58343324654834</v>
      </c>
      <c r="C14" s="97">
        <f>'DATA 2'!D99</f>
        <v>542.86191440000005</v>
      </c>
      <c r="D14" s="100">
        <f>'[1]Main - Capital trajectory'!N106</f>
        <v>5051.5453798655635</v>
      </c>
      <c r="E14" s="101">
        <f>'Inversiones por sectores'!E20</f>
        <v>23.735362989999999</v>
      </c>
      <c r="F14" s="100">
        <f>'[1]Main - Capital trajectory'!S106</f>
        <v>-18141.366354265283</v>
      </c>
      <c r="G14" s="101">
        <f>'Inversiones por sectores'!F20</f>
        <v>7.3846608490000003</v>
      </c>
      <c r="H14" s="100">
        <f>'[1]Main - Capital trajectory'!AC106</f>
        <v>832.22950773850903</v>
      </c>
      <c r="I14" s="101">
        <f>'Inversiones por sectores'!G20</f>
        <v>7.1237610890000003</v>
      </c>
      <c r="J14" s="100">
        <f>'[1]Main - Capital trajectory'!AM106</f>
        <v>930.66042348853796</v>
      </c>
      <c r="K14" s="101">
        <f>'Inversiones por sectores'!H20</f>
        <v>10.230589719999999</v>
      </c>
    </row>
    <row r="15" spans="1:11" ht="12.75" customHeight="1" x14ac:dyDescent="0.25">
      <c r="A15" s="93" t="s">
        <v>150</v>
      </c>
      <c r="B15" s="96">
        <f>'[1]Main - Capital trajectory'!C107</f>
        <v>3741.0605829012488</v>
      </c>
      <c r="C15" s="97">
        <f>'DATA 2'!D100</f>
        <v>5997.8685539999997</v>
      </c>
      <c r="D15" s="100">
        <f>'[1]Main - Capital trajectory'!N107</f>
        <v>-23417.852851394906</v>
      </c>
      <c r="E15" s="101">
        <f>'Inversiones por sectores'!E21</f>
        <v>8.7599503769999902</v>
      </c>
      <c r="F15" s="100">
        <f>'[1]Main - Capital trajectory'!S107</f>
        <v>-97.75472099416217</v>
      </c>
      <c r="G15" s="101">
        <f>'Inversiones por sectores'!F21</f>
        <v>1.7237765249999999</v>
      </c>
      <c r="H15" s="100">
        <f>'[1]Main - Capital trajectory'!AC107</f>
        <v>-313.40160418146991</v>
      </c>
      <c r="I15" s="101">
        <f>'Inversiones por sectores'!G21</f>
        <v>0.1407262735</v>
      </c>
      <c r="J15" s="100">
        <f>'[1]Main - Capital trajectory'!AM107</f>
        <v>-191.41833283177886</v>
      </c>
      <c r="K15" s="101">
        <f>'Inversiones por sectores'!H21</f>
        <v>1.4749571899999999E-2</v>
      </c>
    </row>
    <row r="16" spans="1:11" ht="12.75" customHeight="1" x14ac:dyDescent="0.25">
      <c r="A16" s="93" t="s">
        <v>225</v>
      </c>
      <c r="B16" s="98">
        <f>SUM(B4:B15)</f>
        <v>37115.432375556382</v>
      </c>
      <c r="C16" s="99">
        <f>SUM(C4:C15)</f>
        <v>38562.721327345695</v>
      </c>
      <c r="D16" s="102">
        <f t="shared" ref="D16:E16" si="0">SUM(D4:D15)</f>
        <v>81101.788335695863</v>
      </c>
      <c r="E16" s="99">
        <f t="shared" si="0"/>
        <v>79819.042743367012</v>
      </c>
      <c r="F16" s="102">
        <f t="shared" ref="F16:K16" si="1">SUM(F4:F15)</f>
        <v>151591.02162021401</v>
      </c>
      <c r="G16" s="99">
        <f t="shared" si="1"/>
        <v>108313.333092374</v>
      </c>
      <c r="H16" s="102">
        <f t="shared" si="1"/>
        <v>252313.49876534933</v>
      </c>
      <c r="I16" s="99">
        <f t="shared" si="1"/>
        <v>199815.21960966251</v>
      </c>
      <c r="J16" s="102">
        <f t="shared" si="1"/>
        <v>310726.02604544914</v>
      </c>
      <c r="K16" s="99">
        <f t="shared" si="1"/>
        <v>262013.88681358192</v>
      </c>
    </row>
    <row r="17" spans="1:20" ht="12.75" customHeight="1" x14ac:dyDescent="0.25"/>
    <row r="18" spans="1:20" ht="12.75" customHeight="1" x14ac:dyDescent="0.25"/>
    <row r="19" spans="1:20" ht="12.75" customHeight="1" x14ac:dyDescent="0.25"/>
    <row r="21" spans="1:20" x14ac:dyDescent="0.25">
      <c r="A21" s="1" t="s">
        <v>447</v>
      </c>
      <c r="B21" s="1"/>
      <c r="C21" s="1"/>
      <c r="H21">
        <v>17</v>
      </c>
    </row>
    <row r="22" spans="1:20" ht="30" x14ac:dyDescent="0.25">
      <c r="B22" s="87" t="s">
        <v>448</v>
      </c>
      <c r="C22" s="87" t="s">
        <v>449</v>
      </c>
      <c r="D22" s="87" t="s">
        <v>450</v>
      </c>
      <c r="E22" s="87" t="s">
        <v>457</v>
      </c>
      <c r="H22" s="90" t="s">
        <v>456</v>
      </c>
      <c r="I22" s="1" t="s">
        <v>455</v>
      </c>
      <c r="J22" s="1" t="s">
        <v>458</v>
      </c>
      <c r="L22" s="90" t="s">
        <v>454</v>
      </c>
      <c r="M22" s="1" t="s">
        <v>455</v>
      </c>
      <c r="N22" s="1" t="s">
        <v>458</v>
      </c>
      <c r="P22" s="90"/>
      <c r="Q22" s="90" t="s">
        <v>456</v>
      </c>
      <c r="R22" s="90" t="s">
        <v>455</v>
      </c>
    </row>
    <row r="23" spans="1:20" x14ac:dyDescent="0.25">
      <c r="A23">
        <v>2025</v>
      </c>
      <c r="B23" s="85">
        <v>4770.6934315115213</v>
      </c>
      <c r="C23" s="85">
        <v>6357.6342924237251</v>
      </c>
      <c r="D23" s="85">
        <v>1586.9408609122038</v>
      </c>
      <c r="E23" s="88">
        <f t="shared" ref="E23:E26" si="2">D23/B23</f>
        <v>0.33264364681874053</v>
      </c>
      <c r="G23">
        <v>2025</v>
      </c>
      <c r="H23" s="85">
        <f>B23*$H$21</f>
        <v>81101.788335695863</v>
      </c>
      <c r="I23" s="85">
        <f t="array" ref="I23:I26">TRANSPOSE('Inversiones por sectores'!E9:H9)</f>
        <v>79819.042743367012</v>
      </c>
      <c r="J23" s="91">
        <f>I23/DATA!S$19</f>
        <v>3.0674897121078346E-3</v>
      </c>
      <c r="L23" s="85">
        <f>C23*$H$21</f>
        <v>108079.78297120333</v>
      </c>
      <c r="M23" s="85">
        <f t="array" ref="M23:M26">TRANSPOSE('Inversiones por sectores'!N9:Q9)</f>
        <v>51485.782291289994</v>
      </c>
      <c r="N23" s="91">
        <f>I23/DATA!N$20</f>
        <v>3.473705209275456E-3</v>
      </c>
      <c r="P23">
        <v>2025</v>
      </c>
      <c r="Q23" s="89">
        <f t="shared" ref="Q23:R26" si="3">L23/H23-1</f>
        <v>0.33264364681874059</v>
      </c>
      <c r="R23" s="88">
        <f t="shared" si="3"/>
        <v>-0.35496868263847381</v>
      </c>
      <c r="T23" s="85">
        <f>M23-I23</f>
        <v>-28333.260452077018</v>
      </c>
    </row>
    <row r="24" spans="1:20" x14ac:dyDescent="0.25">
      <c r="A24">
        <v>2030</v>
      </c>
      <c r="B24" s="85">
        <v>8917.1189188361168</v>
      </c>
      <c r="C24" s="85">
        <v>13465.50769919157</v>
      </c>
      <c r="D24" s="85">
        <v>4548.3887803554535</v>
      </c>
      <c r="E24" s="88">
        <f t="shared" si="2"/>
        <v>0.51007380542471448</v>
      </c>
      <c r="G24">
        <v>2030</v>
      </c>
      <c r="H24" s="85">
        <f>B24*$H$21</f>
        <v>151591.02162021399</v>
      </c>
      <c r="I24" s="85">
        <v>108313.333092374</v>
      </c>
      <c r="J24" s="91">
        <f>I24/DATA!S$19</f>
        <v>4.162540961725282E-3</v>
      </c>
      <c r="L24" s="85">
        <f>C24*$H$21</f>
        <v>228913.63088625669</v>
      </c>
      <c r="M24" s="85">
        <v>60828.738701753005</v>
      </c>
      <c r="N24" s="91">
        <f>I24/DATA!S$20</f>
        <v>4.1074890414665548E-3</v>
      </c>
      <c r="P24">
        <v>2030</v>
      </c>
      <c r="Q24" s="89">
        <f t="shared" si="3"/>
        <v>0.51007380542471448</v>
      </c>
      <c r="R24" s="88">
        <f t="shared" si="3"/>
        <v>-0.43840026924593123</v>
      </c>
      <c r="T24" s="85">
        <f>M24-I24</f>
        <v>-47484.594390620994</v>
      </c>
    </row>
    <row r="25" spans="1:20" x14ac:dyDescent="0.25">
      <c r="A25">
        <v>2040</v>
      </c>
      <c r="B25" s="85">
        <v>14841.970515608788</v>
      </c>
      <c r="C25" s="85">
        <v>21661.303845517337</v>
      </c>
      <c r="D25" s="85">
        <v>6819.3333299085498</v>
      </c>
      <c r="E25" s="88">
        <f t="shared" si="2"/>
        <v>0.45946279995212852</v>
      </c>
      <c r="G25">
        <v>2040</v>
      </c>
      <c r="H25" s="85">
        <f>B25*$H$21</f>
        <v>252313.49876534939</v>
      </c>
      <c r="I25" s="85">
        <v>199815.21960966251</v>
      </c>
      <c r="J25" s="91">
        <f>I25/DATA!AC$19</f>
        <v>5.8557426287620474E-3</v>
      </c>
      <c r="L25" s="85">
        <f>C25*$H$21</f>
        <v>368242.16537379473</v>
      </c>
      <c r="M25" s="85">
        <v>96400.347500521602</v>
      </c>
      <c r="N25" s="91">
        <f>I25/DATA!AC$20</f>
        <v>5.8063790218204851E-3</v>
      </c>
      <c r="P25">
        <v>2040</v>
      </c>
      <c r="Q25" s="89">
        <f t="shared" si="3"/>
        <v>0.45946279995212858</v>
      </c>
      <c r="R25" s="88">
        <f t="shared" si="3"/>
        <v>-0.51755252833673571</v>
      </c>
      <c r="T25" s="85">
        <f>M25-I25</f>
        <v>-103414.87210914091</v>
      </c>
    </row>
    <row r="26" spans="1:20" x14ac:dyDescent="0.25">
      <c r="A26">
        <v>2050</v>
      </c>
      <c r="B26" s="85">
        <v>18278.00153208524</v>
      </c>
      <c r="C26" s="85">
        <v>33383.207308873534</v>
      </c>
      <c r="D26" s="85">
        <v>15105.205776788294</v>
      </c>
      <c r="E26" s="88">
        <f t="shared" si="2"/>
        <v>0.82641451529985843</v>
      </c>
      <c r="G26">
        <v>2050</v>
      </c>
      <c r="H26" s="85">
        <f>B26*$H$21</f>
        <v>310726.02604544908</v>
      </c>
      <c r="I26" s="85">
        <v>262013.88681358192</v>
      </c>
      <c r="J26" s="91">
        <f>I26/DATA!AM$19</f>
        <v>5.9191607998173015E-3</v>
      </c>
      <c r="L26" s="85">
        <f>C26*$H$21</f>
        <v>567514.52425085008</v>
      </c>
      <c r="M26" s="85">
        <v>112253.14321586062</v>
      </c>
      <c r="N26" s="91">
        <f>M26/DATA!AM$19</f>
        <v>2.5359129359900671E-3</v>
      </c>
      <c r="P26">
        <v>2050</v>
      </c>
      <c r="Q26" s="89">
        <f t="shared" si="3"/>
        <v>0.82641451529985854</v>
      </c>
      <c r="R26" s="88">
        <f t="shared" si="3"/>
        <v>-0.57157559631285237</v>
      </c>
      <c r="T26" s="85">
        <f>M26-I26</f>
        <v>-149760.7435977213</v>
      </c>
    </row>
    <row r="28" spans="1:20" ht="29.25" customHeight="1" x14ac:dyDescent="0.25">
      <c r="B28" s="87" t="s">
        <v>451</v>
      </c>
      <c r="C28" s="87" t="s">
        <v>452</v>
      </c>
      <c r="D28" s="87" t="s">
        <v>453</v>
      </c>
      <c r="E28" s="87"/>
      <c r="F28" s="1"/>
    </row>
    <row r="29" spans="1:20" x14ac:dyDescent="0.25">
      <c r="A29">
        <v>2025</v>
      </c>
      <c r="B29" s="86">
        <v>404.58306298746828</v>
      </c>
      <c r="C29" s="85">
        <f t="shared" ref="C29:D32" si="4">B23/$B29</f>
        <v>11.791629131195961</v>
      </c>
      <c r="D29" s="85">
        <f t="shared" si="4"/>
        <v>15.714039647331083</v>
      </c>
      <c r="E29" s="85"/>
      <c r="F29" s="85"/>
    </row>
    <row r="30" spans="1:20" x14ac:dyDescent="0.25">
      <c r="A30">
        <v>2030</v>
      </c>
      <c r="B30" s="86">
        <v>468.88566690639658</v>
      </c>
      <c r="C30" s="85">
        <f t="shared" si="4"/>
        <v>19.017682877084482</v>
      </c>
      <c r="D30" s="85">
        <f t="shared" si="4"/>
        <v>28.718104752559398</v>
      </c>
      <c r="E30" s="85"/>
      <c r="F30" s="85"/>
    </row>
    <row r="31" spans="1:20" x14ac:dyDescent="0.25">
      <c r="A31">
        <v>2040</v>
      </c>
      <c r="B31" s="86">
        <v>556.92179576947342</v>
      </c>
      <c r="C31" s="85">
        <f t="shared" si="4"/>
        <v>26.650008364464018</v>
      </c>
      <c r="D31" s="85">
        <f t="shared" si="4"/>
        <v>38.894695826348297</v>
      </c>
      <c r="E31" s="85"/>
      <c r="F31" s="85"/>
    </row>
    <row r="32" spans="1:20" x14ac:dyDescent="0.25">
      <c r="A32">
        <v>2050</v>
      </c>
      <c r="B32" s="86">
        <v>623.04013401265797</v>
      </c>
      <c r="C32" s="85">
        <f t="shared" si="4"/>
        <v>29.33679635430018</v>
      </c>
      <c r="D32" s="85">
        <f t="shared" si="4"/>
        <v>53.581150693889818</v>
      </c>
      <c r="E32" s="85"/>
      <c r="F32" s="85"/>
    </row>
    <row r="33" spans="5:6" x14ac:dyDescent="0.25">
      <c r="E33" s="85"/>
      <c r="F33" s="85"/>
    </row>
  </sheetData>
  <mergeCells count="5">
    <mergeCell ref="D3:E3"/>
    <mergeCell ref="F3:G3"/>
    <mergeCell ref="H3:I3"/>
    <mergeCell ref="J3:K3"/>
    <mergeCell ref="B3:C3"/>
  </mergeCell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4" zoomScale="80" zoomScaleNormal="80" workbookViewId="0">
      <selection activeCell="F51" sqref="F51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466</v>
      </c>
      <c r="J1" s="112" t="s">
        <v>79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04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162.0352216</v>
      </c>
      <c r="D3" s="55">
        <f>VLOOKUP($S5,DATA!$A$1:$AM$533,U$3,FALSE)</f>
        <v>164.4546824</v>
      </c>
      <c r="E3" s="55">
        <f>VLOOKUP($S5,DATA!$A$1:$AM$533,V$3,FALSE)</f>
        <v>166.86724280000001</v>
      </c>
      <c r="F3" s="55">
        <f>VLOOKUP($S5,DATA!$A$1:$AM$533,W$3,FALSE)</f>
        <v>172.2021168</v>
      </c>
      <c r="G3" s="55">
        <f>VLOOKUP($S5,DATA!$A$1:$AM$533,X$3,FALSE)</f>
        <v>178.86945979999999</v>
      </c>
      <c r="J3" s="105" t="s">
        <v>51</v>
      </c>
      <c r="K3" s="85">
        <f>K18+K27+K36</f>
        <v>159.4835896387691</v>
      </c>
      <c r="L3" s="85">
        <f t="shared" ref="L3:P3" si="0">L18+L27+L36</f>
        <v>156.77090670295695</v>
      </c>
      <c r="M3" s="85">
        <f t="shared" si="0"/>
        <v>165.89317032631428</v>
      </c>
      <c r="N3" s="85">
        <f t="shared" si="0"/>
        <v>168.10134467458678</v>
      </c>
      <c r="O3" s="85">
        <f t="shared" si="0"/>
        <v>165.21163507777163</v>
      </c>
      <c r="P3" s="85">
        <f t="shared" si="0"/>
        <v>179.9794444129509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1920.3282670000001</v>
      </c>
      <c r="D4" s="55">
        <f>VLOOKUP($S6,DATA!$A$1:$AM$533,U$3,FALSE)</f>
        <v>2192.066429</v>
      </c>
      <c r="E4" s="55">
        <f>VLOOKUP($S6,DATA!$A$1:$AM$533,V$3,FALSE)</f>
        <v>2461.3760029999999</v>
      </c>
      <c r="F4" s="55">
        <f>VLOOKUP($S6,DATA!$A$1:$AM$533,W$3,FALSE)</f>
        <v>2912.5280090000001</v>
      </c>
      <c r="G4" s="55">
        <f>VLOOKUP($S6,DATA!$A$1:$AM$533,X$3,FALSE)</f>
        <v>3374.4902200000001</v>
      </c>
      <c r="J4" s="105" t="s">
        <v>52</v>
      </c>
      <c r="K4" s="85">
        <f t="shared" ref="K4:P7" si="1">K19+K28+K37</f>
        <v>1513.6339243211369</v>
      </c>
      <c r="L4" s="85">
        <f t="shared" si="1"/>
        <v>1740.8097924265485</v>
      </c>
      <c r="M4" s="85">
        <f t="shared" si="1"/>
        <v>2208.8452311152105</v>
      </c>
      <c r="N4" s="85">
        <f t="shared" si="1"/>
        <v>2469.4330703754094</v>
      </c>
      <c r="O4" s="85">
        <f t="shared" si="1"/>
        <v>2748.2042575600985</v>
      </c>
      <c r="P4" s="85">
        <f t="shared" si="1"/>
        <v>3394.5397438839864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1378.6235979999999</v>
      </c>
      <c r="D5" s="55">
        <f>VLOOKUP($S7,DATA!$A$1:$AM$533,U$3,FALSE)</f>
        <v>1468.976553</v>
      </c>
      <c r="E5" s="55">
        <f>VLOOKUP($S7,DATA!$A$1:$AM$533,V$3,FALSE)</f>
        <v>1558.9552229999999</v>
      </c>
      <c r="F5" s="55">
        <f>VLOOKUP($S7,DATA!$A$1:$AM$533,W$3,FALSE)</f>
        <v>1736.3122599999999</v>
      </c>
      <c r="G5" s="55">
        <f>VLOOKUP($S7,DATA!$A$1:$AM$533,X$3,FALSE)</f>
        <v>1914.5554870000001</v>
      </c>
      <c r="J5" s="105" t="s">
        <v>53</v>
      </c>
      <c r="K5" s="85">
        <f t="shared" si="1"/>
        <v>1239.6847650019495</v>
      </c>
      <c r="L5" s="85">
        <f t="shared" si="1"/>
        <v>1302.7412460939199</v>
      </c>
      <c r="M5" s="85">
        <f t="shared" si="1"/>
        <v>1456.0968607043221</v>
      </c>
      <c r="N5" s="85">
        <f t="shared" si="1"/>
        <v>1559.1267383251006</v>
      </c>
      <c r="O5" s="85">
        <f t="shared" si="1"/>
        <v>1660.2392630362101</v>
      </c>
      <c r="P5" s="85">
        <f t="shared" si="1"/>
        <v>1917.573917246491</v>
      </c>
      <c r="S5" s="124" t="s">
        <v>69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201.65716610000001</v>
      </c>
      <c r="D6" s="55">
        <f>VLOOKUP($S8,DATA!$A$1:$AM$533,U$3,FALSE)</f>
        <v>219.22162510000001</v>
      </c>
      <c r="E6" s="55">
        <f>VLOOKUP($S8,DATA!$A$1:$AM$533,V$3,FALSE)</f>
        <v>240.76253850000001</v>
      </c>
      <c r="F6" s="55">
        <f>VLOOKUP($S8,DATA!$A$1:$AM$533,W$3,FALSE)</f>
        <v>266.02202590000002</v>
      </c>
      <c r="G6" s="55">
        <f>VLOOKUP($S8,DATA!$A$1:$AM$533,X$3,FALSE)</f>
        <v>280.01767580000001</v>
      </c>
      <c r="J6" s="105" t="s">
        <v>54</v>
      </c>
      <c r="K6" s="85">
        <f t="shared" si="1"/>
        <v>181.29774040344574</v>
      </c>
      <c r="L6" s="85">
        <f t="shared" si="1"/>
        <v>201.5083478619369</v>
      </c>
      <c r="M6" s="85">
        <f t="shared" si="1"/>
        <v>233.94262410529063</v>
      </c>
      <c r="N6" s="85">
        <f t="shared" si="1"/>
        <v>246.10575132382539</v>
      </c>
      <c r="O6" s="85">
        <f t="shared" si="1"/>
        <v>259.5622757509646</v>
      </c>
      <c r="P6" s="85">
        <f t="shared" si="1"/>
        <v>284.51515620752696</v>
      </c>
      <c r="S6" s="124" t="s">
        <v>70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2191.0820669999998</v>
      </c>
      <c r="D7" s="55">
        <f>VLOOKUP($S9,DATA!$A$1:$AM$533,U$3,FALSE)</f>
        <v>2684.088217</v>
      </c>
      <c r="E7" s="55">
        <f>VLOOKUP($S9,DATA!$A$1:$AM$533,V$3,FALSE)</f>
        <v>3176.7108979999998</v>
      </c>
      <c r="F7" s="55">
        <f>VLOOKUP($S9,DATA!$A$1:$AM$533,W$3,FALSE)</f>
        <v>3393.478083</v>
      </c>
      <c r="G7" s="55">
        <f>VLOOKUP($S9,DATA!$A$1:$AM$533,X$3,FALSE)</f>
        <v>3615.1010409999999</v>
      </c>
      <c r="J7" s="105" t="s">
        <v>461</v>
      </c>
      <c r="K7" s="85">
        <f t="shared" si="1"/>
        <v>1525.7005012186635</v>
      </c>
      <c r="L7" s="85">
        <f t="shared" si="1"/>
        <v>1940.0247810360327</v>
      </c>
      <c r="M7" s="85">
        <f t="shared" si="1"/>
        <v>2837.7886885222688</v>
      </c>
      <c r="N7" s="85">
        <f t="shared" si="1"/>
        <v>3182.6152838590024</v>
      </c>
      <c r="O7" s="85">
        <f t="shared" si="1"/>
        <v>3417.9074376804438</v>
      </c>
      <c r="P7" s="85">
        <f t="shared" si="1"/>
        <v>3624.6905206872789</v>
      </c>
      <c r="S7" s="124" t="s">
        <v>71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5853.7263196999993</v>
      </c>
      <c r="D8" s="61">
        <f t="shared" si="2"/>
        <v>6728.8075064999994</v>
      </c>
      <c r="E8" s="61">
        <f t="shared" si="2"/>
        <v>7604.6719052999997</v>
      </c>
      <c r="F8" s="61">
        <f t="shared" si="2"/>
        <v>8480.5424946999992</v>
      </c>
      <c r="G8" s="61">
        <f t="shared" si="2"/>
        <v>9363.033883600001</v>
      </c>
      <c r="J8" s="106" t="s">
        <v>145</v>
      </c>
      <c r="K8" s="103">
        <f>SUM(K3:K7)</f>
        <v>4619.8005205839645</v>
      </c>
      <c r="L8" s="103">
        <f t="shared" ref="L8:P8" si="3">SUM(L3:L7)</f>
        <v>5341.8550741213949</v>
      </c>
      <c r="M8" s="103">
        <f t="shared" si="3"/>
        <v>6902.5665747734065</v>
      </c>
      <c r="N8" s="103">
        <f t="shared" si="3"/>
        <v>7625.3821885579246</v>
      </c>
      <c r="O8" s="103">
        <f t="shared" si="3"/>
        <v>8251.124869105488</v>
      </c>
      <c r="P8" s="103">
        <f t="shared" si="3"/>
        <v>9401.2987824382344</v>
      </c>
      <c r="S8" s="124" t="s">
        <v>72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/>
      <c r="K9" s="109"/>
      <c r="L9" s="109"/>
      <c r="M9" s="109"/>
      <c r="N9" s="109"/>
      <c r="O9" s="109"/>
      <c r="P9" s="109"/>
      <c r="Q9" s="48"/>
      <c r="S9" s="124" t="s">
        <v>73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467</v>
      </c>
      <c r="B13" s="59">
        <f>VLOOKUP($S10,DATA!$A$1:$AM$533,S$3,FALSE)</f>
        <v>237211.6275</v>
      </c>
      <c r="C13" s="59">
        <f>VLOOKUP($S10,DATA!$A$1:$AM$533,T$3,FALSE)</f>
        <v>343818.74070000002</v>
      </c>
      <c r="D13" s="59">
        <f>VLOOKUP($S10,DATA!$A$1:$AM$533,U$3,FALSE)</f>
        <v>420145.10979999998</v>
      </c>
      <c r="E13" s="59">
        <f>VLOOKUP($S10,DATA!$A$1:$AM$533,V$3,FALSE)</f>
        <v>496061.82559999998</v>
      </c>
      <c r="F13" s="59">
        <f>VLOOKUP($S10,DATA!$A$1:$AM$533,W$3,FALSE)</f>
        <v>613247.8014</v>
      </c>
      <c r="G13" s="59">
        <f>VLOOKUP($S10,DATA!$A$1:$AM$533,X$3,FALSE)</f>
        <v>731480.20389999996</v>
      </c>
      <c r="J13" s="106" t="s">
        <v>475</v>
      </c>
      <c r="K13" s="59">
        <f>K41/0.0036</f>
        <v>242193.76427332519</v>
      </c>
      <c r="L13" s="59">
        <f t="shared" ref="L13:P13" si="4">L41/0.0036</f>
        <v>304028.217096148</v>
      </c>
      <c r="M13" s="59">
        <f t="shared" si="4"/>
        <v>431538.36768609163</v>
      </c>
      <c r="N13" s="59">
        <f t="shared" si="4"/>
        <v>496816.80325571058</v>
      </c>
      <c r="O13" s="59">
        <f t="shared" si="4"/>
        <v>568784.46889227803</v>
      </c>
      <c r="P13" s="59">
        <f t="shared" si="4"/>
        <v>733401.18692292215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A14" s="3"/>
      <c r="B14" s="59"/>
      <c r="C14" s="59"/>
      <c r="D14" s="59"/>
      <c r="E14" s="59"/>
      <c r="F14" s="59"/>
      <c r="G14" s="59"/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04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VLOOKUP(CONCATENATE($S12,$S$4,"_0"),DATA!$A$1:$AM$533,S$3,FALSE)</f>
        <v>121.58713299999999</v>
      </c>
      <c r="C18" s="55">
        <f>VLOOKUP(CONCATENATE($S12,$S$4,"_0"),DATA!$A$1:$AM$533,T$3,FALSE)</f>
        <v>125.4114874</v>
      </c>
      <c r="D18" s="55">
        <f>VLOOKUP(CONCATENATE($S12,$S$4,"_0"),DATA!$A$1:$AM$533,U$3,FALSE)</f>
        <v>128.27087359999999</v>
      </c>
      <c r="E18" s="55">
        <f>VLOOKUP(CONCATENATE($S12,$S$4,"_0"),DATA!$A$1:$AM$533,V$3,FALSE)</f>
        <v>131.19678540000001</v>
      </c>
      <c r="F18" s="55">
        <f>VLOOKUP(CONCATENATE($S12,$S$4,"_0"),DATA!$A$1:$AM$533,W$3,FALSE)</f>
        <v>136.86831480000001</v>
      </c>
      <c r="G18" s="55">
        <f>VLOOKUP(CONCATENATE($S12,$S$4,"_0"),DATA!$A$1:$AM$533,X$3,FALSE)</f>
        <v>143.27795320000001</v>
      </c>
      <c r="H18" s="116"/>
      <c r="J18" s="105" t="s">
        <v>51</v>
      </c>
      <c r="K18" s="114">
        <v>123.35148719296878</v>
      </c>
      <c r="L18" s="114">
        <v>120.62627782854373</v>
      </c>
      <c r="M18" s="114">
        <v>129.74190384811783</v>
      </c>
      <c r="N18" s="114">
        <v>131.9460293311146</v>
      </c>
      <c r="O18" s="114">
        <v>129.05185402451053</v>
      </c>
      <c r="P18" s="114">
        <v>143.80902935273241</v>
      </c>
    </row>
    <row r="19" spans="1:17" ht="15" x14ac:dyDescent="0.25">
      <c r="A19" s="129" t="s">
        <v>52</v>
      </c>
      <c r="B19" s="55">
        <f>VLOOKUP(CONCATENATE($S13,$S$4,"_0"),DATA!$A$1:$AM$533,S$3,FALSE)</f>
        <v>411.05060300000002</v>
      </c>
      <c r="C19" s="55">
        <f>VLOOKUP(CONCATENATE($S13,$S$4,"_0"),DATA!$A$1:$AM$533,T$3,FALSE)</f>
        <v>413.94856870000001</v>
      </c>
      <c r="D19" s="55">
        <f>VLOOKUP(CONCATENATE($S13,$S$4,"_0"),DATA!$A$1:$AM$533,U$3,FALSE)</f>
        <v>415.13636960000002</v>
      </c>
      <c r="E19" s="55">
        <f>VLOOKUP(CONCATENATE($S13,$S$4,"_0"),DATA!$A$1:$AM$533,V$3,FALSE)</f>
        <v>415.54207550000001</v>
      </c>
      <c r="F19" s="55">
        <f>VLOOKUP(CONCATENATE($S13,$S$4,"_0"),DATA!$A$1:$AM$533,W$3,FALSE)</f>
        <v>479.85025889999997</v>
      </c>
      <c r="G19" s="55">
        <f>VLOOKUP(CONCATENATE($S13,$S$4,"_0"),DATA!$A$1:$AM$533,X$3,FALSE)</f>
        <v>548.77796120000005</v>
      </c>
      <c r="H19" s="116"/>
      <c r="J19" s="105" t="s">
        <v>52</v>
      </c>
      <c r="K19" s="114">
        <v>385.45498639315804</v>
      </c>
      <c r="L19" s="114">
        <v>387.39791508643202</v>
      </c>
      <c r="M19" s="114">
        <v>397.26597655310439</v>
      </c>
      <c r="N19" s="114">
        <v>420.00030118933608</v>
      </c>
      <c r="O19" s="114">
        <v>462.13052970283331</v>
      </c>
      <c r="P19" s="114">
        <v>559.59112663145822</v>
      </c>
    </row>
    <row r="20" spans="1:17" ht="15" x14ac:dyDescent="0.25">
      <c r="A20" s="129" t="s">
        <v>53</v>
      </c>
      <c r="B20" s="55">
        <f>VLOOKUP(CONCATENATE($S14,$S$4,"_0"),DATA!$A$1:$AM$533,S$3,FALSE)</f>
        <v>1245.3447020000001</v>
      </c>
      <c r="C20" s="55">
        <f>VLOOKUP(CONCATENATE($S14,$S$4,"_0"),DATA!$A$1:$AM$533,T$3,FALSE)</f>
        <v>1367.7974099999999</v>
      </c>
      <c r="D20" s="55">
        <f>VLOOKUP(CONCATENATE($S14,$S$4,"_0"),DATA!$A$1:$AM$533,U$3,FALSE)</f>
        <v>1454.4610929999999</v>
      </c>
      <c r="E20" s="55">
        <f>VLOOKUP(CONCATENATE($S14,$S$4,"_0"),DATA!$A$1:$AM$533,V$3,FALSE)</f>
        <v>1541.084568</v>
      </c>
      <c r="F20" s="55">
        <f>VLOOKUP(CONCATENATE($S14,$S$4,"_0"),DATA!$A$1:$AM$533,W$3,FALSE)</f>
        <v>1708.5957989999999</v>
      </c>
      <c r="G20" s="55">
        <f>VLOOKUP(CONCATENATE($S14,$S$4,"_0"),DATA!$A$1:$AM$533,X$3,FALSE)</f>
        <v>1876.1536610000001</v>
      </c>
      <c r="H20" s="116"/>
      <c r="J20" s="105" t="s">
        <v>53</v>
      </c>
      <c r="K20" s="114">
        <v>1235.6654370019494</v>
      </c>
      <c r="L20" s="114">
        <v>1296.6245642393123</v>
      </c>
      <c r="M20" s="114">
        <v>1441.974353055311</v>
      </c>
      <c r="N20" s="114">
        <v>1540.4224512342651</v>
      </c>
      <c r="O20" s="114">
        <v>1635.8740173338842</v>
      </c>
      <c r="P20" s="114">
        <v>1876.3700805076637</v>
      </c>
    </row>
    <row r="21" spans="1:17" ht="15" x14ac:dyDescent="0.25">
      <c r="A21" s="129" t="s">
        <v>54</v>
      </c>
      <c r="B21" s="55">
        <f>VLOOKUP(CONCATENATE($S15,$S$4,"_0"),DATA!$A$1:$AM$533,S$3,FALSE)</f>
        <v>82.998924400000007</v>
      </c>
      <c r="C21" s="55">
        <f>VLOOKUP(CONCATENATE($S15,$S$4,"_0"),DATA!$A$1:$AM$533,T$3,FALSE)</f>
        <v>72.034279999999995</v>
      </c>
      <c r="D21" s="55">
        <f>VLOOKUP(CONCATENATE($S15,$S$4,"_0"),DATA!$A$1:$AM$533,U$3,FALSE)</f>
        <v>64.899857679999997</v>
      </c>
      <c r="E21" s="55">
        <f>VLOOKUP(CONCATENATE($S15,$S$4,"_0"),DATA!$A$1:$AM$533,V$3,FALSE)</f>
        <v>60.730234000000003</v>
      </c>
      <c r="F21" s="55">
        <f>VLOOKUP(CONCATENATE($S15,$S$4,"_0"),DATA!$A$1:$AM$533,W$3,FALSE)</f>
        <v>60.198220360000001</v>
      </c>
      <c r="G21" s="55">
        <f>VLOOKUP(CONCATENATE($S15,$S$4,"_0"),DATA!$A$1:$AM$533,X$3,FALSE)</f>
        <v>58.603340500000002</v>
      </c>
      <c r="H21" s="116"/>
      <c r="J21" s="105" t="s">
        <v>54</v>
      </c>
      <c r="K21" s="114">
        <v>67.826159999999987</v>
      </c>
      <c r="L21" s="114">
        <v>68.095142074627162</v>
      </c>
      <c r="M21" s="114">
        <v>66.981464787524956</v>
      </c>
      <c r="N21" s="114">
        <v>65.696987649244576</v>
      </c>
      <c r="O21" s="114">
        <v>64.077169128285348</v>
      </c>
      <c r="P21" s="114">
        <v>60.277623624157478</v>
      </c>
    </row>
    <row r="22" spans="1:17" ht="15" x14ac:dyDescent="0.25">
      <c r="A22" s="129" t="s">
        <v>55</v>
      </c>
      <c r="B22" s="55">
        <f>VLOOKUP(CONCATENATE($S16,$S$4,"_0"),DATA!$A$1:$AM$533,S$3,FALSE)</f>
        <v>1269.6992749999999</v>
      </c>
      <c r="C22" s="55">
        <f>VLOOKUP(CONCATENATE($S16,$S$4,"_0"),DATA!$A$1:$AM$533,T$3,FALSE)</f>
        <v>1844.558131</v>
      </c>
      <c r="D22" s="55">
        <f>VLOOKUP(CONCATENATE($S16,$S$4,"_0"),DATA!$A$1:$AM$533,U$3,FALSE)</f>
        <v>2254.0702759999999</v>
      </c>
      <c r="E22" s="55">
        <f>VLOOKUP(CONCATENATE($S16,$S$4,"_0"),DATA!$A$1:$AM$533,V$3,FALSE)</f>
        <v>2663.5367670000001</v>
      </c>
      <c r="F22" s="55">
        <f>VLOOKUP(CONCATENATE($S16,$S$4,"_0"),DATA!$A$1:$AM$533,W$3,FALSE)</f>
        <v>2767.016889</v>
      </c>
      <c r="G22" s="55">
        <f>VLOOKUP(CONCATENATE($S16,$S$4,"_0"),DATA!$A$1:$AM$533,X$3,FALSE)</f>
        <v>2874.0750840000001</v>
      </c>
      <c r="H22" s="116"/>
      <c r="J22" s="105" t="s">
        <v>461</v>
      </c>
      <c r="K22" s="114">
        <v>1290.9725966159783</v>
      </c>
      <c r="L22" s="114">
        <v>1639.6414378028394</v>
      </c>
      <c r="M22" s="114">
        <v>2393.7412623956493</v>
      </c>
      <c r="N22" s="114">
        <v>2668.1357036434924</v>
      </c>
      <c r="O22" s="114">
        <v>2829.691710791365</v>
      </c>
      <c r="P22" s="114">
        <v>2879.8200120001902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3823.7498771</v>
      </c>
      <c r="D23" s="61">
        <f t="shared" si="5"/>
        <v>4316.83846988</v>
      </c>
      <c r="E23" s="61">
        <f t="shared" si="5"/>
        <v>4812.0904299000003</v>
      </c>
      <c r="F23" s="61">
        <f t="shared" si="5"/>
        <v>5152.5294820599993</v>
      </c>
      <c r="G23" s="61">
        <f t="shared" si="5"/>
        <v>5500.8879999000001</v>
      </c>
      <c r="H23" s="116"/>
      <c r="J23" s="106" t="s">
        <v>145</v>
      </c>
      <c r="K23" s="103">
        <f>SUM(K18:K22)</f>
        <v>3103.2706672040549</v>
      </c>
      <c r="L23" s="103">
        <f t="shared" ref="L23:P23" si="6">SUM(L18:L22)</f>
        <v>3512.3853370317547</v>
      </c>
      <c r="M23" s="103">
        <f t="shared" si="6"/>
        <v>4429.7049606397077</v>
      </c>
      <c r="N23" s="103">
        <f t="shared" si="6"/>
        <v>4826.201473047453</v>
      </c>
      <c r="O23" s="103">
        <f t="shared" si="6"/>
        <v>5120.8252809808782</v>
      </c>
      <c r="P23" s="103">
        <f t="shared" si="6"/>
        <v>5519.8678721162014</v>
      </c>
    </row>
    <row r="24" spans="1:17" x14ac:dyDescent="0.2">
      <c r="A24" s="3"/>
      <c r="B24" s="57"/>
      <c r="C24" s="57"/>
      <c r="D24" s="57"/>
      <c r="E24" s="57"/>
      <c r="G24" s="115"/>
      <c r="H24" s="116"/>
      <c r="J24" s="3"/>
      <c r="K24" s="110"/>
      <c r="L24" s="110"/>
      <c r="M24" s="110"/>
      <c r="N24" s="110"/>
      <c r="O24" s="110"/>
      <c r="P24" s="48"/>
    </row>
    <row r="25" spans="1:17" x14ac:dyDescent="0.2">
      <c r="G25" s="117"/>
      <c r="H25" s="48"/>
      <c r="I25" s="48"/>
      <c r="J25" s="3" t="s">
        <v>464</v>
      </c>
      <c r="K25" s="56"/>
      <c r="L25" s="56"/>
      <c r="M25" s="56"/>
      <c r="N25" s="56"/>
      <c r="O25" s="56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04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VLOOKUP(CONCATENATE($S12,$T$4,"_0"),DATA!$A$1:$AM$533,S$3,FALSE)</f>
        <v>7.5365014899999999E-2</v>
      </c>
      <c r="C27" s="55">
        <f>VLOOKUP(CONCATENATE($S12,$T$4,"_0"),DATA!$A$1:$AM$533,T$3,FALSE)</f>
        <v>9.5394697400000006E-2</v>
      </c>
      <c r="D27" s="55">
        <f>VLOOKUP(CONCATENATE($S12,$T$4,"_0"),DATA!$A$1:$AM$533,U$3,FALSE)</f>
        <v>0.1095017366</v>
      </c>
      <c r="E27" s="55">
        <f>VLOOKUP(CONCATENATE($S12,$T$4,"_0"),DATA!$A$1:$AM$533,V$3,FALSE)</f>
        <v>0.1247151267</v>
      </c>
      <c r="F27" s="55">
        <f>VLOOKUP(CONCATENATE($S12,$T$4,"_0"),DATA!$A$1:$AM$533,W$3,FALSE)</f>
        <v>0.15317391969999999</v>
      </c>
      <c r="G27" s="55">
        <f>VLOOKUP(CONCATENATE($S12,$T$4,"_0"),DATA!$A$1:$AM$533,X$3,FALSE)</f>
        <v>0.18150958880000001</v>
      </c>
      <c r="H27" s="116"/>
      <c r="J27" s="105" t="s">
        <v>51</v>
      </c>
      <c r="K27" s="114">
        <v>0</v>
      </c>
      <c r="L27" s="114">
        <v>0</v>
      </c>
      <c r="M27" s="114">
        <v>0</v>
      </c>
      <c r="N27" s="114">
        <v>0</v>
      </c>
      <c r="O27" s="114">
        <v>0</v>
      </c>
      <c r="P27" s="114">
        <v>0</v>
      </c>
    </row>
    <row r="28" spans="1:17" ht="15" x14ac:dyDescent="0.25">
      <c r="A28" s="129" t="s">
        <v>52</v>
      </c>
      <c r="B28" s="55">
        <f>VLOOKUP(CONCATENATE($S13,$T$4,"_0"),DATA!$A$1:$AM$533,S$3,FALSE)</f>
        <v>594.8122535</v>
      </c>
      <c r="C28" s="55">
        <f>VLOOKUP(CONCATENATE($S13,$T$4,"_0"),DATA!$A$1:$AM$533,T$3,FALSE)</f>
        <v>728.04968389999999</v>
      </c>
      <c r="D28" s="55">
        <f>VLOOKUP(CONCATENATE($S13,$T$4,"_0"),DATA!$A$1:$AM$533,U$3,FALSE)</f>
        <v>821.98049219999996</v>
      </c>
      <c r="E28" s="55">
        <f>VLOOKUP(CONCATENATE($S13,$T$4,"_0"),DATA!$A$1:$AM$533,V$3,FALSE)</f>
        <v>914.49418519999995</v>
      </c>
      <c r="F28" s="55">
        <f>VLOOKUP(CONCATENATE($S13,$T$4,"_0"),DATA!$A$1:$AM$533,W$3,FALSE)</f>
        <v>1005.590898</v>
      </c>
      <c r="G28" s="55">
        <f>VLOOKUP(CONCATENATE($S13,$T$4,"_0"),DATA!$A$1:$AM$533,X$3,FALSE)</f>
        <v>1103.4208309999999</v>
      </c>
      <c r="H28" s="116"/>
      <c r="J28" s="105" t="s">
        <v>52</v>
      </c>
      <c r="K28" s="114">
        <v>596.55470783868668</v>
      </c>
      <c r="L28" s="114">
        <v>675.07357791228833</v>
      </c>
      <c r="M28" s="114">
        <v>839.57439581610288</v>
      </c>
      <c r="N28" s="114">
        <v>920.67278981191839</v>
      </c>
      <c r="O28" s="114">
        <v>982.0280806132414</v>
      </c>
      <c r="P28" s="114">
        <v>1116.5399459675916</v>
      </c>
    </row>
    <row r="29" spans="1:17" ht="15" x14ac:dyDescent="0.25">
      <c r="A29" s="129" t="s">
        <v>53</v>
      </c>
      <c r="B29" s="55">
        <f>VLOOKUP(CONCATENATE($S14,$T$4,"_0"),DATA!$A$1:$AM$533,S$3,FALSE)</f>
        <v>1.1275404570000001</v>
      </c>
      <c r="C29" s="55">
        <f>VLOOKUP(CONCATENATE($S14,$T$4,"_0"),DATA!$A$1:$AM$533,T$3,FALSE)</f>
        <v>4.6411981500000001</v>
      </c>
      <c r="D29" s="55">
        <f>VLOOKUP(CONCATENATE($S14,$T$4,"_0"),DATA!$A$1:$AM$533,U$3,FALSE)</f>
        <v>7.0815323149999996</v>
      </c>
      <c r="E29" s="55">
        <f>VLOOKUP(CONCATENATE($S14,$T$4,"_0"),DATA!$A$1:$AM$533,V$3,FALSE)</f>
        <v>9.3293187020000001</v>
      </c>
      <c r="F29" s="55">
        <f>VLOOKUP(CONCATENATE($S14,$T$4,"_0"),DATA!$A$1:$AM$533,W$3,FALSE)</f>
        <v>16.041077779999998</v>
      </c>
      <c r="G29" s="55">
        <f>VLOOKUP(CONCATENATE($S14,$T$4,"_0"),DATA!$A$1:$AM$533,X$3,FALSE)</f>
        <v>23.168706960000002</v>
      </c>
      <c r="H29" s="116"/>
      <c r="J29" s="105" t="s">
        <v>53</v>
      </c>
      <c r="K29" s="114">
        <v>0</v>
      </c>
      <c r="L29" s="133">
        <v>1.3154608773475005</v>
      </c>
      <c r="M29" s="114">
        <v>6.7036211185654206</v>
      </c>
      <c r="N29" s="114">
        <v>9.7710280418393811</v>
      </c>
      <c r="O29" s="114">
        <v>13.586191150444565</v>
      </c>
      <c r="P29" s="114">
        <v>25.025268913351944</v>
      </c>
    </row>
    <row r="30" spans="1:17" ht="15" x14ac:dyDescent="0.25">
      <c r="A30" s="129" t="s">
        <v>54</v>
      </c>
      <c r="B30" s="55">
        <f>VLOOKUP(CONCATENATE($S15,$T$4,"_0"),DATA!$A$1:$AM$533,S$3,FALSE)</f>
        <v>11.097</v>
      </c>
      <c r="C30" s="55">
        <f>VLOOKUP(CONCATENATE($S15,$T$4,"_0"),DATA!$A$1:$AM$533,T$3,FALSE)</f>
        <v>16.546069450000001</v>
      </c>
      <c r="D30" s="55">
        <f>VLOOKUP(CONCATENATE($S15,$T$4,"_0"),DATA!$A$1:$AM$533,U$3,FALSE)</f>
        <v>21.07006398</v>
      </c>
      <c r="E30" s="55">
        <f>VLOOKUP(CONCATENATE($S15,$T$4,"_0"),DATA!$A$1:$AM$533,V$3,FALSE)</f>
        <v>27.42426992</v>
      </c>
      <c r="F30" s="55">
        <f>VLOOKUP(CONCATENATE($S15,$T$4,"_0"),DATA!$A$1:$AM$533,W$3,FALSE)</f>
        <v>38.516347420000002</v>
      </c>
      <c r="G30" s="55">
        <f>VLOOKUP(CONCATENATE($S15,$T$4,"_0"),DATA!$A$1:$AM$533,X$3,FALSE)</f>
        <v>36.636981200000001</v>
      </c>
      <c r="H30" s="116"/>
      <c r="J30" s="105" t="s">
        <v>54</v>
      </c>
      <c r="K30" s="114">
        <v>13.104683999999999</v>
      </c>
      <c r="L30" s="114">
        <v>16.193888531401843</v>
      </c>
      <c r="M30" s="114">
        <v>21.369928298008439</v>
      </c>
      <c r="N30" s="114">
        <v>23.901975620577495</v>
      </c>
      <c r="O30" s="114">
        <v>26.385031045017321</v>
      </c>
      <c r="P30" s="114">
        <v>31.26125647993058</v>
      </c>
    </row>
    <row r="31" spans="1:17" ht="15" x14ac:dyDescent="0.25">
      <c r="A31" s="129" t="s">
        <v>55</v>
      </c>
      <c r="B31" s="55">
        <f>VLOOKUP(CONCATENATE($S16,$T$4,"_0"),DATA!$A$1:$AM$533,S$3,FALSE)</f>
        <v>33.802999999999997</v>
      </c>
      <c r="C31" s="55">
        <f>VLOOKUP(CONCATENATE($S16,$T$4,"_0"),DATA!$A$1:$AM$533,T$3,FALSE)</f>
        <v>42.89662946</v>
      </c>
      <c r="D31" s="55">
        <f>VLOOKUP(CONCATENATE($S16,$T$4,"_0"),DATA!$A$1:$AM$533,U$3,FALSE)</f>
        <v>49.205051230000002</v>
      </c>
      <c r="E31" s="55">
        <f>VLOOKUP(CONCATENATE($S16,$T$4,"_0"),DATA!$A$1:$AM$533,V$3,FALSE)</f>
        <v>55.386414479999999</v>
      </c>
      <c r="F31" s="55">
        <f>VLOOKUP(CONCATENATE($S16,$T$4,"_0"),DATA!$A$1:$AM$533,W$3,FALSE)</f>
        <v>60.019429459999998</v>
      </c>
      <c r="G31" s="55">
        <f>VLOOKUP(CONCATENATE($S16,$T$4,"_0"),DATA!$A$1:$AM$533,X$3,FALSE)</f>
        <v>65.409120770000001</v>
      </c>
      <c r="H31" s="116"/>
      <c r="J31" s="105" t="s">
        <v>461</v>
      </c>
      <c r="K31" s="114">
        <v>34.97291015725267</v>
      </c>
      <c r="L31" s="114">
        <v>42.385228222470317</v>
      </c>
      <c r="M31" s="114">
        <v>51.675545231092109</v>
      </c>
      <c r="N31" s="114">
        <v>56.294430315579064</v>
      </c>
      <c r="O31" s="114">
        <v>60.676197303706502</v>
      </c>
      <c r="P31" s="114">
        <v>68.360166038638383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792.22897565740004</v>
      </c>
      <c r="D32" s="61">
        <f t="shared" si="7"/>
        <v>899.44664146159994</v>
      </c>
      <c r="E32" s="61">
        <f t="shared" si="7"/>
        <v>1006.7589034287</v>
      </c>
      <c r="F32" s="61">
        <f t="shared" si="7"/>
        <v>1120.3209265797002</v>
      </c>
      <c r="G32" s="61">
        <f t="shared" si="7"/>
        <v>1228.8171495188001</v>
      </c>
      <c r="H32" s="116"/>
      <c r="J32" s="106" t="s">
        <v>145</v>
      </c>
      <c r="K32" s="103">
        <f>SUM(K27:K31)</f>
        <v>644.63230199593932</v>
      </c>
      <c r="L32" s="103">
        <f t="shared" ref="L32:P32" si="8">SUM(L27:L31)</f>
        <v>734.96815554350803</v>
      </c>
      <c r="M32" s="103">
        <f t="shared" si="8"/>
        <v>919.32349046376874</v>
      </c>
      <c r="N32" s="103">
        <f t="shared" si="8"/>
        <v>1010.6402237899142</v>
      </c>
      <c r="O32" s="103">
        <f t="shared" si="8"/>
        <v>1082.6755001124097</v>
      </c>
      <c r="P32" s="103">
        <f t="shared" si="8"/>
        <v>1241.1866373995126</v>
      </c>
    </row>
    <row r="33" spans="1:16" x14ac:dyDescent="0.2">
      <c r="A33" s="3"/>
      <c r="B33" s="57"/>
      <c r="C33" s="57"/>
      <c r="D33" s="57"/>
      <c r="E33" s="57"/>
      <c r="G33" s="115"/>
      <c r="H33" s="116"/>
      <c r="J33" s="3"/>
      <c r="K33" s="110"/>
      <c r="L33" s="110"/>
      <c r="M33" s="110"/>
      <c r="N33" s="110"/>
      <c r="O33" s="110"/>
    </row>
    <row r="34" spans="1:16" x14ac:dyDescent="0.2">
      <c r="G34" s="117"/>
      <c r="H34" s="48"/>
      <c r="J34" s="3" t="s">
        <v>471</v>
      </c>
      <c r="K34" s="56"/>
      <c r="L34" s="56"/>
      <c r="M34" s="56"/>
      <c r="N34" s="56"/>
      <c r="O34" s="56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4" t="s">
        <v>460</v>
      </c>
      <c r="K35" s="1">
        <v>2014</v>
      </c>
      <c r="L35" s="1">
        <v>2020</v>
      </c>
      <c r="M35" s="1">
        <v>2025</v>
      </c>
      <c r="N35" s="1">
        <v>2030</v>
      </c>
      <c r="O35" s="1">
        <v>2040</v>
      </c>
      <c r="P35" s="1">
        <v>2050</v>
      </c>
    </row>
    <row r="36" spans="1:16" ht="15" x14ac:dyDescent="0.25">
      <c r="A36" s="129" t="s">
        <v>51</v>
      </c>
      <c r="B36" s="55">
        <f>VLOOKUP(CONCATENATE($S12,$U$4,"_0"),DATA!$A$1:$AM$533,S$3,FALSE)</f>
        <v>37.027999999999999</v>
      </c>
      <c r="C36" s="55">
        <f>VLOOKUP(CONCATENATE($S12,$U$4,"_0"),DATA!$A$1:$AM$533,T$3,FALSE)</f>
        <v>36.528339459999998</v>
      </c>
      <c r="D36" s="55">
        <f>VLOOKUP(CONCATENATE($S12,$U$4,"_0"),DATA!$A$1:$AM$533,U$3,FALSE)</f>
        <v>36.074307040000001</v>
      </c>
      <c r="E36" s="55">
        <f>VLOOKUP(CONCATENATE($S12,$U$4,"_0"),DATA!$A$1:$AM$533,V$3,FALSE)</f>
        <v>35.545742259999997</v>
      </c>
      <c r="F36" s="55">
        <f>VLOOKUP(CONCATENATE($S12,$U$4,"_0"),DATA!$A$1:$AM$533,W$3,FALSE)</f>
        <v>35.180627989999998</v>
      </c>
      <c r="G36" s="55">
        <f>VLOOKUP(CONCATENATE($S12,$U$4,"_0"),DATA!$A$1:$AM$533,X$3,FALSE)</f>
        <v>35.409996929999998</v>
      </c>
      <c r="H36" s="116"/>
      <c r="J36" s="105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VLOOKUP(CONCATENATE($S13,$U$4,"_0"),DATA!$A$1:$AM$533,S$3,FALSE)</f>
        <v>530.9840001</v>
      </c>
      <c r="C37" s="55">
        <f>VLOOKUP(CONCATENATE($S13,$U$4,"_0"),DATA!$A$1:$AM$533,T$3,FALSE)</f>
        <v>778.33001409999997</v>
      </c>
      <c r="D37" s="55">
        <f>VLOOKUP(CONCATENATE($S13,$U$4,"_0"),DATA!$A$1:$AM$533,U$3,FALSE)</f>
        <v>954.94956679999996</v>
      </c>
      <c r="E37" s="55">
        <f>VLOOKUP(CONCATENATE($S13,$U$4,"_0"),DATA!$A$1:$AM$533,V$3,FALSE)</f>
        <v>1131.339743</v>
      </c>
      <c r="F37" s="55">
        <f>VLOOKUP(CONCATENATE($S13,$U$4,"_0"),DATA!$A$1:$AM$533,W$3,FALSE)</f>
        <v>1427.0868519999999</v>
      </c>
      <c r="G37" s="55">
        <f>VLOOKUP(CONCATENATE($S13,$U$4,"_0"),DATA!$A$1:$AM$533,X$3,FALSE)</f>
        <v>1722.291428</v>
      </c>
      <c r="H37" s="116"/>
      <c r="J37" s="105" t="s">
        <v>52</v>
      </c>
      <c r="K37" s="118">
        <v>531.62423008929227</v>
      </c>
      <c r="L37" s="118">
        <v>678.33829942782825</v>
      </c>
      <c r="M37" s="118">
        <v>972.00485874600304</v>
      </c>
      <c r="N37" s="118">
        <v>1128.7599793741551</v>
      </c>
      <c r="O37" s="118">
        <v>1304.0456472440237</v>
      </c>
      <c r="P37" s="118">
        <v>1718.4086712849364</v>
      </c>
    </row>
    <row r="38" spans="1:16" ht="15" x14ac:dyDescent="0.25">
      <c r="A38" s="129" t="s">
        <v>53</v>
      </c>
      <c r="B38" s="55">
        <f>VLOOKUP(CONCATENATE($S14,$U$4,"_0"),DATA!$A$1:$AM$533,S$3,FALSE)</f>
        <v>4.4478590499999999</v>
      </c>
      <c r="C38" s="55">
        <f>VLOOKUP(CONCATENATE($S14,$U$4,"_0"),DATA!$A$1:$AM$533,T$3,FALSE)</f>
        <v>6.1849899700000002</v>
      </c>
      <c r="D38" s="55">
        <f>VLOOKUP(CONCATENATE($S14,$U$4,"_0"),DATA!$A$1:$AM$533,U$3,FALSE)</f>
        <v>7.4339284379999997</v>
      </c>
      <c r="E38" s="55">
        <f>VLOOKUP(CONCATENATE($S14,$U$4,"_0"),DATA!$A$1:$AM$533,V$3,FALSE)</f>
        <v>8.5413360090000001</v>
      </c>
      <c r="F38" s="55">
        <f>VLOOKUP(CONCATENATE($S14,$U$4,"_0"),DATA!$A$1:$AM$533,W$3,FALSE)</f>
        <v>11.675383330000001</v>
      </c>
      <c r="G38" s="55">
        <f>VLOOKUP(CONCATENATE($S14,$U$4,"_0"),DATA!$A$1:$AM$533,X$3,FALSE)</f>
        <v>15.23311853</v>
      </c>
      <c r="H38" s="116"/>
      <c r="J38" s="105" t="s">
        <v>53</v>
      </c>
      <c r="K38" s="118">
        <v>4.0193280000000007</v>
      </c>
      <c r="L38" s="118">
        <v>4.8012209772601535</v>
      </c>
      <c r="M38" s="118">
        <v>7.4188865304457199</v>
      </c>
      <c r="N38" s="118">
        <v>8.933259048996117</v>
      </c>
      <c r="O38" s="118">
        <v>10.779054551881277</v>
      </c>
      <c r="P38" s="118">
        <v>16.178567825475181</v>
      </c>
    </row>
    <row r="39" spans="1:16" ht="15" x14ac:dyDescent="0.25">
      <c r="A39" s="129" t="s">
        <v>54</v>
      </c>
      <c r="B39" s="55">
        <f>VLOOKUP(CONCATENATE($S15,$U$4,"_0"),DATA!$A$1:$AM$533,S$3,FALSE)</f>
        <v>86.327000040000001</v>
      </c>
      <c r="C39" s="55">
        <f>VLOOKUP(CONCATENATE($S15,$U$4,"_0"),DATA!$A$1:$AM$533,T$3,FALSE)</f>
        <v>113.07681669999999</v>
      </c>
      <c r="D39" s="55">
        <f>VLOOKUP(CONCATENATE($S15,$U$4,"_0"),DATA!$A$1:$AM$533,U$3,FALSE)</f>
        <v>133.2517034</v>
      </c>
      <c r="E39" s="55">
        <f>VLOOKUP(CONCATENATE($S15,$U$4,"_0"),DATA!$A$1:$AM$533,V$3,FALSE)</f>
        <v>152.6080346</v>
      </c>
      <c r="F39" s="55">
        <f>VLOOKUP(CONCATENATE($S15,$U$4,"_0"),DATA!$A$1:$AM$533,W$3,FALSE)</f>
        <v>167.30745809999999</v>
      </c>
      <c r="G39" s="55">
        <f>VLOOKUP(CONCATENATE($S15,$U$4,"_0"),DATA!$A$1:$AM$533,X$3,FALSE)</f>
        <v>184.7773541</v>
      </c>
      <c r="H39" s="116"/>
      <c r="J39" s="105" t="s">
        <v>54</v>
      </c>
      <c r="K39" s="118">
        <v>100.36689640344576</v>
      </c>
      <c r="L39" s="118">
        <v>117.21931725590788</v>
      </c>
      <c r="M39" s="118">
        <v>145.59123101975723</v>
      </c>
      <c r="N39" s="118">
        <v>156.50678805400332</v>
      </c>
      <c r="O39" s="118">
        <v>169.10007557766193</v>
      </c>
      <c r="P39" s="118">
        <v>192.97627610343889</v>
      </c>
    </row>
    <row r="40" spans="1:16" ht="15" x14ac:dyDescent="0.25">
      <c r="A40" s="129" t="s">
        <v>55</v>
      </c>
      <c r="B40" s="55">
        <f>VLOOKUP(CONCATENATE($S16,$U$4,"_0"),DATA!$A$1:$AM$533,S$3,FALSE)</f>
        <v>195.17500000000001</v>
      </c>
      <c r="C40" s="55">
        <f>VLOOKUP(CONCATENATE($S16,$U$4,"_0"),DATA!$A$1:$AM$533,T$3,FALSE)</f>
        <v>303.6273061</v>
      </c>
      <c r="D40" s="55">
        <f>VLOOKUP(CONCATENATE($S16,$U$4,"_0"),DATA!$A$1:$AM$533,U$3,FALSE)</f>
        <v>380.81288970000003</v>
      </c>
      <c r="E40" s="55">
        <f>VLOOKUP(CONCATENATE($S16,$U$4,"_0"),DATA!$A$1:$AM$533,V$3,FALSE)</f>
        <v>457.78771649999999</v>
      </c>
      <c r="F40" s="55">
        <f>VLOOKUP(CONCATENATE($S16,$U$4,"_0"),DATA!$A$1:$AM$533,W$3,FALSE)</f>
        <v>566.44176370000002</v>
      </c>
      <c r="G40" s="55">
        <f>VLOOKUP(CONCATENATE($S16,$U$4,"_0"),DATA!$A$1:$AM$533,X$3,FALSE)</f>
        <v>675.61683679999999</v>
      </c>
      <c r="H40" s="116"/>
      <c r="J40" s="105" t="s">
        <v>461</v>
      </c>
      <c r="K40" s="118">
        <v>199.75499444543235</v>
      </c>
      <c r="L40" s="118">
        <v>257.9981150107231</v>
      </c>
      <c r="M40" s="118">
        <v>392.37188089552723</v>
      </c>
      <c r="N40" s="118">
        <v>458.18514989993105</v>
      </c>
      <c r="O40" s="118">
        <v>527.53952958537252</v>
      </c>
      <c r="P40" s="118">
        <v>676.51034264845043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1237.74746633</v>
      </c>
      <c r="D41" s="61">
        <f t="shared" si="9"/>
        <v>1512.5223953780001</v>
      </c>
      <c r="E41" s="61">
        <f t="shared" si="9"/>
        <v>1785.8225723689998</v>
      </c>
      <c r="F41" s="61">
        <f t="shared" si="9"/>
        <v>2207.6920851199998</v>
      </c>
      <c r="G41" s="61">
        <f t="shared" si="9"/>
        <v>2633.32873436</v>
      </c>
      <c r="H41" s="116"/>
      <c r="J41" s="106" t="s">
        <v>145</v>
      </c>
      <c r="K41" s="103">
        <f>SUM(K36:K40)</f>
        <v>871.89755138397061</v>
      </c>
      <c r="L41" s="103">
        <f t="shared" ref="L41:P41" si="10">SUM(L36:L40)</f>
        <v>1094.5015815461327</v>
      </c>
      <c r="M41" s="103">
        <f t="shared" si="10"/>
        <v>1553.5381236699297</v>
      </c>
      <c r="N41" s="103">
        <f t="shared" si="10"/>
        <v>1788.5404917205581</v>
      </c>
      <c r="O41" s="103">
        <f t="shared" si="10"/>
        <v>2047.6240880122007</v>
      </c>
      <c r="P41" s="103">
        <f t="shared" si="10"/>
        <v>2640.2442729225195</v>
      </c>
    </row>
    <row r="42" spans="1:16" x14ac:dyDescent="0.2">
      <c r="A42" s="3"/>
      <c r="B42" s="57"/>
      <c r="C42" s="57"/>
      <c r="D42" s="57"/>
      <c r="E42" s="57"/>
      <c r="F42" s="57"/>
      <c r="G42" s="57"/>
      <c r="H42" s="116"/>
    </row>
    <row r="43" spans="1:16" x14ac:dyDescent="0.2">
      <c r="H43" s="48"/>
      <c r="J43" s="3" t="s">
        <v>473</v>
      </c>
      <c r="K43" s="56"/>
      <c r="L43" s="56"/>
      <c r="M43" s="56"/>
      <c r="N43" s="56"/>
      <c r="O43" s="56"/>
    </row>
    <row r="44" spans="1:16" ht="15" x14ac:dyDescent="0.25">
      <c r="H44" s="48"/>
      <c r="J44" s="104" t="s">
        <v>460</v>
      </c>
      <c r="K44" s="1">
        <v>2014</v>
      </c>
      <c r="L44" s="1">
        <v>2020</v>
      </c>
      <c r="M44" s="1">
        <v>2025</v>
      </c>
      <c r="N44" s="1">
        <v>2030</v>
      </c>
      <c r="O44" s="1">
        <v>2040</v>
      </c>
      <c r="P44" s="1">
        <v>2050</v>
      </c>
    </row>
    <row r="45" spans="1:16" ht="15" x14ac:dyDescent="0.25">
      <c r="H45" s="116"/>
      <c r="J45" s="105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05" t="s">
        <v>52</v>
      </c>
      <c r="K46" s="118">
        <v>38.139304265428535</v>
      </c>
      <c r="L46" s="118">
        <v>40.307426081319804</v>
      </c>
      <c r="M46" s="118">
        <v>47.350516542520232</v>
      </c>
      <c r="N46" s="118">
        <v>50.980575820207648</v>
      </c>
      <c r="O46" s="118">
        <v>54.557749533393945</v>
      </c>
      <c r="P46" s="118">
        <v>61.760245373879883</v>
      </c>
    </row>
    <row r="47" spans="1:16" ht="15" x14ac:dyDescent="0.25">
      <c r="H47" s="116"/>
      <c r="J47" s="105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05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6" ht="15" x14ac:dyDescent="0.25">
      <c r="H49" s="116"/>
      <c r="J49" s="105" t="s">
        <v>461</v>
      </c>
      <c r="K49" s="118">
        <v>179.28902555854191</v>
      </c>
      <c r="L49" s="118">
        <v>173.98036459068021</v>
      </c>
      <c r="M49" s="118">
        <v>169.68191817119492</v>
      </c>
      <c r="N49" s="118">
        <v>166.67411562464224</v>
      </c>
      <c r="O49" s="118">
        <v>163.90520471537957</v>
      </c>
      <c r="P49" s="118">
        <v>158.15512270069277</v>
      </c>
    </row>
    <row r="50" spans="1:16" ht="15" x14ac:dyDescent="0.25">
      <c r="H50" s="116"/>
      <c r="J50" s="106" t="s">
        <v>145</v>
      </c>
      <c r="K50" s="103">
        <f>SUM(K45:K49)</f>
        <v>217.42832982397044</v>
      </c>
      <c r="L50" s="103">
        <f t="shared" ref="L50:P50" si="11">SUM(L45:L49)</f>
        <v>214.28779067200003</v>
      </c>
      <c r="M50" s="103">
        <f t="shared" si="11"/>
        <v>217.03243471371516</v>
      </c>
      <c r="N50" s="103">
        <f t="shared" si="11"/>
        <v>217.6546914448499</v>
      </c>
      <c r="O50" s="103">
        <f t="shared" si="11"/>
        <v>218.46295424877351</v>
      </c>
      <c r="P50" s="103">
        <f t="shared" si="11"/>
        <v>219.91536807457265</v>
      </c>
    </row>
    <row r="51" spans="1:16" x14ac:dyDescent="0.2">
      <c r="H51" s="116"/>
    </row>
    <row r="52" spans="1:16" x14ac:dyDescent="0.2">
      <c r="H52" s="48"/>
      <c r="J52" s="3"/>
      <c r="K52" s="58"/>
      <c r="L52" s="58"/>
      <c r="M52" s="58"/>
      <c r="N52" s="58"/>
      <c r="O52" s="58"/>
    </row>
    <row r="53" spans="1:16" x14ac:dyDescent="0.2">
      <c r="A53" s="60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</row>
    <row r="54" spans="1:16" x14ac:dyDescent="0.2">
      <c r="A54" s="60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</row>
    <row r="55" spans="1:16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</row>
    <row r="56" spans="1:16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6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6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6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6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6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6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6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6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1"/>
  <sheetViews>
    <sheetView topLeftCell="A13" workbookViewId="0">
      <selection activeCell="G19" sqref="C19:G19"/>
    </sheetView>
  </sheetViews>
  <sheetFormatPr baseColWidth="10" defaultColWidth="11.42578125" defaultRowHeight="12.75" x14ac:dyDescent="0.2"/>
  <cols>
    <col min="1" max="1" width="31.7109375" style="42" bestFit="1" customWidth="1"/>
    <col min="2" max="3" width="8.85546875" style="42" bestFit="1" customWidth="1"/>
    <col min="4" max="4" width="9.85546875" style="42" bestFit="1" customWidth="1"/>
    <col min="5" max="7" width="8.85546875" style="42" bestFit="1" customWidth="1"/>
    <col min="8" max="8" width="8" style="42" customWidth="1"/>
    <col min="9" max="9" width="11.42578125" style="42"/>
    <col min="10" max="10" width="24.42578125" style="42" customWidth="1"/>
    <col min="11" max="12" width="8.85546875" style="42" bestFit="1" customWidth="1"/>
    <col min="13" max="13" width="9.85546875" style="42" bestFit="1" customWidth="1"/>
    <col min="14" max="16" width="8.85546875" style="42" bestFit="1" customWidth="1"/>
    <col min="17" max="16384" width="11.42578125" style="42"/>
  </cols>
  <sheetData>
    <row r="1" spans="1:24" ht="21" x14ac:dyDescent="0.35">
      <c r="A1" s="94" t="s">
        <v>468</v>
      </c>
      <c r="J1" s="112" t="s">
        <v>474</v>
      </c>
      <c r="K1" s="112"/>
      <c r="L1" s="112"/>
      <c r="M1" s="112"/>
      <c r="N1" s="113"/>
      <c r="O1" s="113"/>
      <c r="P1" s="113"/>
    </row>
    <row r="2" spans="1:24" ht="15" x14ac:dyDescent="0.25">
      <c r="A2" s="111" t="s">
        <v>455</v>
      </c>
      <c r="B2" s="54">
        <v>2013</v>
      </c>
      <c r="C2" s="54">
        <v>2020</v>
      </c>
      <c r="D2" s="54">
        <v>2025</v>
      </c>
      <c r="E2" s="54">
        <v>2030</v>
      </c>
      <c r="F2" s="54">
        <v>2040</v>
      </c>
      <c r="G2" s="54">
        <v>2050</v>
      </c>
      <c r="J2" s="130" t="s">
        <v>460</v>
      </c>
      <c r="K2" s="1">
        <v>2014</v>
      </c>
      <c r="L2" s="1">
        <v>2020</v>
      </c>
      <c r="M2" s="1">
        <v>2025</v>
      </c>
      <c r="N2" s="1">
        <v>2030</v>
      </c>
      <c r="O2" s="1">
        <v>2040</v>
      </c>
      <c r="P2" s="1">
        <v>2050</v>
      </c>
      <c r="S2" s="54" t="s">
        <v>465</v>
      </c>
      <c r="T2" s="54"/>
    </row>
    <row r="3" spans="1:24" ht="15" x14ac:dyDescent="0.25">
      <c r="A3" s="129" t="s">
        <v>51</v>
      </c>
      <c r="B3" s="55">
        <f>VLOOKUP($S5,DATA!$A$1:$AM$533,S$3,FALSE)</f>
        <v>158.69049799999999</v>
      </c>
      <c r="C3" s="55">
        <f>VLOOKUP($S5,DATA!$A$1:$AM$533,T$3,FALSE)</f>
        <v>162.59167199999999</v>
      </c>
      <c r="D3" s="55">
        <f>VLOOKUP($S5,DATA!$A$1:$AM$533,U$3,FALSE)</f>
        <v>156.94706400000001</v>
      </c>
      <c r="E3" s="55">
        <f>VLOOKUP($S5,DATA!$A$1:$AM$533,V$3,FALSE)</f>
        <v>159.59498020000001</v>
      </c>
      <c r="F3" s="55">
        <f>VLOOKUP($S5,DATA!$A$1:$AM$533,W$3,FALSE)</f>
        <v>161.59126470000001</v>
      </c>
      <c r="G3" s="55">
        <f>VLOOKUP($S5,DATA!$A$1:$AM$533,X$3,FALSE)</f>
        <v>162.5492026</v>
      </c>
      <c r="J3" s="131" t="s">
        <v>51</v>
      </c>
      <c r="K3" s="85">
        <f>K18+K27+K36</f>
        <v>159.4835896387691</v>
      </c>
      <c r="L3" s="85">
        <f t="shared" ref="L3:P3" si="0">L18+L27+L36</f>
        <v>149.40082596864647</v>
      </c>
      <c r="M3" s="85">
        <f t="shared" si="0"/>
        <v>140.7815555420556</v>
      </c>
      <c r="N3" s="85">
        <f t="shared" si="0"/>
        <v>137.64716815207407</v>
      </c>
      <c r="O3" s="85">
        <f t="shared" si="0"/>
        <v>135.84447236421195</v>
      </c>
      <c r="P3" s="85">
        <f t="shared" si="0"/>
        <v>137.77026292010845</v>
      </c>
      <c r="S3" s="121">
        <v>2</v>
      </c>
      <c r="T3" s="122">
        <v>9</v>
      </c>
      <c r="U3" s="122">
        <v>14</v>
      </c>
      <c r="V3" s="122">
        <v>19</v>
      </c>
      <c r="W3" s="122">
        <v>29</v>
      </c>
      <c r="X3" s="123">
        <v>39</v>
      </c>
    </row>
    <row r="4" spans="1:24" ht="15" x14ac:dyDescent="0.25">
      <c r="A4" s="129" t="s">
        <v>52</v>
      </c>
      <c r="B4" s="55">
        <f>VLOOKUP($S6,DATA!$A$1:$AM$533,S$3,FALSE)</f>
        <v>1536.846857</v>
      </c>
      <c r="C4" s="55">
        <f>VLOOKUP($S6,DATA!$A$1:$AM$533,T$3,FALSE)</f>
        <v>1663.8141760000001</v>
      </c>
      <c r="D4" s="55">
        <f>VLOOKUP($S6,DATA!$A$1:$AM$533,U$3,FALSE)</f>
        <v>1771.595008</v>
      </c>
      <c r="E4" s="55">
        <f>VLOOKUP($S6,DATA!$A$1:$AM$533,V$3,FALSE)</f>
        <v>1889.128496</v>
      </c>
      <c r="F4" s="55">
        <f>VLOOKUP($S6,DATA!$A$1:$AM$533,W$3,FALSE)</f>
        <v>2043.504461</v>
      </c>
      <c r="G4" s="55">
        <f>VLOOKUP($S6,DATA!$A$1:$AM$533,X$3,FALSE)</f>
        <v>2170.3542910000001</v>
      </c>
      <c r="J4" s="131" t="s">
        <v>52</v>
      </c>
      <c r="K4" s="85">
        <f t="shared" ref="K4:P7" si="1">K19+K28+K37</f>
        <v>1513.6339243211369</v>
      </c>
      <c r="L4" s="85">
        <f t="shared" si="1"/>
        <v>1605.3593493971787</v>
      </c>
      <c r="M4" s="85">
        <f t="shared" si="1"/>
        <v>1732.1719328140293</v>
      </c>
      <c r="N4" s="85">
        <f t="shared" si="1"/>
        <v>1827.4310152556045</v>
      </c>
      <c r="O4" s="85">
        <f t="shared" si="1"/>
        <v>1921.5165611837751</v>
      </c>
      <c r="P4" s="85">
        <f t="shared" si="1"/>
        <v>2103.3703629628376</v>
      </c>
      <c r="S4" s="124">
        <v>20</v>
      </c>
      <c r="T4" s="64">
        <v>21</v>
      </c>
      <c r="U4" s="64">
        <v>22</v>
      </c>
      <c r="V4" s="64"/>
      <c r="W4" s="64"/>
      <c r="X4" s="125"/>
    </row>
    <row r="5" spans="1:24" ht="15" x14ac:dyDescent="0.25">
      <c r="A5" s="129" t="s">
        <v>53</v>
      </c>
      <c r="B5" s="55">
        <f>VLOOKUP($S7,DATA!$A$1:$AM$533,S$3,FALSE)</f>
        <v>1250.920102</v>
      </c>
      <c r="C5" s="55">
        <f>VLOOKUP($S7,DATA!$A$1:$AM$533,T$3,FALSE)</f>
        <v>1297.853705</v>
      </c>
      <c r="D5" s="55">
        <f>VLOOKUP($S7,DATA!$A$1:$AM$533,U$3,FALSE)</f>
        <v>1328.9774520000001</v>
      </c>
      <c r="E5" s="55">
        <f>VLOOKUP($S7,DATA!$A$1:$AM$533,V$3,FALSE)</f>
        <v>1360.361185</v>
      </c>
      <c r="F5" s="55">
        <f>VLOOKUP($S7,DATA!$A$1:$AM$533,W$3,FALSE)</f>
        <v>1379.9447399999999</v>
      </c>
      <c r="G5" s="55">
        <f>VLOOKUP($S7,DATA!$A$1:$AM$533,X$3,FALSE)</f>
        <v>1401.4413999999999</v>
      </c>
      <c r="J5" s="131" t="s">
        <v>53</v>
      </c>
      <c r="K5" s="85">
        <f t="shared" si="1"/>
        <v>1239.6847650019495</v>
      </c>
      <c r="L5" s="85">
        <f t="shared" si="1"/>
        <v>1273.5811679364854</v>
      </c>
      <c r="M5" s="85">
        <f t="shared" si="1"/>
        <v>1344.8287283182453</v>
      </c>
      <c r="N5" s="85">
        <f t="shared" si="1"/>
        <v>1388.555720093505</v>
      </c>
      <c r="O5" s="85">
        <f t="shared" si="1"/>
        <v>1409.9773389182451</v>
      </c>
      <c r="P5" s="85">
        <f t="shared" si="1"/>
        <v>1495.8025667488923</v>
      </c>
      <c r="S5" s="124" t="s">
        <v>74</v>
      </c>
      <c r="T5" s="64"/>
      <c r="U5" s="64"/>
      <c r="V5" s="64"/>
      <c r="W5" s="64"/>
      <c r="X5" s="125"/>
    </row>
    <row r="6" spans="1:24" ht="15" x14ac:dyDescent="0.25">
      <c r="A6" s="129" t="s">
        <v>54</v>
      </c>
      <c r="B6" s="55">
        <f>VLOOKUP($S8,DATA!$A$1:$AM$533,S$3,FALSE)</f>
        <v>180.4229244</v>
      </c>
      <c r="C6" s="55">
        <f>VLOOKUP($S8,DATA!$A$1:$AM$533,T$3,FALSE)</f>
        <v>177.02421820000001</v>
      </c>
      <c r="D6" s="55">
        <f>VLOOKUP($S8,DATA!$A$1:$AM$533,U$3,FALSE)</f>
        <v>176.78368069999999</v>
      </c>
      <c r="E6" s="55">
        <f>VLOOKUP($S8,DATA!$A$1:$AM$533,V$3,FALSE)</f>
        <v>179.24124190000001</v>
      </c>
      <c r="F6" s="55">
        <f>VLOOKUP($S8,DATA!$A$1:$AM$533,W$3,FALSE)</f>
        <v>189.09240159999999</v>
      </c>
      <c r="G6" s="55">
        <f>VLOOKUP($S8,DATA!$A$1:$AM$533,X$3,FALSE)</f>
        <v>180.7873926</v>
      </c>
      <c r="J6" s="131" t="s">
        <v>54</v>
      </c>
      <c r="K6" s="85">
        <f t="shared" si="1"/>
        <v>181.26275960403501</v>
      </c>
      <c r="L6" s="85">
        <f t="shared" si="1"/>
        <v>178.8403573816845</v>
      </c>
      <c r="M6" s="85">
        <f t="shared" si="1"/>
        <v>154.51889665269684</v>
      </c>
      <c r="N6" s="85">
        <f t="shared" si="1"/>
        <v>139.84491686932074</v>
      </c>
      <c r="O6" s="85">
        <f t="shared" si="1"/>
        <v>129.64957225169294</v>
      </c>
      <c r="P6" s="85">
        <f t="shared" si="1"/>
        <v>116.54224952023492</v>
      </c>
      <c r="S6" s="124" t="s">
        <v>75</v>
      </c>
      <c r="T6" s="64"/>
      <c r="U6" s="64"/>
      <c r="V6" s="64"/>
      <c r="W6" s="64"/>
      <c r="X6" s="125"/>
    </row>
    <row r="7" spans="1:24" ht="15" x14ac:dyDescent="0.25">
      <c r="A7" s="129" t="s">
        <v>55</v>
      </c>
      <c r="B7" s="55">
        <f>VLOOKUP($S9,DATA!$A$1:$AM$533,S$3,FALSE)</f>
        <v>1498.677275</v>
      </c>
      <c r="C7" s="55">
        <f>VLOOKUP($S9,DATA!$A$1:$AM$533,T$3,FALSE)</f>
        <v>1623.213726</v>
      </c>
      <c r="D7" s="55">
        <f>VLOOKUP($S9,DATA!$A$1:$AM$533,U$3,FALSE)</f>
        <v>1697.3029160000001</v>
      </c>
      <c r="E7" s="55">
        <f>VLOOKUP($S9,DATA!$A$1:$AM$533,V$3,FALSE)</f>
        <v>1779.34737</v>
      </c>
      <c r="F7" s="55">
        <f>VLOOKUP($S9,DATA!$A$1:$AM$533,W$3,FALSE)</f>
        <v>1615.5089800000001</v>
      </c>
      <c r="G7" s="55">
        <f>VLOOKUP($S9,DATA!$A$1:$AM$533,X$3,FALSE)</f>
        <v>1451.8102220000001</v>
      </c>
      <c r="J7" s="131" t="s">
        <v>461</v>
      </c>
      <c r="K7" s="85">
        <f t="shared" si="1"/>
        <v>1525.6879408236925</v>
      </c>
      <c r="L7" s="85">
        <f t="shared" si="1"/>
        <v>1649.6800001391975</v>
      </c>
      <c r="M7" s="85">
        <f t="shared" si="1"/>
        <v>1761.919822484263</v>
      </c>
      <c r="N7" s="85">
        <f t="shared" si="1"/>
        <v>1772.7386014040144</v>
      </c>
      <c r="O7" s="85">
        <f t="shared" si="1"/>
        <v>1709.1366164123476</v>
      </c>
      <c r="P7" s="85">
        <f t="shared" si="1"/>
        <v>1447.3500154367778</v>
      </c>
      <c r="S7" s="124" t="s">
        <v>76</v>
      </c>
      <c r="T7" s="64"/>
      <c r="U7" s="64"/>
      <c r="V7" s="64"/>
      <c r="W7" s="64"/>
      <c r="X7" s="125"/>
    </row>
    <row r="8" spans="1:24" ht="15" x14ac:dyDescent="0.25">
      <c r="A8" s="129" t="s">
        <v>56</v>
      </c>
      <c r="B8" s="61">
        <f t="shared" ref="B8:G8" si="2">SUM(B3:B7)</f>
        <v>4625.5576564000003</v>
      </c>
      <c r="C8" s="61">
        <f t="shared" si="2"/>
        <v>4924.4974972</v>
      </c>
      <c r="D8" s="61">
        <f t="shared" si="2"/>
        <v>5131.6061207000002</v>
      </c>
      <c r="E8" s="61">
        <f t="shared" si="2"/>
        <v>5367.6732730999993</v>
      </c>
      <c r="F8" s="61">
        <f t="shared" si="2"/>
        <v>5389.6418472999994</v>
      </c>
      <c r="G8" s="61">
        <f t="shared" si="2"/>
        <v>5366.9425082000007</v>
      </c>
      <c r="J8" s="132" t="s">
        <v>145</v>
      </c>
      <c r="K8" s="103">
        <f>SUM(K3:K7)</f>
        <v>4619.7529793895828</v>
      </c>
      <c r="L8" s="103">
        <f t="shared" ref="L8:P8" si="3">SUM(L3:L7)</f>
        <v>4856.8617008231922</v>
      </c>
      <c r="M8" s="103">
        <f t="shared" si="3"/>
        <v>5134.2209358112905</v>
      </c>
      <c r="N8" s="103">
        <f t="shared" si="3"/>
        <v>5266.2174217745178</v>
      </c>
      <c r="O8" s="103">
        <f t="shared" si="3"/>
        <v>5306.1245611302729</v>
      </c>
      <c r="P8" s="103">
        <f t="shared" si="3"/>
        <v>5300.8354575888507</v>
      </c>
      <c r="S8" s="124" t="s">
        <v>77</v>
      </c>
      <c r="T8" s="64"/>
      <c r="U8" s="64"/>
      <c r="V8" s="64"/>
      <c r="W8" s="64"/>
      <c r="X8" s="125"/>
    </row>
    <row r="9" spans="1:24" x14ac:dyDescent="0.2">
      <c r="A9" s="3"/>
      <c r="B9" s="57"/>
      <c r="C9" s="57"/>
      <c r="D9" s="57"/>
      <c r="E9" s="57"/>
      <c r="F9" s="57"/>
      <c r="G9" s="57"/>
      <c r="J9" s="3" t="s">
        <v>476</v>
      </c>
      <c r="K9" s="109"/>
      <c r="L9" s="134">
        <f>L8/'ENER-baseline'!L8-1</f>
        <v>-9.079118893504845E-2</v>
      </c>
      <c r="M9" s="134">
        <f>M8/'ENER-baseline'!M8-1</f>
        <v>-0.25618668357721219</v>
      </c>
      <c r="N9" s="134">
        <f>N8/'ENER-baseline'!N8-1</f>
        <v>-0.30938315069943534</v>
      </c>
      <c r="O9" s="134">
        <f>O8/'ENER-baseline'!O8-1</f>
        <v>-0.35692106890808517</v>
      </c>
      <c r="P9" s="134">
        <f>P8/'ENER-baseline'!P8-1</f>
        <v>-0.43615923924352984</v>
      </c>
      <c r="Q9" s="48"/>
      <c r="S9" s="124" t="s">
        <v>238</v>
      </c>
      <c r="T9" s="64"/>
      <c r="U9" s="64"/>
      <c r="V9" s="64"/>
      <c r="W9" s="64"/>
      <c r="X9" s="125"/>
    </row>
    <row r="10" spans="1:24" x14ac:dyDescent="0.2">
      <c r="J10" s="3"/>
      <c r="K10" s="110"/>
      <c r="L10" s="110"/>
      <c r="M10" s="110"/>
      <c r="N10" s="110"/>
      <c r="O10" s="110"/>
      <c r="P10" s="110"/>
      <c r="Q10" s="48"/>
      <c r="S10" s="124" t="s">
        <v>49</v>
      </c>
      <c r="T10" s="64"/>
      <c r="U10" s="64"/>
      <c r="V10" s="64"/>
      <c r="W10" s="64"/>
      <c r="X10" s="125"/>
    </row>
    <row r="11" spans="1:24" x14ac:dyDescent="0.2">
      <c r="J11" s="3"/>
      <c r="K11" s="107"/>
      <c r="L11" s="107"/>
      <c r="M11" s="107"/>
      <c r="N11" s="107"/>
      <c r="O11" s="107"/>
      <c r="P11" s="107"/>
      <c r="Q11" s="48"/>
      <c r="S11" s="124" t="s">
        <v>50</v>
      </c>
      <c r="T11" s="64"/>
      <c r="U11" s="64"/>
      <c r="V11" s="64"/>
      <c r="W11" s="64"/>
      <c r="X11" s="125"/>
    </row>
    <row r="12" spans="1:24" x14ac:dyDescent="0.2">
      <c r="A12" s="3" t="s">
        <v>129</v>
      </c>
      <c r="B12" s="54">
        <v>2013</v>
      </c>
      <c r="C12" s="54">
        <v>2020</v>
      </c>
      <c r="D12" s="54">
        <v>2025</v>
      </c>
      <c r="E12" s="54">
        <v>2030</v>
      </c>
      <c r="F12" s="54">
        <v>2040</v>
      </c>
      <c r="G12" s="54">
        <v>2050</v>
      </c>
      <c r="J12" s="3" t="s">
        <v>129</v>
      </c>
      <c r="K12" s="54">
        <v>2013</v>
      </c>
      <c r="L12" s="54">
        <v>2020</v>
      </c>
      <c r="M12" s="54">
        <v>2025</v>
      </c>
      <c r="N12" s="54">
        <v>2030</v>
      </c>
      <c r="O12" s="54">
        <v>2040</v>
      </c>
      <c r="P12" s="54">
        <v>2050</v>
      </c>
      <c r="Q12" s="48"/>
      <c r="S12" s="124" t="s">
        <v>63</v>
      </c>
      <c r="T12" s="64"/>
      <c r="U12" s="64"/>
      <c r="V12" s="64"/>
      <c r="W12" s="64"/>
      <c r="X12" s="125"/>
    </row>
    <row r="13" spans="1:24" ht="15" x14ac:dyDescent="0.25">
      <c r="A13" s="129" t="s">
        <v>462</v>
      </c>
      <c r="B13" s="59">
        <f>VLOOKUP($S11,DATA!$A$1:$AM$533,S$3,FALSE)</f>
        <v>237211.6275</v>
      </c>
      <c r="C13" s="59">
        <f>VLOOKUP($S11,DATA!$A$1:$AM$533,T$3,FALSE)</f>
        <v>274259.72749999998</v>
      </c>
      <c r="D13" s="59">
        <f>VLOOKUP($S11,DATA!$A$1:$AM$533,U$3,FALSE)</f>
        <v>298122.39360000001</v>
      </c>
      <c r="E13" s="59">
        <f>VLOOKUP($S11,DATA!$A$1:$AM$533,V$3,FALSE)</f>
        <v>323811.0944</v>
      </c>
      <c r="F13" s="59">
        <f>VLOOKUP($S11,DATA!$A$1:$AM$533,W$3,FALSE)</f>
        <v>354181.10149999999</v>
      </c>
      <c r="G13" s="59">
        <f>VLOOKUP($S11,DATA!$A$1:$AM$533,X$3,FALSE)</f>
        <v>384933.65990000003</v>
      </c>
      <c r="J13" s="132" t="s">
        <v>462</v>
      </c>
      <c r="K13" s="59">
        <f>K41/0.0036</f>
        <v>242184.04738459998</v>
      </c>
      <c r="L13" s="59">
        <f t="shared" ref="L13:P13" si="4">L41/0.0036</f>
        <v>266973.82580089994</v>
      </c>
      <c r="M13" s="59">
        <f t="shared" si="4"/>
        <v>306057.45907964319</v>
      </c>
      <c r="N13" s="59">
        <f t="shared" si="4"/>
        <v>328898.30330722971</v>
      </c>
      <c r="O13" s="59">
        <f t="shared" si="4"/>
        <v>352007.77632890572</v>
      </c>
      <c r="P13" s="59">
        <f t="shared" si="4"/>
        <v>401213.03077243752</v>
      </c>
      <c r="Q13" s="48"/>
      <c r="S13" s="124" t="s">
        <v>64</v>
      </c>
      <c r="T13" s="64"/>
      <c r="U13" s="64"/>
      <c r="V13" s="64"/>
      <c r="W13" s="64"/>
      <c r="X13" s="125"/>
    </row>
    <row r="14" spans="1:24" x14ac:dyDescent="0.2">
      <c r="J14" s="3"/>
      <c r="K14" s="107"/>
      <c r="L14" s="108"/>
      <c r="M14" s="108"/>
      <c r="N14" s="108"/>
      <c r="O14" s="108"/>
      <c r="P14" s="108"/>
      <c r="Q14" s="48"/>
      <c r="S14" s="124" t="s">
        <v>65</v>
      </c>
      <c r="T14" s="64"/>
      <c r="U14" s="64"/>
      <c r="V14" s="64"/>
      <c r="W14" s="64"/>
      <c r="X14" s="125"/>
    </row>
    <row r="15" spans="1:24" x14ac:dyDescent="0.2">
      <c r="A15" s="3"/>
      <c r="B15" s="55"/>
      <c r="C15" s="55"/>
      <c r="D15" s="55"/>
      <c r="E15" s="55"/>
      <c r="F15" s="55"/>
      <c r="G15" s="55"/>
      <c r="J15" s="3"/>
      <c r="K15" s="107"/>
      <c r="L15" s="107"/>
      <c r="M15" s="107"/>
      <c r="N15" s="107"/>
      <c r="O15" s="107"/>
      <c r="P15" s="107"/>
      <c r="Q15" s="48"/>
      <c r="S15" s="124" t="s">
        <v>66</v>
      </c>
      <c r="T15" s="64"/>
      <c r="U15" s="64"/>
      <c r="V15" s="64"/>
      <c r="W15" s="64"/>
      <c r="X15" s="125"/>
    </row>
    <row r="16" spans="1:24" x14ac:dyDescent="0.2">
      <c r="A16" s="3"/>
      <c r="J16" s="3" t="s">
        <v>463</v>
      </c>
      <c r="K16" s="107"/>
      <c r="L16" s="107"/>
      <c r="M16" s="107"/>
      <c r="N16" s="107"/>
      <c r="O16" s="107"/>
      <c r="P16" s="107"/>
      <c r="Q16" s="48"/>
      <c r="S16" s="126" t="s">
        <v>67</v>
      </c>
      <c r="T16" s="127"/>
      <c r="U16" s="127"/>
      <c r="V16" s="127"/>
      <c r="W16" s="127"/>
      <c r="X16" s="128"/>
    </row>
    <row r="17" spans="1:17" ht="15" x14ac:dyDescent="0.25">
      <c r="A17" s="3" t="s">
        <v>469</v>
      </c>
      <c r="B17" s="54">
        <v>2013</v>
      </c>
      <c r="C17" s="54">
        <v>2020</v>
      </c>
      <c r="D17" s="54">
        <v>2025</v>
      </c>
      <c r="E17" s="54">
        <v>2030</v>
      </c>
      <c r="F17" s="54">
        <v>2040</v>
      </c>
      <c r="G17" s="54">
        <v>2050</v>
      </c>
      <c r="H17" s="6"/>
      <c r="J17" s="130" t="s">
        <v>460</v>
      </c>
      <c r="K17" s="1">
        <v>2014</v>
      </c>
      <c r="L17" s="1">
        <v>2020</v>
      </c>
      <c r="M17" s="1">
        <v>2025</v>
      </c>
      <c r="N17" s="1">
        <v>2030</v>
      </c>
      <c r="O17" s="1">
        <v>2040</v>
      </c>
      <c r="P17" s="1">
        <v>2050</v>
      </c>
      <c r="Q17" s="48"/>
    </row>
    <row r="18" spans="1:17" ht="15" x14ac:dyDescent="0.25">
      <c r="A18" s="129" t="s">
        <v>51</v>
      </c>
      <c r="B18" s="55">
        <f>VLOOKUP(CONCATENATE($S12,$S$4,"_2"),DATA!$A$1:$AM$533,S$3,FALSE)</f>
        <v>121.58713299999999</v>
      </c>
      <c r="C18" s="55">
        <f>VLOOKUP(CONCATENATE($S12,$S$4,"_2"),DATA!$A$1:$AM$533,T$3,FALSE)</f>
        <v>124.50684889999999</v>
      </c>
      <c r="D18" s="55">
        <f>VLOOKUP(CONCATENATE($S12,$S$4,"_2"),DATA!$A$1:$AM$533,U$3,FALSE)</f>
        <v>121.0763504</v>
      </c>
      <c r="E18" s="55">
        <f>VLOOKUP(CONCATENATE($S12,$S$4,"_2"),DATA!$A$1:$AM$533,V$3,FALSE)</f>
        <v>124.01261599999999</v>
      </c>
      <c r="F18" s="55">
        <f>VLOOKUP(CONCATENATE($S12,$S$4,"_2"),DATA!$A$1:$AM$533,W$3,FALSE)</f>
        <v>125.73759010000001</v>
      </c>
      <c r="G18" s="55">
        <f>VLOOKUP(CONCATENATE($S12,$S$4,"_2"),DATA!$A$1:$AM$533,X$3,FALSE)</f>
        <v>124.9613075</v>
      </c>
      <c r="H18" s="116"/>
      <c r="J18" s="131" t="s">
        <v>51</v>
      </c>
      <c r="K18" s="114">
        <v>123.35148719296878</v>
      </c>
      <c r="L18" s="114">
        <v>113.25619709423326</v>
      </c>
      <c r="M18" s="114">
        <v>104.63028906385915</v>
      </c>
      <c r="N18" s="114">
        <v>101.49185280860188</v>
      </c>
      <c r="O18" s="114">
        <v>99.684691310950853</v>
      </c>
      <c r="P18" s="114">
        <v>101.59984785988996</v>
      </c>
    </row>
    <row r="19" spans="1:17" ht="15" x14ac:dyDescent="0.25">
      <c r="A19" s="129" t="s">
        <v>52</v>
      </c>
      <c r="B19" s="55">
        <f>VLOOKUP(CONCATENATE($S13,$S$4,"_2"),DATA!$A$1:$AM$533,S$3,FALSE)</f>
        <v>411.05060300000002</v>
      </c>
      <c r="C19" s="55">
        <f>VLOOKUP(CONCATENATE($S13,$S$4,"_2"),DATA!$A$1:$AM$533,T$3,FALSE)</f>
        <v>382.08777359999999</v>
      </c>
      <c r="D19" s="55">
        <f>VLOOKUP(CONCATENATE($S13,$S$4,"_2"),DATA!$A$1:$AM$533,U$3,FALSE)</f>
        <v>379.96954269999998</v>
      </c>
      <c r="E19" s="55">
        <f>VLOOKUP(CONCATENATE($S13,$S$4,"_2"),DATA!$A$1:$AM$533,V$3,FALSE)</f>
        <v>385.12545249999999</v>
      </c>
      <c r="F19" s="55">
        <f>VLOOKUP(CONCATENATE($S13,$S$4,"_2"),DATA!$A$1:$AM$533,W$3,FALSE)</f>
        <v>431.176627</v>
      </c>
      <c r="G19" s="55">
        <f>VLOOKUP(CONCATENATE($S13,$S$4,"_2"),DATA!$A$1:$AM$533,X$3,FALSE)</f>
        <v>450.65758349999999</v>
      </c>
      <c r="H19" s="116"/>
      <c r="J19" s="131" t="s">
        <v>52</v>
      </c>
      <c r="K19" s="114">
        <v>385.45498639315804</v>
      </c>
      <c r="L19" s="114">
        <v>363.76934808449835</v>
      </c>
      <c r="M19" s="114">
        <v>326.09813854634649</v>
      </c>
      <c r="N19" s="114">
        <v>332.65477891460495</v>
      </c>
      <c r="O19" s="114">
        <v>354.63040392498675</v>
      </c>
      <c r="P19" s="114">
        <v>402.13701746530143</v>
      </c>
    </row>
    <row r="20" spans="1:17" ht="15" x14ac:dyDescent="0.25">
      <c r="A20" s="129" t="s">
        <v>53</v>
      </c>
      <c r="B20" s="55">
        <f>VLOOKUP(CONCATENATE($S14,$S$4,"_2"),DATA!$A$1:$AM$533,S$3,FALSE)</f>
        <v>1245.3447020000001</v>
      </c>
      <c r="C20" s="55">
        <f>VLOOKUP(CONCATENATE($S14,$S$4,"_2"),DATA!$A$1:$AM$533,T$3,FALSE)</f>
        <v>1287.1406280000001</v>
      </c>
      <c r="D20" s="55">
        <f>VLOOKUP(CONCATENATE($S14,$S$4,"_2"),DATA!$A$1:$AM$533,U$3,FALSE)</f>
        <v>1314.466709</v>
      </c>
      <c r="E20" s="55">
        <f>VLOOKUP(CONCATENATE($S14,$S$4,"_2"),DATA!$A$1:$AM$533,V$3,FALSE)</f>
        <v>1342.580768</v>
      </c>
      <c r="F20" s="55">
        <f>VLOOKUP(CONCATENATE($S14,$S$4,"_2"),DATA!$A$1:$AM$533,W$3,FALSE)</f>
        <v>1353.3405769999999</v>
      </c>
      <c r="G20" s="55">
        <f>VLOOKUP(CONCATENATE($S14,$S$4,"_2"),DATA!$A$1:$AM$533,X$3,FALSE)</f>
        <v>1363.5312750000001</v>
      </c>
      <c r="H20" s="116"/>
      <c r="J20" s="131" t="s">
        <v>53</v>
      </c>
      <c r="K20" s="114">
        <v>1235.6654370019494</v>
      </c>
      <c r="L20" s="114">
        <v>1261.1463508977931</v>
      </c>
      <c r="M20" s="114">
        <v>1302.9321568040905</v>
      </c>
      <c r="N20" s="114">
        <v>1329.0221898488646</v>
      </c>
      <c r="O20" s="114">
        <v>1327.9561519320328</v>
      </c>
      <c r="P20" s="114">
        <v>1346.8790390140794</v>
      </c>
    </row>
    <row r="21" spans="1:17" ht="15" x14ac:dyDescent="0.25">
      <c r="A21" s="129" t="s">
        <v>54</v>
      </c>
      <c r="B21" s="55">
        <f>VLOOKUP(CONCATENATE($S15,$S$4,"_2"),DATA!$A$1:$AM$533,S$3,FALSE)</f>
        <v>82.998924400000007</v>
      </c>
      <c r="C21" s="55">
        <f>VLOOKUP(CONCATENATE($S15,$S$4,"_2"),DATA!$A$1:$AM$533,T$3,FALSE)</f>
        <v>78.586403320000002</v>
      </c>
      <c r="D21" s="55">
        <f>VLOOKUP(CONCATENATE($S15,$S$4,"_2"),DATA!$A$1:$AM$533,U$3,FALSE)</f>
        <v>75.206330879999996</v>
      </c>
      <c r="E21" s="55">
        <f>VLOOKUP(CONCATENATE($S15,$S$4,"_2"),DATA!$A$1:$AM$533,V$3,FALSE)</f>
        <v>72.694028189999997</v>
      </c>
      <c r="F21" s="55">
        <f>VLOOKUP(CONCATENATE($S15,$S$4,"_2"),DATA!$A$1:$AM$533,W$3,FALSE)</f>
        <v>74.454775440000006</v>
      </c>
      <c r="G21" s="55">
        <f>VLOOKUP(CONCATENATE($S15,$S$4,"_2"),DATA!$A$1:$AM$533,X$3,FALSE)</f>
        <v>74.530007769999997</v>
      </c>
      <c r="H21" s="116"/>
      <c r="J21" s="131" t="s">
        <v>54</v>
      </c>
      <c r="K21" s="114">
        <v>67.826159999999987</v>
      </c>
      <c r="L21" s="114">
        <v>65.223873969794525</v>
      </c>
      <c r="M21" s="114">
        <v>55.410842446567131</v>
      </c>
      <c r="N21" s="114">
        <v>50.039704211623032</v>
      </c>
      <c r="O21" s="114">
        <v>45.492332978376083</v>
      </c>
      <c r="P21" s="114">
        <v>40.332096399023833</v>
      </c>
    </row>
    <row r="22" spans="1:17" ht="15" x14ac:dyDescent="0.25">
      <c r="A22" s="129" t="s">
        <v>55</v>
      </c>
      <c r="B22" s="55">
        <f>VLOOKUP(CONCATENATE($S16,$S$4,"_2"),DATA!$A$1:$AM$533,S$3,FALSE)</f>
        <v>1269.6992749999999</v>
      </c>
      <c r="C22" s="55">
        <f>VLOOKUP(CONCATENATE($S16,$S$4,"_2"),DATA!$A$1:$AM$533,T$3,FALSE)</f>
        <v>1321.6452899999999</v>
      </c>
      <c r="D22" s="55">
        <f>VLOOKUP(CONCATENATE($S16,$S$4,"_2"),DATA!$A$1:$AM$533,U$3,FALSE)</f>
        <v>1348.94803</v>
      </c>
      <c r="E22" s="55">
        <f>VLOOKUP(CONCATENATE($S16,$S$4,"_2"),DATA!$A$1:$AM$533,V$3,FALSE)</f>
        <v>1381.9096770000001</v>
      </c>
      <c r="F22" s="55">
        <f>VLOOKUP(CONCATENATE($S16,$S$4,"_2"),DATA!$A$1:$AM$533,W$3,FALSE)</f>
        <v>1171.539726</v>
      </c>
      <c r="G22" s="55">
        <f>VLOOKUP(CONCATENATE($S16,$S$4,"_2"),DATA!$A$1:$AM$533,X$3,FALSE)</f>
        <v>960.82436959999995</v>
      </c>
      <c r="H22" s="116"/>
      <c r="J22" s="131" t="s">
        <v>461</v>
      </c>
      <c r="K22" s="114">
        <v>1290.9600362210074</v>
      </c>
      <c r="L22" s="114">
        <v>1373.9727526579004</v>
      </c>
      <c r="M22" s="114">
        <v>1407.8576644829075</v>
      </c>
      <c r="N22" s="114">
        <v>1380.0655675855314</v>
      </c>
      <c r="O22" s="114">
        <v>1283.1989750343278</v>
      </c>
      <c r="P22" s="114">
        <v>958.44313514135695</v>
      </c>
      <c r="Q22" s="135">
        <f>P22/'ENER-baseline'!P22-1</f>
        <v>-0.66718644528215965</v>
      </c>
    </row>
    <row r="23" spans="1:17" ht="15" x14ac:dyDescent="0.25">
      <c r="A23" s="129" t="s">
        <v>56</v>
      </c>
      <c r="B23" s="61">
        <f>SUM(B18:B22)</f>
        <v>3130.6806373999998</v>
      </c>
      <c r="C23" s="61">
        <f t="shared" ref="C23:G23" si="5">SUM(C18:C22)</f>
        <v>3193.9669438199999</v>
      </c>
      <c r="D23" s="61">
        <f t="shared" si="5"/>
        <v>3239.6669629799999</v>
      </c>
      <c r="E23" s="61">
        <f t="shared" si="5"/>
        <v>3306.32254169</v>
      </c>
      <c r="F23" s="61">
        <f t="shared" si="5"/>
        <v>3156.2492955399998</v>
      </c>
      <c r="G23" s="61">
        <f t="shared" si="5"/>
        <v>2974.5045433699997</v>
      </c>
      <c r="H23" s="116"/>
      <c r="J23" s="132" t="s">
        <v>145</v>
      </c>
      <c r="K23" s="103">
        <f>SUM(K18:K22)</f>
        <v>3103.258106809084</v>
      </c>
      <c r="L23" s="103">
        <f t="shared" ref="L23:P23" si="6">SUM(L18:L22)</f>
        <v>3177.3685227042197</v>
      </c>
      <c r="M23" s="103">
        <f t="shared" si="6"/>
        <v>3196.9290913437708</v>
      </c>
      <c r="N23" s="103">
        <f t="shared" si="6"/>
        <v>3193.2740933692257</v>
      </c>
      <c r="O23" s="103">
        <f t="shared" si="6"/>
        <v>3110.9625551806739</v>
      </c>
      <c r="P23" s="103">
        <f t="shared" si="6"/>
        <v>2849.3911358796518</v>
      </c>
    </row>
    <row r="24" spans="1:17" x14ac:dyDescent="0.2">
      <c r="A24" s="3" t="s">
        <v>476</v>
      </c>
      <c r="B24" s="134"/>
      <c r="C24" s="134">
        <f>C23/'ENER-baseline'!C23-1</f>
        <v>-0.16470296267329043</v>
      </c>
      <c r="D24" s="134">
        <f>D23/'ENER-baseline'!D23-1</f>
        <v>-0.24952786962398055</v>
      </c>
      <c r="E24" s="134">
        <f>E23/'ENER-baseline'!E23-1</f>
        <v>-0.31291346456290337</v>
      </c>
      <c r="F24" s="134">
        <f>F23/'ENER-baseline'!F23-1</f>
        <v>-0.38743692655629014</v>
      </c>
      <c r="G24" s="134">
        <f>G23/'ENER-baseline'!G23-1</f>
        <v>-0.45926829569624528</v>
      </c>
      <c r="H24" s="116"/>
      <c r="J24" s="3" t="s">
        <v>476</v>
      </c>
      <c r="K24" s="110"/>
      <c r="L24" s="136">
        <f>L23/'ENER-baseline'!L23-1</f>
        <v>-9.53815661383699E-2</v>
      </c>
      <c r="M24" s="136">
        <f>M23/'ENER-baseline'!M23-1</f>
        <v>-0.278297511967458</v>
      </c>
      <c r="N24" s="136">
        <f>N23/'ENER-baseline'!N23-1</f>
        <v>-0.33834629341471167</v>
      </c>
      <c r="O24" s="136">
        <f>O23/'ENER-baseline'!O23-1</f>
        <v>-0.39248804939019932</v>
      </c>
      <c r="P24" s="136">
        <f>P23/'ENER-baseline'!P23-1</f>
        <v>-0.48379359761970986</v>
      </c>
    </row>
    <row r="25" spans="1:17" x14ac:dyDescent="0.2">
      <c r="G25" s="117"/>
      <c r="H25" s="48"/>
      <c r="I25" s="48"/>
      <c r="J25" s="3" t="s">
        <v>464</v>
      </c>
      <c r="K25" s="107"/>
      <c r="L25" s="107"/>
      <c r="M25" s="107"/>
      <c r="N25" s="107"/>
      <c r="O25" s="107"/>
      <c r="P25" s="48"/>
      <c r="Q25" s="48"/>
    </row>
    <row r="26" spans="1:17" ht="15" x14ac:dyDescent="0.25">
      <c r="A26" s="3" t="s">
        <v>470</v>
      </c>
      <c r="B26" s="54">
        <v>2013</v>
      </c>
      <c r="C26" s="54">
        <v>2020</v>
      </c>
      <c r="D26" s="54">
        <v>2025</v>
      </c>
      <c r="E26" s="54">
        <v>2030</v>
      </c>
      <c r="F26" s="54">
        <v>2040</v>
      </c>
      <c r="G26" s="54">
        <v>2050</v>
      </c>
      <c r="H26" s="48"/>
      <c r="J26" s="130" t="s">
        <v>460</v>
      </c>
      <c r="K26" s="1">
        <v>2014</v>
      </c>
      <c r="L26" s="1">
        <v>2020</v>
      </c>
      <c r="M26" s="1">
        <v>2025</v>
      </c>
      <c r="N26" s="1">
        <v>2030</v>
      </c>
      <c r="O26" s="1">
        <v>2040</v>
      </c>
      <c r="P26" s="1">
        <v>2050</v>
      </c>
    </row>
    <row r="27" spans="1:17" ht="15" x14ac:dyDescent="0.25">
      <c r="A27" s="129" t="s">
        <v>51</v>
      </c>
      <c r="B27" s="55">
        <f>VLOOKUP(CONCATENATE($S12,$T$4,"_2"),DATA!$A$1:$AM$533,S$3,FALSE)</f>
        <v>7.5365014899999999E-2</v>
      </c>
      <c r="C27" s="55">
        <f>VLOOKUP(CONCATENATE($S12,$T$4,"_2"),DATA!$A$1:$AM$533,T$3,FALSE)</f>
        <v>9.9771087800000005E-2</v>
      </c>
      <c r="D27" s="55">
        <f>VLOOKUP(CONCATENATE($S12,$T$4,"_2"),DATA!$A$1:$AM$533,U$3,FALSE)</f>
        <v>0.11645537490000001</v>
      </c>
      <c r="E27" s="55">
        <f>VLOOKUP(CONCATENATE($S12,$T$4,"_2"),DATA!$A$1:$AM$533,V$3,FALSE)</f>
        <v>0.13670274139999999</v>
      </c>
      <c r="F27" s="55">
        <f>VLOOKUP(CONCATENATE($S12,$T$4,"_2"),DATA!$A$1:$AM$533,W$3,FALSE)</f>
        <v>0.1729157472</v>
      </c>
      <c r="G27" s="55">
        <f>VLOOKUP(CONCATENATE($S12,$T$4,"_2"),DATA!$A$1:$AM$533,X$3,FALSE)</f>
        <v>0.21458769489999999</v>
      </c>
      <c r="H27" s="116"/>
      <c r="J27" s="131" t="s">
        <v>51</v>
      </c>
      <c r="K27" s="118">
        <v>0</v>
      </c>
      <c r="L27" s="118">
        <v>0</v>
      </c>
      <c r="M27" s="118">
        <v>0</v>
      </c>
      <c r="N27" s="118">
        <v>0</v>
      </c>
      <c r="O27" s="118">
        <v>0</v>
      </c>
      <c r="P27" s="118">
        <v>0</v>
      </c>
    </row>
    <row r="28" spans="1:17" ht="15" x14ac:dyDescent="0.25">
      <c r="A28" s="129" t="s">
        <v>52</v>
      </c>
      <c r="B28" s="55">
        <f>VLOOKUP(CONCATENATE($S13,$T$4,"_2"),DATA!$A$1:$AM$533,S$3,FALSE)</f>
        <v>594.8122535</v>
      </c>
      <c r="C28" s="55">
        <f>VLOOKUP(CONCATENATE($S13,$T$4,"_2"),DATA!$A$1:$AM$533,T$3,FALSE)</f>
        <v>676.74276880000002</v>
      </c>
      <c r="D28" s="55">
        <f>VLOOKUP(CONCATENATE($S13,$T$4,"_2"),DATA!$A$1:$AM$533,U$3,FALSE)</f>
        <v>735.14403379999999</v>
      </c>
      <c r="E28" s="55">
        <f>VLOOKUP(CONCATENATE($S13,$T$4,"_2"),DATA!$A$1:$AM$533,V$3,FALSE)</f>
        <v>793.88208099999997</v>
      </c>
      <c r="F28" s="55">
        <f>VLOOKUP(CONCATENATE($S13,$T$4,"_2"),DATA!$A$1:$AM$533,W$3,FALSE)</f>
        <v>829.43232990000001</v>
      </c>
      <c r="G28" s="55">
        <f>VLOOKUP(CONCATENATE($S13,$T$4,"_2"),DATA!$A$1:$AM$533,X$3,FALSE)</f>
        <v>865.08289000000002</v>
      </c>
      <c r="H28" s="116"/>
      <c r="J28" s="131" t="s">
        <v>52</v>
      </c>
      <c r="K28" s="118">
        <v>596.55470783868668</v>
      </c>
      <c r="L28" s="118">
        <v>657.97523172554315</v>
      </c>
      <c r="M28" s="118">
        <v>752.34084306971374</v>
      </c>
      <c r="N28" s="118">
        <v>794.07511831669763</v>
      </c>
      <c r="O28" s="118">
        <v>819.96068954120528</v>
      </c>
      <c r="P28" s="118">
        <v>864.71938608943913</v>
      </c>
    </row>
    <row r="29" spans="1:17" ht="15" x14ac:dyDescent="0.25">
      <c r="A29" s="129" t="s">
        <v>53</v>
      </c>
      <c r="B29" s="55">
        <f>VLOOKUP(CONCATENATE($S14,$T$4,"_2"),DATA!$A$1:$AM$533,S$3,FALSE)</f>
        <v>1.1275404570000001</v>
      </c>
      <c r="C29" s="55">
        <f>VLOOKUP(CONCATENATE($S14,$T$4,"_2"),DATA!$A$1:$AM$533,T$3,FALSE)</f>
        <v>4.6043871640000003</v>
      </c>
      <c r="D29" s="55">
        <f>VLOOKUP(CONCATENATE($S14,$T$4,"_2"),DATA!$A$1:$AM$533,U$3,FALSE)</f>
        <v>7.3569507720000002</v>
      </c>
      <c r="E29" s="55">
        <f>VLOOKUP(CONCATENATE($S14,$T$4,"_2"),DATA!$A$1:$AM$533,V$3,FALSE)</f>
        <v>9.7474167779999998</v>
      </c>
      <c r="F29" s="55">
        <f>VLOOKUP(CONCATENATE($S14,$T$4,"_2"),DATA!$A$1:$AM$533,W$3,FALSE)</f>
        <v>16.174171659999999</v>
      </c>
      <c r="G29" s="55">
        <f>VLOOKUP(CONCATENATE($S14,$T$4,"_2"),DATA!$A$1:$AM$533,X$3,FALSE)</f>
        <v>24.02078959</v>
      </c>
      <c r="H29" s="116"/>
      <c r="J29" s="131" t="s">
        <v>53</v>
      </c>
      <c r="K29" s="118">
        <v>0</v>
      </c>
      <c r="L29" s="118">
        <v>2.8080233648149817</v>
      </c>
      <c r="M29" s="118">
        <v>14.650825524080814</v>
      </c>
      <c r="N29" s="118">
        <v>21.451405131990583</v>
      </c>
      <c r="O29" s="118">
        <v>29.914605406720195</v>
      </c>
      <c r="P29" s="118">
        <v>54.99100619764036</v>
      </c>
    </row>
    <row r="30" spans="1:17" ht="15" x14ac:dyDescent="0.25">
      <c r="A30" s="129" t="s">
        <v>54</v>
      </c>
      <c r="B30" s="55">
        <f>VLOOKUP(CONCATENATE($S15,$T$4,"_2"),DATA!$A$1:$AM$533,S$3,FALSE)</f>
        <v>11.097</v>
      </c>
      <c r="C30" s="55">
        <f>VLOOKUP(CONCATENATE($S15,$T$4,"_2"),DATA!$A$1:$AM$533,T$3,FALSE)</f>
        <v>18.174992710000001</v>
      </c>
      <c r="D30" s="55">
        <f>VLOOKUP(CONCATENATE($S15,$T$4,"_2"),DATA!$A$1:$AM$533,U$3,FALSE)</f>
        <v>25.645988419999998</v>
      </c>
      <c r="E30" s="55">
        <f>VLOOKUP(CONCATENATE($S15,$T$4,"_2"),DATA!$A$1:$AM$533,V$3,FALSE)</f>
        <v>34.947412270000001</v>
      </c>
      <c r="F30" s="55">
        <f>VLOOKUP(CONCATENATE($S15,$T$4,"_2"),DATA!$A$1:$AM$533,W$3,FALSE)</f>
        <v>51.191142550000002</v>
      </c>
      <c r="G30" s="55">
        <f>VLOOKUP(CONCATENATE($S15,$T$4,"_2"),DATA!$A$1:$AM$533,X$3,FALSE)</f>
        <v>50.964261440000001</v>
      </c>
      <c r="H30" s="116"/>
      <c r="J30" s="131" t="s">
        <v>54</v>
      </c>
      <c r="K30" s="118">
        <v>13.104683999999999</v>
      </c>
      <c r="L30" s="118">
        <v>15.511065469923169</v>
      </c>
      <c r="M30" s="118">
        <v>17.678411086705758</v>
      </c>
      <c r="N30" s="118">
        <v>18.205522220576441</v>
      </c>
      <c r="O30" s="118">
        <v>18.732363819008665</v>
      </c>
      <c r="P30" s="118">
        <v>20.917088617477368</v>
      </c>
    </row>
    <row r="31" spans="1:17" ht="15" x14ac:dyDescent="0.25">
      <c r="A31" s="129" t="s">
        <v>55</v>
      </c>
      <c r="B31" s="55">
        <f>VLOOKUP(CONCATENATE($S16,$T$4,"_2"),DATA!$A$1:$AM$533,S$3,FALSE)</f>
        <v>33.802999999999997</v>
      </c>
      <c r="C31" s="55">
        <f>VLOOKUP(CONCATENATE($S16,$T$4,"_2"),DATA!$A$1:$AM$533,T$3,FALSE)</f>
        <v>43.573615420000003</v>
      </c>
      <c r="D31" s="55">
        <f>VLOOKUP(CONCATENATE($S16,$T$4,"_2"),DATA!$A$1:$AM$533,U$3,FALSE)</f>
        <v>50.435111020000001</v>
      </c>
      <c r="E31" s="55">
        <f>VLOOKUP(CONCATENATE($S16,$T$4,"_2"),DATA!$A$1:$AM$533,V$3,FALSE)</f>
        <v>56.917179109999999</v>
      </c>
      <c r="F31" s="55">
        <f>VLOOKUP(CONCATENATE($S16,$T$4,"_2"),DATA!$A$1:$AM$533,W$3,FALSE)</f>
        <v>61.370025900000002</v>
      </c>
      <c r="G31" s="55">
        <f>VLOOKUP(CONCATENATE($S16,$T$4,"_2"),DATA!$A$1:$AM$533,X$3,FALSE)</f>
        <v>66.39426143</v>
      </c>
      <c r="H31" s="116"/>
      <c r="J31" s="131" t="s">
        <v>461</v>
      </c>
      <c r="K31" s="118">
        <v>34.97291015725267</v>
      </c>
      <c r="L31" s="118">
        <v>42.093084675451806</v>
      </c>
      <c r="M31" s="118">
        <v>50.814912100303665</v>
      </c>
      <c r="N31" s="118">
        <v>55.177390830001386</v>
      </c>
      <c r="O31" s="118">
        <v>59.326352398603895</v>
      </c>
      <c r="P31" s="118">
        <v>66.449930023867523</v>
      </c>
    </row>
    <row r="32" spans="1:17" ht="15" x14ac:dyDescent="0.25">
      <c r="A32" s="129" t="s">
        <v>56</v>
      </c>
      <c r="B32" s="61">
        <f>SUM(B27:B31)</f>
        <v>640.91515897189993</v>
      </c>
      <c r="C32" s="61">
        <f t="shared" ref="C32:G32" si="7">SUM(C27:C31)</f>
        <v>743.19553518179998</v>
      </c>
      <c r="D32" s="61">
        <f t="shared" si="7"/>
        <v>818.69853938690005</v>
      </c>
      <c r="E32" s="61">
        <f t="shared" si="7"/>
        <v>895.63079189939992</v>
      </c>
      <c r="F32" s="61">
        <f t="shared" si="7"/>
        <v>958.34058575719996</v>
      </c>
      <c r="G32" s="61">
        <f t="shared" si="7"/>
        <v>1006.6767901549001</v>
      </c>
      <c r="H32" s="116"/>
      <c r="J32" s="132" t="s">
        <v>145</v>
      </c>
      <c r="K32" s="103">
        <f>SUM(K27:K31)</f>
        <v>644.63230199593932</v>
      </c>
      <c r="L32" s="103">
        <f t="shared" ref="L32:P32" si="8">SUM(L27:L31)</f>
        <v>718.38740523573313</v>
      </c>
      <c r="M32" s="103">
        <f t="shared" si="8"/>
        <v>835.48499178080397</v>
      </c>
      <c r="N32" s="103">
        <f t="shared" si="8"/>
        <v>888.90943649926601</v>
      </c>
      <c r="O32" s="103">
        <f t="shared" si="8"/>
        <v>927.9340111655381</v>
      </c>
      <c r="P32" s="103">
        <f t="shared" si="8"/>
        <v>1007.0774109284243</v>
      </c>
    </row>
    <row r="33" spans="1:16" x14ac:dyDescent="0.2">
      <c r="A33" s="3" t="s">
        <v>476</v>
      </c>
      <c r="B33" s="57"/>
      <c r="C33" s="134">
        <f>C32/'ENER-baseline'!C32-1</f>
        <v>-6.1893015759631353E-2</v>
      </c>
      <c r="D33" s="134">
        <f>D32/'ENER-baseline'!D32-1</f>
        <v>-8.9775311121829682E-2</v>
      </c>
      <c r="E33" s="134">
        <f>E32/'ENER-baseline'!E32-1</f>
        <v>-0.11038204991367162</v>
      </c>
      <c r="F33" s="134">
        <f>F32/'ENER-baseline'!F32-1</f>
        <v>-0.14458387501251135</v>
      </c>
      <c r="G33" s="134">
        <f>G32/'ENER-baseline'!G32-1</f>
        <v>-0.18077576427940423</v>
      </c>
      <c r="H33" s="116"/>
      <c r="J33" s="3" t="s">
        <v>476</v>
      </c>
      <c r="K33" s="136"/>
      <c r="L33" s="136">
        <f>L32/'ENER-baseline'!L32-1</f>
        <v>-2.2559821378265621E-2</v>
      </c>
      <c r="M33" s="136">
        <f>M32/'ENER-baseline'!M32-1</f>
        <v>-9.1195862558315577E-2</v>
      </c>
      <c r="N33" s="136">
        <f>N32/'ENER-baseline'!N32-1</f>
        <v>-0.12044918104897517</v>
      </c>
      <c r="O33" s="136">
        <f>O32/'ENER-baseline'!O32-1</f>
        <v>-0.14292508598449438</v>
      </c>
      <c r="P33" s="136">
        <f>P32/'ENER-baseline'!P32-1</f>
        <v>-0.1886172630423939</v>
      </c>
    </row>
    <row r="34" spans="1:16" x14ac:dyDescent="0.2">
      <c r="G34" s="117"/>
      <c r="H34" s="48"/>
      <c r="J34" s="3" t="s">
        <v>471</v>
      </c>
      <c r="K34" s="107"/>
      <c r="L34" s="107"/>
      <c r="M34" s="107"/>
      <c r="N34" s="107"/>
      <c r="O34" s="107"/>
      <c r="P34" s="48"/>
    </row>
    <row r="35" spans="1:16" ht="15" x14ac:dyDescent="0.25">
      <c r="A35" s="3" t="s">
        <v>472</v>
      </c>
      <c r="B35" s="54">
        <v>2013</v>
      </c>
      <c r="C35" s="54">
        <v>2020</v>
      </c>
      <c r="D35" s="54">
        <v>2025</v>
      </c>
      <c r="E35" s="54">
        <v>2030</v>
      </c>
      <c r="F35" s="54">
        <v>2040</v>
      </c>
      <c r="G35" s="54">
        <v>2050</v>
      </c>
      <c r="H35" s="48"/>
      <c r="J35" s="10" t="s">
        <v>460</v>
      </c>
      <c r="K35" s="32">
        <v>2014</v>
      </c>
      <c r="L35" s="32">
        <v>2020</v>
      </c>
      <c r="M35" s="32">
        <v>2025</v>
      </c>
      <c r="N35" s="32">
        <v>2030</v>
      </c>
      <c r="O35" s="32">
        <v>2040</v>
      </c>
      <c r="P35" s="32">
        <v>2050</v>
      </c>
    </row>
    <row r="36" spans="1:16" ht="15" x14ac:dyDescent="0.25">
      <c r="A36" s="129" t="s">
        <v>51</v>
      </c>
      <c r="B36" s="55">
        <f>VLOOKUP(CONCATENATE($S12,$U$4,"_2"),DATA!$A$1:$AM$533,S$3,FALSE)</f>
        <v>37.027999999999999</v>
      </c>
      <c r="C36" s="55">
        <f>VLOOKUP(CONCATENATE($S12,$U$4,"_2"),DATA!$A$1:$AM$533,T$3,FALSE)</f>
        <v>37.985051980000001</v>
      </c>
      <c r="D36" s="55">
        <f>VLOOKUP(CONCATENATE($S12,$U$4,"_2"),DATA!$A$1:$AM$533,U$3,FALSE)</f>
        <v>35.754258280000002</v>
      </c>
      <c r="E36" s="55">
        <f>VLOOKUP(CONCATENATE($S12,$U$4,"_2"),DATA!$A$1:$AM$533,V$3,FALSE)</f>
        <v>35.445661469999997</v>
      </c>
      <c r="F36" s="55">
        <f>VLOOKUP(CONCATENATE($S12,$U$4,"_2"),DATA!$A$1:$AM$533,W$3,FALSE)</f>
        <v>35.680758849999997</v>
      </c>
      <c r="G36" s="55">
        <f>VLOOKUP(CONCATENATE($S12,$U$4,"_2"),DATA!$A$1:$AM$533,X$3,FALSE)</f>
        <v>37.373307339999997</v>
      </c>
      <c r="H36" s="116"/>
      <c r="J36" s="131" t="s">
        <v>51</v>
      </c>
      <c r="K36" s="118">
        <v>36.132102445800335</v>
      </c>
      <c r="L36" s="118">
        <v>36.144628874413208</v>
      </c>
      <c r="M36" s="118">
        <v>36.151266478196455</v>
      </c>
      <c r="N36" s="118">
        <v>36.155315343472189</v>
      </c>
      <c r="O36" s="118">
        <v>36.159781053261106</v>
      </c>
      <c r="P36" s="118">
        <v>36.170415060218481</v>
      </c>
    </row>
    <row r="37" spans="1:16" ht="15" x14ac:dyDescent="0.25">
      <c r="A37" s="129" t="s">
        <v>52</v>
      </c>
      <c r="B37" s="55">
        <f>VLOOKUP(CONCATENATE($S13,$U$4,"_2"),DATA!$A$1:$AM$533,S$3,FALSE)</f>
        <v>530.9840001</v>
      </c>
      <c r="C37" s="55">
        <f>VLOOKUP(CONCATENATE($S13,$U$4,"_2"),DATA!$A$1:$AM$533,T$3,FALSE)</f>
        <v>604.9836335</v>
      </c>
      <c r="D37" s="55">
        <f>VLOOKUP(CONCATENATE($S13,$U$4,"_2"),DATA!$A$1:$AM$533,U$3,FALSE)</f>
        <v>656.48143130000005</v>
      </c>
      <c r="E37" s="55">
        <f>VLOOKUP(CONCATENATE($S13,$U$4,"_2"),DATA!$A$1:$AM$533,V$3,FALSE)</f>
        <v>710.12096199999996</v>
      </c>
      <c r="F37" s="55">
        <f>VLOOKUP(CONCATENATE($S13,$U$4,"_2"),DATA!$A$1:$AM$533,W$3,FALSE)</f>
        <v>782.89550429999997</v>
      </c>
      <c r="G37" s="55">
        <f>VLOOKUP(CONCATENATE($S13,$U$4,"_2"),DATA!$A$1:$AM$533,X$3,FALSE)</f>
        <v>854.61381749999998</v>
      </c>
      <c r="H37" s="116"/>
      <c r="J37" s="131" t="s">
        <v>52</v>
      </c>
      <c r="K37" s="118">
        <v>531.62423008929227</v>
      </c>
      <c r="L37" s="118">
        <v>583.61476958713718</v>
      </c>
      <c r="M37" s="118">
        <v>653.73295119796933</v>
      </c>
      <c r="N37" s="118">
        <v>700.70111802430188</v>
      </c>
      <c r="O37" s="118">
        <v>746.92546771758316</v>
      </c>
      <c r="P37" s="118">
        <v>836.51395940809687</v>
      </c>
    </row>
    <row r="38" spans="1:16" ht="15" x14ac:dyDescent="0.25">
      <c r="A38" s="129" t="s">
        <v>53</v>
      </c>
      <c r="B38" s="55">
        <f>VLOOKUP(CONCATENATE($S14,$U$4,"_2"),DATA!$A$1:$AM$533,S$3,FALSE)</f>
        <v>4.4478590499999999</v>
      </c>
      <c r="C38" s="55">
        <f>VLOOKUP(CONCATENATE($S14,$U$4,"_2"),DATA!$A$1:$AM$533,T$3,FALSE)</f>
        <v>6.1086903829999999</v>
      </c>
      <c r="D38" s="55">
        <f>VLOOKUP(CONCATENATE($S14,$U$4,"_2"),DATA!$A$1:$AM$533,U$3,FALSE)</f>
        <v>7.1537916580000003</v>
      </c>
      <c r="E38" s="55">
        <f>VLOOKUP(CONCATENATE($S14,$U$4,"_2"),DATA!$A$1:$AM$533,V$3,FALSE)</f>
        <v>8.0330007559999999</v>
      </c>
      <c r="F38" s="55">
        <f>VLOOKUP(CONCATENATE($S14,$U$4,"_2"),DATA!$A$1:$AM$533,W$3,FALSE)</f>
        <v>10.42999103</v>
      </c>
      <c r="G38" s="55">
        <f>VLOOKUP(CONCATENATE($S14,$U$4,"_2"),DATA!$A$1:$AM$533,X$3,FALSE)</f>
        <v>13.889336330000001</v>
      </c>
      <c r="H38" s="116"/>
      <c r="J38" s="131" t="s">
        <v>53</v>
      </c>
      <c r="K38" s="118">
        <v>4.0193280000000007</v>
      </c>
      <c r="L38" s="118">
        <v>9.6267936738772431</v>
      </c>
      <c r="M38" s="118">
        <v>27.245745990074042</v>
      </c>
      <c r="N38" s="118">
        <v>38.082125112649706</v>
      </c>
      <c r="O38" s="118">
        <v>52.106581579491959</v>
      </c>
      <c r="P38" s="118">
        <v>93.93252153717259</v>
      </c>
    </row>
    <row r="39" spans="1:16" ht="15" x14ac:dyDescent="0.25">
      <c r="A39" s="129" t="s">
        <v>54</v>
      </c>
      <c r="B39" s="55">
        <f>VLOOKUP(CONCATENATE($S15,$U$4,"_2"),DATA!$A$1:$AM$533,S$3,FALSE)</f>
        <v>86.327000040000001</v>
      </c>
      <c r="C39" s="55">
        <f>VLOOKUP(CONCATENATE($S15,$U$4,"_2"),DATA!$A$1:$AM$533,T$3,FALSE)</f>
        <v>80.262822209999996</v>
      </c>
      <c r="D39" s="55">
        <f>VLOOKUP(CONCATENATE($S15,$U$4,"_2"),DATA!$A$1:$AM$533,U$3,FALSE)</f>
        <v>75.931361440000003</v>
      </c>
      <c r="E39" s="55">
        <f>VLOOKUP(CONCATENATE($S15,$U$4,"_2"),DATA!$A$1:$AM$533,V$3,FALSE)</f>
        <v>71.599801429999999</v>
      </c>
      <c r="F39" s="55">
        <f>VLOOKUP(CONCATENATE($S15,$U$4,"_2"),DATA!$A$1:$AM$533,W$3,FALSE)</f>
        <v>63.446483569999998</v>
      </c>
      <c r="G39" s="55">
        <f>VLOOKUP(CONCATENATE($S15,$U$4,"_2"),DATA!$A$1:$AM$533,X$3,FALSE)</f>
        <v>55.293123389999998</v>
      </c>
      <c r="H39" s="116"/>
      <c r="J39" s="131" t="s">
        <v>54</v>
      </c>
      <c r="K39" s="118">
        <v>100.33191560403503</v>
      </c>
      <c r="L39" s="118">
        <v>98.10541794196682</v>
      </c>
      <c r="M39" s="118">
        <v>81.429643119423957</v>
      </c>
      <c r="N39" s="118">
        <v>71.599690437121282</v>
      </c>
      <c r="O39" s="118">
        <v>65.424875454308193</v>
      </c>
      <c r="P39" s="118">
        <v>55.293064503733717</v>
      </c>
    </row>
    <row r="40" spans="1:16" ht="15" x14ac:dyDescent="0.25">
      <c r="A40" s="129" t="s">
        <v>55</v>
      </c>
      <c r="B40" s="55">
        <f>VLOOKUP(CONCATENATE($S16,$U$4,"_2"),DATA!$A$1:$AM$533,S$3,FALSE)</f>
        <v>195.17500000000001</v>
      </c>
      <c r="C40" s="55">
        <f>VLOOKUP(CONCATENATE($S16,$U$4,"_2"),DATA!$A$1:$AM$533,T$3,FALSE)</f>
        <v>257.99482080000001</v>
      </c>
      <c r="D40" s="55">
        <f>VLOOKUP(CONCATENATE($S16,$U$4,"_2"),DATA!$A$1:$AM$533,U$3,FALSE)</f>
        <v>297.91977450000002</v>
      </c>
      <c r="E40" s="55">
        <f>VLOOKUP(CONCATENATE($S16,$U$4,"_2"),DATA!$A$1:$AM$533,V$3,FALSE)</f>
        <v>340.52051410000001</v>
      </c>
      <c r="F40" s="55">
        <f>VLOOKUP(CONCATENATE($S16,$U$4,"_2"),DATA!$A$1:$AM$533,W$3,FALSE)</f>
        <v>382.59922779999999</v>
      </c>
      <c r="G40" s="55">
        <f>VLOOKUP(CONCATENATE($S16,$U$4,"_2"),DATA!$A$1:$AM$533,X$3,FALSE)</f>
        <v>424.59159090000003</v>
      </c>
      <c r="H40" s="116"/>
      <c r="J40" s="131" t="s">
        <v>461</v>
      </c>
      <c r="K40" s="118">
        <v>199.75499444543235</v>
      </c>
      <c r="L40" s="118">
        <v>233.6141628058453</v>
      </c>
      <c r="M40" s="118">
        <v>303.24724590105177</v>
      </c>
      <c r="N40" s="118">
        <v>337.49564298848179</v>
      </c>
      <c r="O40" s="118">
        <v>366.61128897941603</v>
      </c>
      <c r="P40" s="118">
        <v>422.45695027155335</v>
      </c>
    </row>
    <row r="41" spans="1:16" ht="15" x14ac:dyDescent="0.25">
      <c r="A41" s="129" t="s">
        <v>56</v>
      </c>
      <c r="B41" s="61">
        <f>SUM(B36:B40)</f>
        <v>853.96185919000004</v>
      </c>
      <c r="C41" s="61">
        <f t="shared" ref="C41:G41" si="9">SUM(C36:C40)</f>
        <v>987.33501887299985</v>
      </c>
      <c r="D41" s="61">
        <f t="shared" si="9"/>
        <v>1073.2406171780003</v>
      </c>
      <c r="E41" s="61">
        <f t="shared" si="9"/>
        <v>1165.7199397559998</v>
      </c>
      <c r="F41" s="61">
        <f t="shared" si="9"/>
        <v>1275.0519655499997</v>
      </c>
      <c r="G41" s="61">
        <f t="shared" si="9"/>
        <v>1385.76117546</v>
      </c>
      <c r="H41" s="116"/>
      <c r="J41" s="132" t="s">
        <v>145</v>
      </c>
      <c r="K41" s="103">
        <f>SUM(K36:K40)</f>
        <v>871.86257058455988</v>
      </c>
      <c r="L41" s="103">
        <f t="shared" ref="L41:P41" si="10">SUM(L36:L40)</f>
        <v>961.10577288323975</v>
      </c>
      <c r="M41" s="103">
        <f t="shared" si="10"/>
        <v>1101.8068526867155</v>
      </c>
      <c r="N41" s="103">
        <f t="shared" si="10"/>
        <v>1184.0338919060268</v>
      </c>
      <c r="O41" s="103">
        <f t="shared" si="10"/>
        <v>1267.2279947840605</v>
      </c>
      <c r="P41" s="103">
        <f t="shared" si="10"/>
        <v>1444.366910780775</v>
      </c>
    </row>
    <row r="42" spans="1:16" x14ac:dyDescent="0.2">
      <c r="A42" s="3" t="s">
        <v>476</v>
      </c>
      <c r="B42" s="57"/>
      <c r="C42" s="134">
        <f>C41/'ENER-baseline'!C41-1</f>
        <v>-0.2023130357919366</v>
      </c>
      <c r="D42" s="134">
        <f>D41/'ENER-baseline'!D41-1</f>
        <v>-0.29042993316486876</v>
      </c>
      <c r="E42" s="134">
        <f>E41/'ENER-baseline'!E41-1</f>
        <v>-0.34723641766404434</v>
      </c>
      <c r="F42" s="134">
        <f>F41/'ENER-baseline'!F41-1</f>
        <v>-0.42245027096670784</v>
      </c>
      <c r="G42" s="134">
        <f>G41/'ENER-baseline'!G41-1</f>
        <v>-0.47376065989087646</v>
      </c>
      <c r="H42" s="116"/>
      <c r="J42" s="3" t="s">
        <v>476</v>
      </c>
      <c r="K42" s="48"/>
      <c r="L42" s="136">
        <f>L41/'ENER-baseline'!L41-1</f>
        <v>-0.12187813239561807</v>
      </c>
      <c r="M42" s="136">
        <f>M41/'ENER-baseline'!M41-1</f>
        <v>-0.29077578728231501</v>
      </c>
      <c r="N42" s="136">
        <f>N41/'ENER-baseline'!N41-1</f>
        <v>-0.33798876939766787</v>
      </c>
      <c r="O42" s="136">
        <f>O41/'ENER-baseline'!O41-1</f>
        <v>-0.38112273527009333</v>
      </c>
      <c r="P42" s="136">
        <f>P41/'ENER-baseline'!P41-1</f>
        <v>-0.45294193965545959</v>
      </c>
    </row>
    <row r="43" spans="1:16" x14ac:dyDescent="0.2">
      <c r="G43" s="117"/>
      <c r="H43" s="48"/>
      <c r="J43" s="3" t="s">
        <v>473</v>
      </c>
      <c r="K43" s="107"/>
      <c r="L43" s="107"/>
      <c r="M43" s="107"/>
      <c r="N43" s="107"/>
      <c r="O43" s="107"/>
      <c r="P43" s="48"/>
    </row>
    <row r="44" spans="1:16" ht="15" x14ac:dyDescent="0.25">
      <c r="H44" s="48"/>
      <c r="J44" s="10" t="s">
        <v>460</v>
      </c>
      <c r="K44" s="32">
        <v>2014</v>
      </c>
      <c r="L44" s="32">
        <v>2020</v>
      </c>
      <c r="M44" s="32">
        <v>2025</v>
      </c>
      <c r="N44" s="32">
        <v>2030</v>
      </c>
      <c r="O44" s="32">
        <v>2040</v>
      </c>
      <c r="P44" s="32">
        <v>2050</v>
      </c>
    </row>
    <row r="45" spans="1:16" ht="15" x14ac:dyDescent="0.25">
      <c r="H45" s="116"/>
      <c r="J45" s="131" t="s">
        <v>51</v>
      </c>
      <c r="K45" s="118">
        <v>0</v>
      </c>
      <c r="L45" s="118">
        <v>0</v>
      </c>
      <c r="M45" s="118">
        <v>0</v>
      </c>
      <c r="N45" s="118">
        <v>0</v>
      </c>
      <c r="O45" s="118">
        <v>0</v>
      </c>
      <c r="P45" s="118">
        <v>0</v>
      </c>
    </row>
    <row r="46" spans="1:16" ht="15" x14ac:dyDescent="0.25">
      <c r="H46" s="116"/>
      <c r="J46" s="131" t="s">
        <v>52</v>
      </c>
      <c r="K46" s="118">
        <v>38.139304265428535</v>
      </c>
      <c r="L46" s="118">
        <v>51.637975887803961</v>
      </c>
      <c r="M46" s="118">
        <v>82.992618486539286</v>
      </c>
      <c r="N46" s="118">
        <v>88.847559998529761</v>
      </c>
      <c r="O46" s="118">
        <v>94.447367728637573</v>
      </c>
      <c r="P46" s="118">
        <v>104.84279448741343</v>
      </c>
    </row>
    <row r="47" spans="1:16" ht="15" x14ac:dyDescent="0.25">
      <c r="H47" s="116"/>
      <c r="J47" s="131" t="s">
        <v>53</v>
      </c>
      <c r="K47" s="118">
        <v>0</v>
      </c>
      <c r="L47" s="118">
        <v>0</v>
      </c>
      <c r="M47" s="118">
        <v>0</v>
      </c>
      <c r="N47" s="118">
        <v>0</v>
      </c>
      <c r="O47" s="118">
        <v>0</v>
      </c>
      <c r="P47" s="118">
        <v>0</v>
      </c>
    </row>
    <row r="48" spans="1:16" ht="15" x14ac:dyDescent="0.25">
      <c r="H48" s="116"/>
      <c r="J48" s="131" t="s">
        <v>54</v>
      </c>
      <c r="K48" s="118">
        <v>0</v>
      </c>
      <c r="L48" s="118">
        <v>0</v>
      </c>
      <c r="M48" s="118">
        <v>0</v>
      </c>
      <c r="N48" s="118">
        <v>0</v>
      </c>
      <c r="O48" s="118">
        <v>0</v>
      </c>
      <c r="P48" s="118">
        <v>0</v>
      </c>
    </row>
    <row r="49" spans="1:17" ht="15" x14ac:dyDescent="0.25">
      <c r="H49" s="116"/>
      <c r="J49" s="131" t="s">
        <v>461</v>
      </c>
      <c r="K49" s="118">
        <v>179.28902555854191</v>
      </c>
      <c r="L49" s="118">
        <v>169.85943811628957</v>
      </c>
      <c r="M49" s="118">
        <v>145.60072715920418</v>
      </c>
      <c r="N49" s="118">
        <v>130.19179847075054</v>
      </c>
      <c r="O49" s="118">
        <v>112.92221323082744</v>
      </c>
      <c r="P49" s="118">
        <v>74.671918177853058</v>
      </c>
    </row>
    <row r="50" spans="1:17" ht="15" x14ac:dyDescent="0.25">
      <c r="H50" s="116"/>
      <c r="J50" s="132" t="s">
        <v>145</v>
      </c>
      <c r="K50" s="103">
        <f>SUM(K45:K49)</f>
        <v>217.42832982397044</v>
      </c>
      <c r="L50" s="103">
        <f t="shared" ref="L50:P50" si="11">SUM(L45:L49)</f>
        <v>221.49741400409351</v>
      </c>
      <c r="M50" s="103">
        <f t="shared" si="11"/>
        <v>228.59334564574345</v>
      </c>
      <c r="N50" s="103">
        <f t="shared" si="11"/>
        <v>219.0393584692803</v>
      </c>
      <c r="O50" s="103">
        <f t="shared" si="11"/>
        <v>207.369580959465</v>
      </c>
      <c r="P50" s="103">
        <f t="shared" si="11"/>
        <v>179.51471266526647</v>
      </c>
    </row>
    <row r="51" spans="1:17" x14ac:dyDescent="0.2">
      <c r="H51" s="116"/>
      <c r="J51" s="48"/>
      <c r="K51" s="48"/>
      <c r="L51" s="48"/>
      <c r="M51" s="48"/>
      <c r="N51" s="48"/>
      <c r="O51" s="48"/>
      <c r="P51" s="48"/>
      <c r="Q51" s="48"/>
    </row>
    <row r="52" spans="1:17" x14ac:dyDescent="0.2">
      <c r="H52" s="48"/>
      <c r="J52" s="3"/>
      <c r="K52" s="110"/>
      <c r="L52" s="110"/>
      <c r="M52" s="110"/>
      <c r="N52" s="110"/>
      <c r="O52" s="110"/>
      <c r="P52" s="48"/>
      <c r="Q52" s="48"/>
    </row>
    <row r="53" spans="1:17" x14ac:dyDescent="0.2">
      <c r="A53" s="95"/>
      <c r="B53" s="2"/>
      <c r="C53" s="2"/>
      <c r="D53" s="2"/>
      <c r="E53" s="2"/>
      <c r="G53" s="117"/>
      <c r="H53" s="48"/>
      <c r="J53" s="48"/>
      <c r="K53" s="107"/>
      <c r="L53" s="107"/>
      <c r="M53" s="107"/>
      <c r="N53" s="107"/>
      <c r="O53" s="107"/>
      <c r="P53" s="48"/>
      <c r="Q53" s="48"/>
    </row>
    <row r="54" spans="1:17" x14ac:dyDescent="0.2">
      <c r="A54" s="95"/>
      <c r="B54" s="54"/>
      <c r="C54" s="54"/>
      <c r="D54" s="54"/>
      <c r="E54" s="54"/>
      <c r="F54" s="54"/>
      <c r="G54" s="54"/>
      <c r="H54" s="116"/>
      <c r="J54" s="119"/>
      <c r="K54" s="120"/>
      <c r="L54" s="120"/>
      <c r="M54" s="120"/>
      <c r="N54" s="120"/>
      <c r="O54" s="120"/>
      <c r="P54" s="48"/>
      <c r="Q54" s="48"/>
    </row>
    <row r="55" spans="1:17" x14ac:dyDescent="0.2">
      <c r="A55" s="3"/>
      <c r="B55" s="55"/>
      <c r="C55" s="55"/>
      <c r="D55" s="55"/>
      <c r="E55" s="61"/>
      <c r="G55" s="115"/>
      <c r="H55" s="116"/>
      <c r="J55" s="3"/>
      <c r="K55" s="107"/>
      <c r="L55" s="107"/>
      <c r="M55" s="107"/>
      <c r="N55" s="107"/>
      <c r="O55" s="107"/>
      <c r="P55" s="48"/>
      <c r="Q55" s="48"/>
    </row>
    <row r="56" spans="1:17" x14ac:dyDescent="0.2">
      <c r="A56" s="3"/>
      <c r="B56" s="55"/>
      <c r="C56" s="55"/>
      <c r="D56" s="55"/>
      <c r="E56" s="61"/>
      <c r="G56" s="115"/>
      <c r="H56" s="116"/>
      <c r="J56" s="3"/>
      <c r="K56" s="107"/>
      <c r="L56" s="107"/>
      <c r="M56" s="107"/>
      <c r="N56" s="107"/>
      <c r="O56" s="107"/>
      <c r="P56" s="48"/>
    </row>
    <row r="57" spans="1:17" x14ac:dyDescent="0.2">
      <c r="A57" s="3"/>
      <c r="B57" s="55"/>
      <c r="C57" s="55"/>
      <c r="D57" s="55"/>
      <c r="E57" s="61"/>
      <c r="G57" s="115"/>
      <c r="H57" s="116"/>
      <c r="J57" s="3"/>
      <c r="K57" s="107"/>
      <c r="L57" s="107"/>
      <c r="M57" s="107"/>
      <c r="N57" s="107"/>
      <c r="O57" s="107"/>
      <c r="P57" s="48"/>
    </row>
    <row r="58" spans="1:17" x14ac:dyDescent="0.2">
      <c r="A58" s="3"/>
      <c r="B58" s="55"/>
      <c r="C58" s="55"/>
      <c r="D58" s="55"/>
      <c r="E58" s="61"/>
      <c r="G58" s="115"/>
      <c r="H58" s="116"/>
      <c r="J58" s="3"/>
      <c r="K58" s="107"/>
      <c r="L58" s="107"/>
      <c r="M58" s="107"/>
      <c r="N58" s="107"/>
      <c r="O58" s="107"/>
      <c r="P58" s="48"/>
    </row>
    <row r="59" spans="1:17" x14ac:dyDescent="0.2">
      <c r="A59" s="3"/>
      <c r="B59" s="55"/>
      <c r="C59" s="55"/>
      <c r="D59" s="55"/>
      <c r="E59" s="61"/>
      <c r="G59" s="115"/>
      <c r="H59" s="116"/>
      <c r="J59" s="3"/>
      <c r="K59" s="107"/>
      <c r="L59" s="107"/>
      <c r="M59" s="107"/>
      <c r="N59" s="107"/>
      <c r="O59" s="107"/>
      <c r="P59" s="48"/>
    </row>
    <row r="60" spans="1:17" x14ac:dyDescent="0.2">
      <c r="A60" s="3"/>
      <c r="B60" s="61"/>
      <c r="C60" s="61"/>
      <c r="D60" s="61"/>
      <c r="E60" s="61"/>
      <c r="G60" s="115"/>
      <c r="H60" s="116"/>
      <c r="J60" s="3"/>
      <c r="K60" s="109"/>
      <c r="L60" s="109"/>
      <c r="M60" s="109"/>
      <c r="N60" s="109"/>
      <c r="O60" s="109"/>
      <c r="P60" s="48"/>
    </row>
    <row r="61" spans="1:17" x14ac:dyDescent="0.2">
      <c r="A61" s="3"/>
      <c r="B61" s="57"/>
      <c r="C61" s="57"/>
      <c r="D61" s="57"/>
      <c r="E61" s="57"/>
      <c r="G61" s="115"/>
      <c r="H61" s="48"/>
      <c r="J61" s="3"/>
      <c r="K61" s="110"/>
      <c r="L61" s="110"/>
      <c r="M61" s="110"/>
      <c r="N61" s="110"/>
      <c r="O61" s="110"/>
      <c r="P61" s="48"/>
    </row>
    <row r="62" spans="1:17" x14ac:dyDescent="0.2">
      <c r="G62" s="117"/>
      <c r="H62" s="48"/>
      <c r="J62" s="48"/>
      <c r="K62" s="107"/>
      <c r="L62" s="107"/>
      <c r="M62" s="107"/>
      <c r="N62" s="107"/>
      <c r="O62" s="107"/>
      <c r="P62" s="48"/>
    </row>
    <row r="63" spans="1:17" x14ac:dyDescent="0.2">
      <c r="A63" s="3"/>
      <c r="B63" s="55"/>
      <c r="C63" s="55"/>
      <c r="D63" s="55"/>
      <c r="E63" s="61"/>
      <c r="G63" s="115"/>
      <c r="H63" s="116"/>
      <c r="J63" s="119"/>
      <c r="K63" s="120"/>
      <c r="L63" s="120"/>
      <c r="M63" s="120"/>
      <c r="N63" s="120"/>
      <c r="O63" s="120"/>
      <c r="P63" s="48"/>
    </row>
    <row r="64" spans="1:17" x14ac:dyDescent="0.2">
      <c r="A64" s="3"/>
      <c r="B64" s="55"/>
      <c r="C64" s="55"/>
      <c r="D64" s="55"/>
      <c r="E64" s="61"/>
      <c r="G64" s="115"/>
      <c r="H64" s="116"/>
      <c r="J64" s="3"/>
      <c r="K64" s="107"/>
      <c r="L64" s="107"/>
      <c r="M64" s="107"/>
      <c r="N64" s="107"/>
      <c r="O64" s="107"/>
      <c r="P64" s="48"/>
    </row>
    <row r="65" spans="1:16" x14ac:dyDescent="0.2">
      <c r="A65" s="3"/>
      <c r="B65" s="55"/>
      <c r="C65" s="55"/>
      <c r="D65" s="55"/>
      <c r="E65" s="61"/>
      <c r="G65" s="115"/>
      <c r="H65" s="116"/>
      <c r="J65" s="3"/>
      <c r="K65" s="107"/>
      <c r="L65" s="107"/>
      <c r="M65" s="107"/>
      <c r="N65" s="107"/>
      <c r="O65" s="107"/>
      <c r="P65" s="48"/>
    </row>
    <row r="66" spans="1:16" x14ac:dyDescent="0.2">
      <c r="A66" s="3"/>
      <c r="B66" s="55"/>
      <c r="C66" s="55"/>
      <c r="D66" s="55"/>
      <c r="E66" s="61"/>
      <c r="G66" s="115"/>
      <c r="H66" s="116"/>
      <c r="J66" s="3"/>
      <c r="K66" s="107"/>
      <c r="L66" s="107"/>
      <c r="M66" s="107"/>
      <c r="N66" s="107"/>
      <c r="O66" s="107"/>
      <c r="P66" s="48"/>
    </row>
    <row r="67" spans="1:16" x14ac:dyDescent="0.2">
      <c r="A67" s="3"/>
      <c r="B67" s="55"/>
      <c r="C67" s="55"/>
      <c r="D67" s="55"/>
      <c r="E67" s="61"/>
      <c r="G67" s="115"/>
      <c r="H67" s="116"/>
      <c r="J67" s="3"/>
      <c r="K67" s="107"/>
      <c r="L67" s="107"/>
      <c r="M67" s="107"/>
      <c r="N67" s="107"/>
      <c r="O67" s="107"/>
      <c r="P67" s="48"/>
    </row>
    <row r="68" spans="1:16" x14ac:dyDescent="0.2">
      <c r="A68" s="3"/>
      <c r="B68" s="61"/>
      <c r="C68" s="61"/>
      <c r="D68" s="61"/>
      <c r="E68" s="61"/>
      <c r="G68" s="115"/>
      <c r="H68" s="116"/>
      <c r="J68" s="3"/>
      <c r="K68" s="107"/>
      <c r="L68" s="107"/>
      <c r="M68" s="107"/>
      <c r="N68" s="107"/>
      <c r="O68" s="107"/>
      <c r="P68" s="48"/>
    </row>
    <row r="69" spans="1:16" x14ac:dyDescent="0.2">
      <c r="A69" s="3"/>
      <c r="B69" s="57"/>
      <c r="C69" s="57"/>
      <c r="D69" s="57"/>
      <c r="E69" s="57"/>
      <c r="G69" s="115"/>
      <c r="H69" s="116"/>
      <c r="J69" s="3"/>
      <c r="K69" s="109"/>
      <c r="L69" s="109"/>
      <c r="M69" s="109"/>
      <c r="N69" s="109"/>
      <c r="O69" s="109"/>
      <c r="P69" s="48"/>
    </row>
    <row r="70" spans="1:16" x14ac:dyDescent="0.2">
      <c r="J70" s="3"/>
      <c r="K70" s="110"/>
      <c r="L70" s="110"/>
      <c r="M70" s="110"/>
      <c r="N70" s="110"/>
      <c r="O70" s="110"/>
      <c r="P70" s="48"/>
    </row>
    <row r="71" spans="1:16" x14ac:dyDescent="0.2">
      <c r="J71" s="48"/>
      <c r="K71" s="48"/>
      <c r="L71" s="48"/>
      <c r="M71" s="48"/>
      <c r="N71" s="48"/>
      <c r="O71" s="48"/>
      <c r="P71" s="48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2" workbookViewId="0">
      <selection activeCell="J25" sqref="J25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A4" workbookViewId="0">
      <selection activeCell="G15" sqref="G15"/>
    </sheetView>
  </sheetViews>
  <sheetFormatPr baseColWidth="10" defaultColWidth="11.42578125" defaultRowHeight="12.75" x14ac:dyDescent="0.2"/>
  <cols>
    <col min="1" max="1" width="22.42578125" style="42" customWidth="1"/>
    <col min="2" max="2" width="35.42578125" style="42" customWidth="1"/>
    <col min="3" max="3" width="12" style="42" bestFit="1" customWidth="1"/>
    <col min="4" max="10" width="11.42578125" style="42"/>
    <col min="11" max="11" width="30.85546875" style="42" customWidth="1"/>
    <col min="12" max="18" width="10.140625" style="42" customWidth="1"/>
    <col min="19" max="19" width="11.42578125" style="48"/>
    <col min="20" max="20" width="18.7109375" style="42" customWidth="1"/>
    <col min="21" max="21" width="26" style="42" customWidth="1"/>
    <col min="22" max="22" width="12.7109375" style="42" customWidth="1"/>
    <col min="23" max="16384" width="11.42578125" style="42"/>
  </cols>
  <sheetData>
    <row r="1" spans="1:27" x14ac:dyDescent="0.2">
      <c r="C1" s="42">
        <v>2</v>
      </c>
      <c r="D1" s="42">
        <v>6</v>
      </c>
      <c r="E1" s="42">
        <v>9</v>
      </c>
      <c r="F1" s="42">
        <v>14</v>
      </c>
      <c r="G1" s="42">
        <v>19</v>
      </c>
      <c r="H1" s="42">
        <v>29</v>
      </c>
      <c r="I1" s="42">
        <v>39</v>
      </c>
      <c r="L1" s="142" t="s">
        <v>185</v>
      </c>
      <c r="M1" s="142"/>
      <c r="N1" s="141" t="s">
        <v>127</v>
      </c>
      <c r="O1" s="141"/>
      <c r="P1" s="141"/>
      <c r="Q1" s="141"/>
      <c r="R1" s="141"/>
      <c r="S1" s="63"/>
      <c r="T1" s="64"/>
    </row>
    <row r="2" spans="1:27" x14ac:dyDescent="0.2">
      <c r="C2" s="54">
        <v>2013</v>
      </c>
      <c r="D2" s="54">
        <v>2017</v>
      </c>
      <c r="E2" s="54">
        <v>2020</v>
      </c>
      <c r="F2" s="54">
        <v>2025</v>
      </c>
      <c r="G2" s="54">
        <v>2030</v>
      </c>
      <c r="H2" s="54">
        <v>2040</v>
      </c>
      <c r="I2" s="54">
        <v>2050</v>
      </c>
      <c r="J2" s="54"/>
      <c r="K2" s="65" t="s">
        <v>139</v>
      </c>
      <c r="L2" s="65">
        <v>2013</v>
      </c>
      <c r="M2" s="66">
        <v>2017</v>
      </c>
      <c r="N2" s="66" t="s">
        <v>140</v>
      </c>
      <c r="O2" s="66" t="s">
        <v>141</v>
      </c>
      <c r="P2" s="66" t="s">
        <v>142</v>
      </c>
      <c r="Q2" s="66" t="s">
        <v>143</v>
      </c>
      <c r="R2" s="66" t="s">
        <v>144</v>
      </c>
      <c r="S2" s="67"/>
      <c r="T2" s="68" t="s">
        <v>136</v>
      </c>
      <c r="V2" s="42" t="s">
        <v>137</v>
      </c>
      <c r="Z2" s="69"/>
    </row>
    <row r="3" spans="1:27" x14ac:dyDescent="0.2">
      <c r="A3" s="42" t="s">
        <v>102</v>
      </c>
      <c r="B3" s="54" t="s">
        <v>114</v>
      </c>
      <c r="C3" s="59">
        <f>VLOOKUP($A3,DATA!$A$1:$AM$533,C$1,FALSE)/1000</f>
        <v>0</v>
      </c>
      <c r="D3" s="59">
        <f>VLOOKUP($A3,DATA!$A$1:$AM$533,D$1,FALSE)/1000</f>
        <v>0</v>
      </c>
      <c r="E3" s="59">
        <f>VLOOKUP($A3,DATA!$A$1:$AM$533,E$1,FALSE)/1000</f>
        <v>0</v>
      </c>
      <c r="F3" s="59">
        <f>VLOOKUP($A3,DATA!$A$1:$AM$533,F$1,FALSE)/1000</f>
        <v>0</v>
      </c>
      <c r="G3" s="59">
        <f>VLOOKUP($A3,DATA!$A$1:$AM$533,G$1,FALSE)/1000</f>
        <v>0</v>
      </c>
      <c r="H3" s="59">
        <f>VLOOKUP($A3,DATA!$A$1:$AM$533,H$1,FALSE)/1000</f>
        <v>0</v>
      </c>
      <c r="I3" s="59">
        <f>VLOOKUP($A3,DATA!$A$1:$AM$533,I$1,FALSE)/1000</f>
        <v>0</v>
      </c>
      <c r="J3" s="59"/>
      <c r="K3" s="42" t="s">
        <v>114</v>
      </c>
      <c r="N3" s="54"/>
      <c r="O3" s="54"/>
      <c r="P3" s="54"/>
      <c r="Q3" s="54"/>
      <c r="R3" s="54"/>
      <c r="S3" s="68"/>
      <c r="T3" s="70" t="s">
        <v>138</v>
      </c>
      <c r="U3" s="59" t="s">
        <v>139</v>
      </c>
      <c r="V3" s="59" t="s">
        <v>140</v>
      </c>
      <c r="W3" s="59" t="s">
        <v>141</v>
      </c>
      <c r="X3" s="59" t="s">
        <v>142</v>
      </c>
      <c r="Y3" s="59" t="s">
        <v>143</v>
      </c>
      <c r="Z3" s="42" t="s">
        <v>144</v>
      </c>
      <c r="AA3" s="42" t="s">
        <v>145</v>
      </c>
    </row>
    <row r="4" spans="1:27" x14ac:dyDescent="0.2">
      <c r="A4" s="42" t="s">
        <v>103</v>
      </c>
      <c r="B4" s="54" t="s">
        <v>115</v>
      </c>
      <c r="C4" s="59">
        <f>VLOOKUP($A4,DATA!$A$1:$AM$533,C$1,FALSE)/1000</f>
        <v>0</v>
      </c>
      <c r="D4" s="59">
        <f>VLOOKUP($A4,DATA!$A$1:$AM$533,D$1,FALSE)/1000</f>
        <v>0</v>
      </c>
      <c r="E4" s="59">
        <f>VLOOKUP($A4,DATA!$A$1:$AM$533,E$1,FALSE)/1000</f>
        <v>0</v>
      </c>
      <c r="F4" s="59">
        <f>VLOOKUP($A4,DATA!$A$1:$AM$533,F$1,FALSE)/1000</f>
        <v>0</v>
      </c>
      <c r="G4" s="59">
        <f>VLOOKUP($A4,DATA!$A$1:$AM$533,G$1,FALSE)/1000</f>
        <v>0</v>
      </c>
      <c r="H4" s="59">
        <f>VLOOKUP($A4,DATA!$A$1:$AM$533,H$1,FALSE)/1000</f>
        <v>0</v>
      </c>
      <c r="I4" s="59">
        <f>VLOOKUP($A4,DATA!$A$1:$AM$533,I$1,FALSE)/1000</f>
        <v>0</v>
      </c>
      <c r="J4" s="59"/>
      <c r="K4" s="42" t="s">
        <v>151</v>
      </c>
      <c r="N4" s="71"/>
      <c r="O4" s="71"/>
      <c r="P4" s="71"/>
      <c r="Q4" s="71"/>
      <c r="R4" s="71"/>
      <c r="S4" s="72"/>
      <c r="T4" s="54" t="s">
        <v>146</v>
      </c>
      <c r="U4" s="59" t="s">
        <v>118</v>
      </c>
      <c r="V4" s="59">
        <v>3477.5230858922005</v>
      </c>
      <c r="W4" s="59">
        <v>3477.523093521595</v>
      </c>
      <c r="X4" s="59">
        <v>3477.4170373082161</v>
      </c>
      <c r="Y4" s="59">
        <v>3440.7789762616158</v>
      </c>
      <c r="Z4" s="59"/>
      <c r="AA4" s="59">
        <v>13873.242192983627</v>
      </c>
    </row>
    <row r="5" spans="1:27" x14ac:dyDescent="0.2">
      <c r="A5" s="42" t="s">
        <v>104</v>
      </c>
      <c r="B5" s="54" t="s">
        <v>116</v>
      </c>
      <c r="C5" s="59">
        <f>VLOOKUP($A5,DATA!$A$1:$AM$533,C$1,FALSE)/1000</f>
        <v>0</v>
      </c>
      <c r="D5" s="59">
        <f>VLOOKUP($A5,DATA!$A$1:$AM$533,D$1,FALSE)/1000</f>
        <v>0</v>
      </c>
      <c r="E5" s="59">
        <f>VLOOKUP($A5,DATA!$A$1:$AM$533,E$1,FALSE)/1000</f>
        <v>0</v>
      </c>
      <c r="F5" s="59">
        <f>VLOOKUP($A5,DATA!$A$1:$AM$533,F$1,FALSE)/1000</f>
        <v>0</v>
      </c>
      <c r="G5" s="59">
        <f>VLOOKUP($A5,DATA!$A$1:$AM$533,G$1,FALSE)/1000</f>
        <v>0</v>
      </c>
      <c r="H5" s="59">
        <f>VLOOKUP($A5,DATA!$A$1:$AM$533,H$1,FALSE)/1000</f>
        <v>0</v>
      </c>
      <c r="I5" s="59">
        <f>VLOOKUP($A5,DATA!$A$1:$AM$533,I$1,FALSE)/1000</f>
        <v>0</v>
      </c>
      <c r="J5" s="59"/>
      <c r="K5" s="42" t="s">
        <v>152</v>
      </c>
      <c r="N5" s="71"/>
      <c r="O5" s="71"/>
      <c r="P5" s="71"/>
      <c r="Q5" s="71"/>
      <c r="R5" s="71"/>
      <c r="S5" s="72"/>
      <c r="T5" s="54"/>
      <c r="U5" s="59" t="s">
        <v>147</v>
      </c>
      <c r="V5" s="59">
        <v>23319.595581054688</v>
      </c>
      <c r="W5" s="59">
        <v>47843.786149978638</v>
      </c>
      <c r="X5" s="59">
        <v>38778.447451591492</v>
      </c>
      <c r="Y5" s="59">
        <v>29632.617614746094</v>
      </c>
      <c r="Z5" s="59">
        <v>912.76922607421875</v>
      </c>
      <c r="AA5" s="59">
        <v>140487.21602344513</v>
      </c>
    </row>
    <row r="6" spans="1:27" x14ac:dyDescent="0.2">
      <c r="A6" s="42" t="s">
        <v>105</v>
      </c>
      <c r="B6" s="54" t="s">
        <v>117</v>
      </c>
      <c r="C6" s="59">
        <f>VLOOKUP($A6,DATA!$A$1:$AM$533,C$1,FALSE)/1000</f>
        <v>0</v>
      </c>
      <c r="D6" s="59">
        <f>VLOOKUP($A6,DATA!$A$1:$AM$533,D$1,FALSE)/1000</f>
        <v>0</v>
      </c>
      <c r="E6" s="59">
        <f>VLOOKUP($A6,DATA!$A$1:$AM$533,E$1,FALSE)/1000</f>
        <v>0</v>
      </c>
      <c r="F6" s="59">
        <f>VLOOKUP($A6,DATA!$A$1:$AM$533,F$1,FALSE)/1000</f>
        <v>0</v>
      </c>
      <c r="G6" s="59">
        <f>VLOOKUP($A6,DATA!$A$1:$AM$533,G$1,FALSE)/1000</f>
        <v>0</v>
      </c>
      <c r="H6" s="59">
        <f>VLOOKUP($A6,DATA!$A$1:$AM$533,H$1,FALSE)/1000</f>
        <v>0</v>
      </c>
      <c r="I6" s="59">
        <f>VLOOKUP($A6,DATA!$A$1:$AM$533,I$1,FALSE)/1000</f>
        <v>0</v>
      </c>
      <c r="J6" s="59"/>
      <c r="K6" s="42" t="s">
        <v>153</v>
      </c>
      <c r="N6" s="71"/>
      <c r="O6" s="71"/>
      <c r="P6" s="71"/>
      <c r="Q6" s="71"/>
      <c r="R6" s="71"/>
      <c r="S6" s="72"/>
      <c r="T6" s="54"/>
      <c r="U6" s="59" t="s">
        <v>148</v>
      </c>
      <c r="V6" s="59">
        <v>93366.329674243927</v>
      </c>
      <c r="W6" s="59">
        <v>94128.751389924437</v>
      </c>
      <c r="X6" s="59">
        <v>115769.26235600561</v>
      </c>
      <c r="Y6" s="59">
        <v>113686.43687944114</v>
      </c>
      <c r="Z6" s="59">
        <v>145633.78698682785</v>
      </c>
      <c r="AA6" s="59">
        <v>562584.56728644297</v>
      </c>
    </row>
    <row r="7" spans="1:27" x14ac:dyDescent="0.2">
      <c r="A7" s="42" t="s">
        <v>106</v>
      </c>
      <c r="B7" s="54" t="s">
        <v>118</v>
      </c>
      <c r="C7" s="59">
        <f>VLOOKUP($A7,DATA!$A$1:$AM$533,C$1,FALSE)/1000</f>
        <v>822.13967230000003</v>
      </c>
      <c r="D7" s="59">
        <f>VLOOKUP($A7,DATA!$A$1:$AM$533,D$1,FALSE)/1000</f>
        <v>2776.1109219999998</v>
      </c>
      <c r="E7" s="59">
        <f>VLOOKUP($A7,DATA!$A$1:$AM$533,E$1,FALSE)/1000</f>
        <v>4286.6399959999999</v>
      </c>
      <c r="F7" s="59">
        <f>VLOOKUP($A7,DATA!$A$1:$AM$533,F$1,FALSE)/1000</f>
        <v>5953.902</v>
      </c>
      <c r="G7" s="59">
        <f>VLOOKUP($A7,DATA!$A$1:$AM$533,G$1,FALSE)/1000</f>
        <v>5963.872969</v>
      </c>
      <c r="H7" s="59">
        <f>VLOOKUP($A7,DATA!$A$1:$AM$533,H$1,FALSE)/1000</f>
        <v>5933.2532309999997</v>
      </c>
      <c r="I7" s="59">
        <f>VLOOKUP($A7,DATA!$A$1:$AM$533,I$1,FALSE)/1000</f>
        <v>6.5007236540000006</v>
      </c>
      <c r="J7" s="59"/>
      <c r="K7" s="42" t="s">
        <v>118</v>
      </c>
      <c r="M7" s="71">
        <f>2.4*1000</f>
        <v>2400</v>
      </c>
      <c r="N7" s="71">
        <f>V4</f>
        <v>3477.5230858922005</v>
      </c>
      <c r="O7" s="71">
        <f>W4</f>
        <v>3477.523093521595</v>
      </c>
      <c r="P7" s="71">
        <f>X4</f>
        <v>3477.4170373082161</v>
      </c>
      <c r="Q7" s="71">
        <f>Y4</f>
        <v>3440.7789762616158</v>
      </c>
      <c r="R7" s="71">
        <f>Z4</f>
        <v>0</v>
      </c>
      <c r="S7" s="72"/>
      <c r="T7" s="54"/>
      <c r="U7" s="59" t="s">
        <v>149</v>
      </c>
      <c r="V7" s="59">
        <v>1825.2850780487061</v>
      </c>
      <c r="W7" s="59">
        <v>2.215484693646431</v>
      </c>
      <c r="X7" s="59">
        <v>51.283796548843384</v>
      </c>
      <c r="Y7" s="59">
        <v>156.79067373275757</v>
      </c>
      <c r="Z7" s="59">
        <v>317.62527465820313</v>
      </c>
      <c r="AA7" s="59">
        <v>2353.2003076821566</v>
      </c>
    </row>
    <row r="8" spans="1:27" x14ac:dyDescent="0.2">
      <c r="A8" s="42" t="s">
        <v>107</v>
      </c>
      <c r="B8" s="54" t="s">
        <v>119</v>
      </c>
      <c r="C8" s="59">
        <f>VLOOKUP($A8,DATA!$A$1:$AM$533,C$1,FALSE)/1000</f>
        <v>483.85231540000001</v>
      </c>
      <c r="D8" s="59">
        <f>VLOOKUP($A8,DATA!$A$1:$AM$533,D$1,FALSE)/1000</f>
        <v>762.8945731</v>
      </c>
      <c r="E8" s="59">
        <f>VLOOKUP($A8,DATA!$A$1:$AM$533,E$1,FALSE)/1000</f>
        <v>1000.822137</v>
      </c>
      <c r="F8" s="59">
        <f>VLOOKUP($A8,DATA!$A$1:$AM$533,F$1,FALSE)/1000</f>
        <v>1092.565666</v>
      </c>
      <c r="G8" s="59">
        <f>VLOOKUP($A8,DATA!$A$1:$AM$533,G$1,FALSE)/1000</f>
        <v>1062.5027790000001</v>
      </c>
      <c r="H8" s="59">
        <f>VLOOKUP($A8,DATA!$A$1:$AM$533,H$1,FALSE)/1000</f>
        <v>423.74917900000003</v>
      </c>
      <c r="I8" s="59">
        <f>VLOOKUP($A8,DATA!$A$1:$AM$533,I$1,FALSE)/1000</f>
        <v>62.636957510000002</v>
      </c>
      <c r="J8" s="59"/>
      <c r="K8" s="42" t="s">
        <v>119</v>
      </c>
      <c r="M8" s="42">
        <f>0.3*1000</f>
        <v>300</v>
      </c>
      <c r="N8" s="71"/>
      <c r="O8" s="71"/>
      <c r="P8" s="71"/>
      <c r="Q8" s="71"/>
      <c r="R8" s="71"/>
      <c r="S8" s="72"/>
      <c r="T8" s="54"/>
      <c r="U8" s="59" t="s">
        <v>150</v>
      </c>
      <c r="V8" s="59"/>
      <c r="W8" s="59">
        <v>0.11325220018625259</v>
      </c>
      <c r="X8" s="59">
        <v>6.0662413164973259</v>
      </c>
      <c r="Y8" s="59">
        <v>1.2313385978341103</v>
      </c>
      <c r="Z8" s="59"/>
      <c r="AA8" s="59">
        <v>7.4108321145176888</v>
      </c>
    </row>
    <row r="9" spans="1:27" x14ac:dyDescent="0.2">
      <c r="A9" s="42" t="s">
        <v>108</v>
      </c>
      <c r="B9" s="54" t="s">
        <v>120</v>
      </c>
      <c r="C9" s="59">
        <f>VLOOKUP($A9,DATA!$A$1:$AM$533,C$1,FALSE)/1000</f>
        <v>0</v>
      </c>
      <c r="D9" s="59">
        <f>VLOOKUP($A9,DATA!$A$1:$AM$533,D$1,FALSE)/1000</f>
        <v>0</v>
      </c>
      <c r="E9" s="59">
        <f>VLOOKUP($A9,DATA!$A$1:$AM$533,E$1,FALSE)/1000</f>
        <v>0</v>
      </c>
      <c r="F9" s="59">
        <f>VLOOKUP($A9,DATA!$A$1:$AM$533,F$1,FALSE)/1000</f>
        <v>0</v>
      </c>
      <c r="G9" s="59">
        <f>VLOOKUP($A9,DATA!$A$1:$AM$533,G$1,FALSE)/1000</f>
        <v>0</v>
      </c>
      <c r="H9" s="59">
        <f>VLOOKUP($A9,DATA!$A$1:$AM$533,H$1,FALSE)/1000</f>
        <v>0</v>
      </c>
      <c r="I9" s="59">
        <f>VLOOKUP($A9,DATA!$A$1:$AM$533,I$1,FALSE)/1000</f>
        <v>0</v>
      </c>
      <c r="J9" s="59"/>
      <c r="K9" s="42" t="s">
        <v>154</v>
      </c>
      <c r="N9" s="71"/>
      <c r="O9" s="71"/>
      <c r="P9" s="71"/>
      <c r="Q9" s="71"/>
      <c r="R9" s="71"/>
      <c r="S9" s="72"/>
      <c r="T9" s="54" t="s">
        <v>68</v>
      </c>
      <c r="U9" s="59"/>
      <c r="V9" s="59">
        <f>SUM(V4:V8)</f>
        <v>121988.73341923952</v>
      </c>
      <c r="W9" s="59">
        <f t="shared" ref="W9:Z9" si="0">SUM(W4:W8)</f>
        <v>145452.3893703185</v>
      </c>
      <c r="X9" s="59">
        <f t="shared" si="0"/>
        <v>158082.47688277066</v>
      </c>
      <c r="Y9" s="59">
        <f t="shared" si="0"/>
        <v>146917.85548277944</v>
      </c>
      <c r="Z9" s="59">
        <f t="shared" si="0"/>
        <v>146864.18148756027</v>
      </c>
      <c r="AA9" s="59"/>
    </row>
    <row r="10" spans="1:27" x14ac:dyDescent="0.2">
      <c r="A10" s="42" t="s">
        <v>109</v>
      </c>
      <c r="B10" s="54" t="s">
        <v>121</v>
      </c>
      <c r="C10" s="59">
        <f>VLOOKUP($A10,DATA!$A$1:$AM$533,C$1,FALSE)/1000</f>
        <v>0</v>
      </c>
      <c r="D10" s="59">
        <f>VLOOKUP($A10,DATA!$A$1:$AM$533,D$1,FALSE)/1000</f>
        <v>0</v>
      </c>
      <c r="E10" s="59">
        <f>VLOOKUP($A10,DATA!$A$1:$AM$533,E$1,FALSE)/1000</f>
        <v>0</v>
      </c>
      <c r="F10" s="59">
        <f>VLOOKUP($A10,DATA!$A$1:$AM$533,F$1,FALSE)/1000</f>
        <v>0</v>
      </c>
      <c r="G10" s="59">
        <f>VLOOKUP($A10,DATA!$A$1:$AM$533,G$1,FALSE)/1000</f>
        <v>0</v>
      </c>
      <c r="H10" s="59">
        <f>VLOOKUP($A10,DATA!$A$1:$AM$533,H$1,FALSE)/1000</f>
        <v>0</v>
      </c>
      <c r="I10" s="59">
        <f>VLOOKUP($A10,DATA!$A$1:$AM$533,I$1,FALSE)/1000</f>
        <v>0</v>
      </c>
      <c r="J10" s="59"/>
      <c r="K10" s="42" t="s">
        <v>155</v>
      </c>
      <c r="N10" s="71"/>
      <c r="O10" s="71"/>
      <c r="P10" s="71"/>
      <c r="Q10" s="71"/>
      <c r="R10" s="71"/>
      <c r="S10" s="72"/>
      <c r="T10" s="54"/>
      <c r="U10" s="59"/>
      <c r="V10" s="59"/>
      <c r="W10" s="59"/>
      <c r="X10" s="59"/>
      <c r="Y10" s="59"/>
    </row>
    <row r="11" spans="1:27" x14ac:dyDescent="0.2">
      <c r="A11" s="42" t="s">
        <v>110</v>
      </c>
      <c r="B11" s="54" t="s">
        <v>122</v>
      </c>
      <c r="C11" s="59">
        <f>VLOOKUP($A11,DATA!$A$1:$AM$533,C$1,FALSE)/1000</f>
        <v>34453.082130000003</v>
      </c>
      <c r="D11" s="59">
        <f>VLOOKUP($A11,DATA!$A$1:$AM$533,D$1,FALSE)/1000</f>
        <v>37669.354370000001</v>
      </c>
      <c r="E11" s="59">
        <f>VLOOKUP($A11,DATA!$A$1:$AM$533,E$1,FALSE)/1000</f>
        <v>46292.868799999997</v>
      </c>
      <c r="F11" s="59">
        <f>VLOOKUP($A11,DATA!$A$1:$AM$533,F$1,FALSE)/1000</f>
        <v>45551.565369999997</v>
      </c>
      <c r="G11" s="59">
        <f>VLOOKUP($A11,DATA!$A$1:$AM$533,G$1,FALSE)/1000</f>
        <v>36287.522149999997</v>
      </c>
      <c r="H11" s="59">
        <f>VLOOKUP($A11,DATA!$A$1:$AM$533,H$1,FALSE)/1000</f>
        <v>27698.310670000003</v>
      </c>
      <c r="I11" s="59">
        <f>VLOOKUP($A11,DATA!$A$1:$AM$533,I$1,FALSE)/1000</f>
        <v>1019.7120150000001</v>
      </c>
      <c r="J11" s="59"/>
      <c r="K11" s="42" t="s">
        <v>147</v>
      </c>
      <c r="M11" s="71">
        <f>(23.6+2.7)*1000</f>
        <v>26300</v>
      </c>
      <c r="N11" s="71">
        <f t="shared" ref="N11:R14" si="1">V5</f>
        <v>23319.595581054688</v>
      </c>
      <c r="O11" s="71">
        <f t="shared" si="1"/>
        <v>47843.786149978638</v>
      </c>
      <c r="P11" s="71">
        <f t="shared" si="1"/>
        <v>38778.447451591492</v>
      </c>
      <c r="Q11" s="71">
        <f t="shared" si="1"/>
        <v>29632.617614746094</v>
      </c>
      <c r="R11" s="71">
        <f t="shared" si="1"/>
        <v>912.76922607421875</v>
      </c>
      <c r="S11" s="72"/>
      <c r="T11" s="54"/>
      <c r="U11" s="59"/>
      <c r="V11" s="59"/>
      <c r="W11" s="59"/>
      <c r="X11" s="59"/>
      <c r="Y11" s="59"/>
    </row>
    <row r="12" spans="1:27" x14ac:dyDescent="0.2">
      <c r="A12" s="42" t="s">
        <v>111</v>
      </c>
      <c r="B12" s="54" t="s">
        <v>123</v>
      </c>
      <c r="C12" s="59">
        <f>VLOOKUP($A12,DATA!$A$1:$AM$533,C$1,FALSE)/1000</f>
        <v>56591.382229999996</v>
      </c>
      <c r="D12" s="59">
        <f>VLOOKUP($A12,DATA!$A$1:$AM$533,D$1,FALSE)/1000</f>
        <v>74300.335180000009</v>
      </c>
      <c r="E12" s="59">
        <f>VLOOKUP($A12,DATA!$A$1:$AM$533,E$1,FALSE)/1000</f>
        <v>96139.519450000007</v>
      </c>
      <c r="F12" s="59">
        <f>VLOOKUP($A12,DATA!$A$1:$AM$533,F$1,FALSE)/1000</f>
        <v>103042.24679999999</v>
      </c>
      <c r="G12" s="59">
        <f>VLOOKUP($A12,DATA!$A$1:$AM$533,G$1,FALSE)/1000</f>
        <v>119421.98940000001</v>
      </c>
      <c r="H12" s="59">
        <f>VLOOKUP($A12,DATA!$A$1:$AM$533,H$1,FALSE)/1000</f>
        <v>114034.43920000001</v>
      </c>
      <c r="I12" s="59">
        <f>VLOOKUP($A12,DATA!$A$1:$AM$533,I$1,FALSE)/1000</f>
        <v>154017.36869999999</v>
      </c>
      <c r="J12" s="59"/>
      <c r="K12" s="42" t="s">
        <v>156</v>
      </c>
      <c r="M12" s="71">
        <f>(57.2+7.3)*1000</f>
        <v>64500</v>
      </c>
      <c r="N12" s="71">
        <f t="shared" si="1"/>
        <v>93366.329674243927</v>
      </c>
      <c r="O12" s="71">
        <f t="shared" si="1"/>
        <v>94128.751389924437</v>
      </c>
      <c r="P12" s="71">
        <f t="shared" si="1"/>
        <v>115769.26235600561</v>
      </c>
      <c r="Q12" s="71">
        <f t="shared" si="1"/>
        <v>113686.43687944114</v>
      </c>
      <c r="R12" s="71">
        <f t="shared" si="1"/>
        <v>145633.78698682785</v>
      </c>
      <c r="S12" s="72"/>
      <c r="T12" s="54"/>
      <c r="U12" s="59"/>
      <c r="V12" s="59"/>
      <c r="W12" s="59"/>
      <c r="X12" s="59"/>
      <c r="Y12" s="59"/>
    </row>
    <row r="13" spans="1:27" x14ac:dyDescent="0.2">
      <c r="A13" s="42" t="s">
        <v>112</v>
      </c>
      <c r="B13" s="54" t="s">
        <v>124</v>
      </c>
      <c r="C13" s="59">
        <f>VLOOKUP($A13,DATA!$A$1:$AM$533,C$1,FALSE)/1000</f>
        <v>1083.8480830000001</v>
      </c>
      <c r="D13" s="59">
        <f>VLOOKUP($A13,DATA!$A$1:$AM$533,D$1,FALSE)/1000</f>
        <v>2171.118465</v>
      </c>
      <c r="E13" s="59">
        <f>VLOOKUP($A13,DATA!$A$1:$AM$533,E$1,FALSE)/1000</f>
        <v>693.19862639999997</v>
      </c>
      <c r="F13" s="59">
        <f>VLOOKUP($A13,DATA!$A$1:$AM$533,F$1,FALSE)/1000</f>
        <v>61.631570789999998</v>
      </c>
      <c r="G13" s="59">
        <f>VLOOKUP($A13,DATA!$A$1:$AM$533,G$1,FALSE)/1000</f>
        <v>42.522741860000004</v>
      </c>
      <c r="H13" s="59">
        <f>VLOOKUP($A13,DATA!$A$1:$AM$533,H$1,FALSE)/1000</f>
        <v>126.1531074</v>
      </c>
      <c r="I13" s="59">
        <f>VLOOKUP($A13,DATA!$A$1:$AM$533,I$1,FALSE)/1000</f>
        <v>286.37336379999999</v>
      </c>
      <c r="J13" s="59"/>
      <c r="K13" s="42" t="s">
        <v>124</v>
      </c>
      <c r="M13" s="71">
        <f>2.8*1000</f>
        <v>2800</v>
      </c>
      <c r="N13" s="71">
        <f t="shared" si="1"/>
        <v>1825.2850780487061</v>
      </c>
      <c r="O13" s="71">
        <f t="shared" si="1"/>
        <v>2.215484693646431</v>
      </c>
      <c r="P13" s="71">
        <f t="shared" si="1"/>
        <v>51.283796548843384</v>
      </c>
      <c r="Q13" s="71">
        <f t="shared" si="1"/>
        <v>156.79067373275757</v>
      </c>
      <c r="R13" s="71">
        <f t="shared" si="1"/>
        <v>317.62527465820313</v>
      </c>
      <c r="S13" s="72"/>
      <c r="T13" s="54"/>
      <c r="U13" s="59"/>
      <c r="V13" s="59"/>
      <c r="W13" s="59"/>
      <c r="X13" s="59"/>
      <c r="Y13" s="59"/>
    </row>
    <row r="14" spans="1:27" x14ac:dyDescent="0.2">
      <c r="A14" s="42" t="s">
        <v>113</v>
      </c>
      <c r="B14" s="54" t="s">
        <v>125</v>
      </c>
      <c r="C14" s="59">
        <f>VLOOKUP($A14,DATA!$A$1:$AM$533,C$1,FALSE)/1000</f>
        <v>32532.501420000001</v>
      </c>
      <c r="D14" s="59">
        <f>VLOOKUP($A14,DATA!$A$1:$AM$533,D$1,FALSE)/1000</f>
        <v>29937.341780000002</v>
      </c>
      <c r="E14" s="59">
        <f>VLOOKUP($A14,DATA!$A$1:$AM$533,E$1,FALSE)/1000</f>
        <v>3961.9322459999999</v>
      </c>
      <c r="F14" s="59">
        <f>VLOOKUP($A14,DATA!$A$1:$AM$533,F$1,FALSE)/1000</f>
        <v>100.8733146</v>
      </c>
      <c r="G14" s="59">
        <f>VLOOKUP($A14,DATA!$A$1:$AM$533,G$1,FALSE)/1000</f>
        <v>93.238392699999991</v>
      </c>
      <c r="H14" s="59">
        <f>VLOOKUP($A14,DATA!$A$1:$AM$533,H$1,FALSE)/1000</f>
        <v>99.222749590000006</v>
      </c>
      <c r="I14" s="59">
        <f>VLOOKUP($A14,DATA!$A$1:$AM$533,I$1,FALSE)/1000</f>
        <v>120.08411719999999</v>
      </c>
      <c r="J14" s="59"/>
      <c r="K14" s="42" t="s">
        <v>150</v>
      </c>
      <c r="M14" s="71">
        <f>29.1*1000</f>
        <v>29100</v>
      </c>
      <c r="N14" s="71">
        <f t="shared" si="1"/>
        <v>0</v>
      </c>
      <c r="O14" s="71">
        <f t="shared" si="1"/>
        <v>0.11325220018625259</v>
      </c>
      <c r="P14" s="71">
        <f t="shared" si="1"/>
        <v>6.0662413164973259</v>
      </c>
      <c r="Q14" s="71">
        <f t="shared" si="1"/>
        <v>1.2313385978341103</v>
      </c>
      <c r="R14" s="71">
        <f t="shared" si="1"/>
        <v>0</v>
      </c>
      <c r="S14" s="72"/>
      <c r="T14" s="54"/>
      <c r="U14" s="59"/>
      <c r="V14" s="59"/>
      <c r="W14" s="59"/>
      <c r="X14" s="59"/>
      <c r="Y14" s="59"/>
    </row>
    <row r="15" spans="1:27" x14ac:dyDescent="0.2">
      <c r="C15" s="57">
        <f>SUM(C3:C14)</f>
        <v>125966.80585070001</v>
      </c>
      <c r="D15" s="57">
        <f>SUM(D3:D14)</f>
        <v>147617.15529010003</v>
      </c>
      <c r="E15" s="57">
        <f t="shared" ref="E15:H15" si="2">SUM(E3:E14)</f>
        <v>152374.98125540002</v>
      </c>
      <c r="F15" s="57">
        <f t="shared" si="2"/>
        <v>155802.78472138999</v>
      </c>
      <c r="G15" s="57">
        <f t="shared" si="2"/>
        <v>162871.64843256</v>
      </c>
      <c r="H15" s="57">
        <f t="shared" si="2"/>
        <v>148315.12813699001</v>
      </c>
      <c r="I15" s="57">
        <f>SUM(I3:I14)</f>
        <v>155512.67587716397</v>
      </c>
      <c r="J15" s="57"/>
      <c r="K15" s="73"/>
      <c r="L15" s="73"/>
      <c r="M15" s="73">
        <f>SUM(M3:M14)</f>
        <v>125400</v>
      </c>
      <c r="N15" s="73">
        <f t="shared" ref="N15" si="3">SUM(N3:N14)</f>
        <v>121988.73341923952</v>
      </c>
      <c r="O15" s="73">
        <f t="shared" ref="O15:R15" si="4">SUM(O3:O14)</f>
        <v>145452.3893703185</v>
      </c>
      <c r="P15" s="73">
        <f t="shared" si="4"/>
        <v>158082.47688277066</v>
      </c>
      <c r="Q15" s="73">
        <f t="shared" si="4"/>
        <v>146917.85548277944</v>
      </c>
      <c r="R15" s="73">
        <f t="shared" si="4"/>
        <v>146864.18148756027</v>
      </c>
      <c r="S15" s="74">
        <f>R15/P15-1</f>
        <v>-7.0964825554508115E-2</v>
      </c>
      <c r="T15" s="54"/>
      <c r="U15" s="59"/>
      <c r="V15" s="59"/>
      <c r="W15" s="59"/>
      <c r="X15" s="59"/>
      <c r="Y15" s="59"/>
    </row>
    <row r="16" spans="1:27" x14ac:dyDescent="0.2">
      <c r="T16" s="75"/>
      <c r="U16" s="75"/>
      <c r="V16" s="75"/>
    </row>
    <row r="17" spans="1:28" x14ac:dyDescent="0.2">
      <c r="A17" s="42" t="s">
        <v>85</v>
      </c>
      <c r="B17" s="54" t="s">
        <v>134</v>
      </c>
      <c r="C17" s="59">
        <f>VLOOKUP($A17,DATA!$A$1:$AM$533,C$1,FALSE)/1000</f>
        <v>125966.80590000001</v>
      </c>
      <c r="D17" s="59">
        <f>VLOOKUP($A17,DATA!$A$1:$AM$533,D$1,FALSE)/1000</f>
        <v>124829.29150000001</v>
      </c>
      <c r="E17" s="59">
        <f>VLOOKUP($A17,DATA!$A$1:$AM$533,E$1,FALSE)/1000</f>
        <v>113928.1522</v>
      </c>
      <c r="F17" s="59">
        <f>VLOOKUP($A17,DATA!$A$1:$AM$533,F$1,FALSE)/1000</f>
        <v>97948.089950000009</v>
      </c>
      <c r="G17" s="59">
        <f>VLOOKUP($A17,DATA!$A$1:$AM$533,G$1,FALSE)/1000</f>
        <v>91322.022430000012</v>
      </c>
      <c r="H17" s="59">
        <f>VLOOKUP($A17,DATA!$A$1:$AM$533,H$1,FALSE)/1000</f>
        <v>70604.723959999901</v>
      </c>
      <c r="I17" s="59">
        <f>VLOOKUP($A17,DATA!$A$1:$AM$533,I$1,FALSE)/1000</f>
        <v>65516.028960000003</v>
      </c>
      <c r="T17" s="68"/>
      <c r="U17" s="76"/>
      <c r="V17" s="76"/>
    </row>
    <row r="18" spans="1:28" x14ac:dyDescent="0.2">
      <c r="B18" s="54" t="s">
        <v>135</v>
      </c>
      <c r="C18" s="77">
        <f>C17/C15-1</f>
        <v>3.9137293406099616E-10</v>
      </c>
      <c r="D18" s="77">
        <f>D17/D15-1</f>
        <v>-0.1543713787555171</v>
      </c>
      <c r="E18" s="77">
        <f t="shared" ref="E18:I18" si="5">E17/E15-1</f>
        <v>-0.25231720285470094</v>
      </c>
      <c r="F18" s="77">
        <f t="shared" si="5"/>
        <v>-0.37133286721958814</v>
      </c>
      <c r="G18" s="77">
        <f t="shared" si="5"/>
        <v>-0.43930068057355254</v>
      </c>
      <c r="H18" s="77">
        <f t="shared" si="5"/>
        <v>-0.52395467106506866</v>
      </c>
      <c r="I18" s="77">
        <f t="shared" si="5"/>
        <v>-0.57870939722142223</v>
      </c>
      <c r="T18" s="75"/>
      <c r="U18" s="75"/>
      <c r="V18" s="75"/>
    </row>
    <row r="19" spans="1:28" x14ac:dyDescent="0.2">
      <c r="T19" s="75"/>
      <c r="U19" s="75"/>
      <c r="V19" s="75"/>
    </row>
    <row r="20" spans="1:28" x14ac:dyDescent="0.2">
      <c r="K20" s="42" t="s">
        <v>184</v>
      </c>
      <c r="L20" s="142" t="s">
        <v>182</v>
      </c>
      <c r="M20" s="142"/>
      <c r="T20" s="75"/>
      <c r="U20" s="75" t="s">
        <v>169</v>
      </c>
      <c r="V20" s="75"/>
    </row>
    <row r="21" spans="1:28" ht="27.75" customHeight="1" x14ac:dyDescent="0.2">
      <c r="C21" s="54">
        <v>2013</v>
      </c>
      <c r="D21" s="54">
        <v>2017</v>
      </c>
      <c r="E21" s="54">
        <v>2020</v>
      </c>
      <c r="F21" s="54">
        <v>2025</v>
      </c>
      <c r="G21" s="54">
        <v>2030</v>
      </c>
      <c r="H21" s="54">
        <v>2040</v>
      </c>
      <c r="I21" s="54">
        <v>2050</v>
      </c>
      <c r="K21" s="65" t="s">
        <v>139</v>
      </c>
      <c r="L21" s="65">
        <v>2013</v>
      </c>
      <c r="M21" s="66">
        <v>2017</v>
      </c>
      <c r="N21" s="66" t="s">
        <v>140</v>
      </c>
      <c r="O21" s="66" t="s">
        <v>141</v>
      </c>
      <c r="P21" s="66" t="s">
        <v>142</v>
      </c>
      <c r="Q21" s="66" t="s">
        <v>143</v>
      </c>
      <c r="R21" s="66" t="s">
        <v>144</v>
      </c>
      <c r="S21" s="67"/>
      <c r="U21" s="65" t="s">
        <v>139</v>
      </c>
      <c r="V21" s="78" t="s">
        <v>186</v>
      </c>
      <c r="W21" s="78" t="s">
        <v>183</v>
      </c>
      <c r="X21" s="66" t="s">
        <v>140</v>
      </c>
      <c r="Y21" s="66" t="s">
        <v>141</v>
      </c>
      <c r="Z21" s="66" t="s">
        <v>142</v>
      </c>
      <c r="AA21" s="66" t="s">
        <v>143</v>
      </c>
      <c r="AB21" s="66" t="s">
        <v>144</v>
      </c>
    </row>
    <row r="22" spans="1:28" x14ac:dyDescent="0.2">
      <c r="A22" s="42" t="s">
        <v>157</v>
      </c>
      <c r="B22" s="54" t="s">
        <v>114</v>
      </c>
      <c r="C22" s="79">
        <f>VLOOKUP($A22,DATA!$A$1:$AM$533,C$1,FALSE)/0.0036/1000</f>
        <v>22.436640077777778</v>
      </c>
      <c r="D22" s="79">
        <f>VLOOKUP($A22,DATA!$A$1:$AM$533,D$1,FALSE)/0.0036/1000</f>
        <v>28.840607222222225</v>
      </c>
      <c r="E22" s="79">
        <f>VLOOKUP($A22,DATA!$A$1:$AM$533,E$1,FALSE)/0.0036/1000</f>
        <v>35.843116361111115</v>
      </c>
      <c r="F22" s="79">
        <f>VLOOKUP($A22,DATA!$A$1:$AM$533,F$1,FALSE)/0.0036/1000</f>
        <v>36.979012166666671</v>
      </c>
      <c r="G22" s="79">
        <f>VLOOKUP($A22,DATA!$A$1:$AM$533,G$1,FALSE)/0.0036/1000</f>
        <v>42.398532805555554</v>
      </c>
      <c r="H22" s="79">
        <f>VLOOKUP($A22,DATA!$A$1:$AM$533,H$1,FALSE)/0.0036/1000</f>
        <v>44.129842638888888</v>
      </c>
      <c r="I22" s="79">
        <f>VLOOKUP($A22,DATA!$A$1:$AM$533,I$1,FALSE)/0.0036/1000</f>
        <v>47.051916305555558</v>
      </c>
      <c r="K22" s="42" t="s">
        <v>114</v>
      </c>
      <c r="L22" s="80">
        <f t="shared" ref="L22:L33" si="6">V22*(1-0.175)</f>
        <v>21.461604213180632</v>
      </c>
      <c r="M22" s="80">
        <f t="shared" ref="M22:M33" si="7">W22*(1-0.175)</f>
        <v>24.722959878391183</v>
      </c>
      <c r="N22" s="80">
        <f t="shared" ref="N22:N33" si="8">X22*(1-0.175)</f>
        <v>27.180165582543587</v>
      </c>
      <c r="O22" s="80">
        <f t="shared" ref="O22:O33" si="9">Y22*(1-0.175)</f>
        <v>29.391982430790858</v>
      </c>
      <c r="P22" s="80">
        <f t="shared" ref="P22:P33" si="10">Z22*(1-0.175)</f>
        <v>33.069024280477677</v>
      </c>
      <c r="Q22" s="80">
        <f t="shared" ref="Q22:Q33" si="11">AA22*(1-0.175)</f>
        <v>33.06902423367</v>
      </c>
      <c r="R22" s="80">
        <f t="shared" ref="R22:R33" si="12">AB22*(1-0.175)</f>
        <v>33.069024196191307</v>
      </c>
      <c r="S22" s="81"/>
      <c r="U22" s="42" t="s">
        <v>114</v>
      </c>
      <c r="V22" s="80">
        <v>26.01406571294622</v>
      </c>
      <c r="W22" s="62">
        <v>29.967224095019617</v>
      </c>
      <c r="X22" s="82">
        <v>32.945655251567985</v>
      </c>
      <c r="Y22" s="82">
        <v>35.626645370655588</v>
      </c>
      <c r="Z22" s="82">
        <v>40.083665794518396</v>
      </c>
      <c r="AA22" s="82">
        <v>40.083665737781821</v>
      </c>
      <c r="AB22" s="82">
        <v>40.083665692353101</v>
      </c>
    </row>
    <row r="23" spans="1:28" x14ac:dyDescent="0.2">
      <c r="A23" s="42" t="s">
        <v>158</v>
      </c>
      <c r="B23" s="54" t="s">
        <v>115</v>
      </c>
      <c r="C23" s="79">
        <f>VLOOKUP($A23,DATA!$A$1:$AM$533,C$1,FALSE)/0.0036/1000</f>
        <v>3.3496253249999999</v>
      </c>
      <c r="D23" s="79">
        <f>VLOOKUP($A23,DATA!$A$1:$AM$533,D$1,FALSE)/0.0036/1000</f>
        <v>9.6171580250000002</v>
      </c>
      <c r="E23" s="79">
        <f>VLOOKUP($A23,DATA!$A$1:$AM$533,E$1,FALSE)/0.0036/1000</f>
        <v>18.117856330555558</v>
      </c>
      <c r="F23" s="79">
        <f>VLOOKUP($A23,DATA!$A$1:$AM$533,F$1,FALSE)/0.0036/1000</f>
        <v>37.389889666666669</v>
      </c>
      <c r="G23" s="79">
        <f>VLOOKUP($A23,DATA!$A$1:$AM$533,G$1,FALSE)/0.0036/1000</f>
        <v>61.800500944444444</v>
      </c>
      <c r="H23" s="79">
        <f>VLOOKUP($A23,DATA!$A$1:$AM$533,H$1,FALSE)/0.0036/1000</f>
        <v>106.16419694444444</v>
      </c>
      <c r="I23" s="79">
        <f>VLOOKUP($A23,DATA!$A$1:$AM$533,I$1,FALSE)/0.0036/1000</f>
        <v>129.29914886111112</v>
      </c>
      <c r="K23" s="42" t="s">
        <v>151</v>
      </c>
      <c r="L23" s="80">
        <f t="shared" si="6"/>
        <v>3.2040596433737125</v>
      </c>
      <c r="M23" s="80">
        <f t="shared" si="7"/>
        <v>8.2439185416993954</v>
      </c>
      <c r="N23" s="80">
        <f t="shared" si="8"/>
        <v>21.712094712182104</v>
      </c>
      <c r="O23" s="80">
        <f t="shared" si="9"/>
        <v>29.71855968779219</v>
      </c>
      <c r="P23" s="80">
        <f t="shared" si="10"/>
        <v>48.201721393018673</v>
      </c>
      <c r="Q23" s="80">
        <f t="shared" si="11"/>
        <v>79.554926788128185</v>
      </c>
      <c r="R23" s="80">
        <f t="shared" si="12"/>
        <v>90.874017847153411</v>
      </c>
      <c r="S23" s="81"/>
      <c r="U23" s="42" t="s">
        <v>151</v>
      </c>
      <c r="V23" s="80">
        <v>3.8837086586348035</v>
      </c>
      <c r="W23" s="62">
        <v>9.9926285353932069</v>
      </c>
      <c r="X23" s="82">
        <v>26.317690560220733</v>
      </c>
      <c r="Y23" s="82">
        <v>36.022496591263263</v>
      </c>
      <c r="Z23" s="82">
        <v>58.426328961234759</v>
      </c>
      <c r="AA23" s="82">
        <v>96.430214288640229</v>
      </c>
      <c r="AB23" s="82">
        <v>110.15032466321625</v>
      </c>
    </row>
    <row r="24" spans="1:28" x14ac:dyDescent="0.2">
      <c r="A24" s="42" t="s">
        <v>159</v>
      </c>
      <c r="B24" s="54" t="s">
        <v>116</v>
      </c>
      <c r="C24" s="79">
        <f>VLOOKUP($A24,DATA!$A$1:$AM$533,C$1,FALSE)/0.0036/1000</f>
        <v>4.8586605833333332</v>
      </c>
      <c r="D24" s="79">
        <f>VLOOKUP($A24,DATA!$A$1:$AM$533,D$1,FALSE)/0.0036/1000</f>
        <v>5.4705510000000004</v>
      </c>
      <c r="E24" s="79">
        <f>VLOOKUP($A24,DATA!$A$1:$AM$533,E$1,FALSE)/0.0036/1000</f>
        <v>9.0925134638888885</v>
      </c>
      <c r="F24" s="79">
        <f>VLOOKUP($A24,DATA!$A$1:$AM$533,F$1,FALSE)/0.0036/1000</f>
        <v>15.228344591666668</v>
      </c>
      <c r="G24" s="79">
        <f>VLOOKUP($A24,DATA!$A$1:$AM$533,G$1,FALSE)/0.0036/1000</f>
        <v>15.517486583333335</v>
      </c>
      <c r="H24" s="79">
        <f>VLOOKUP($A24,DATA!$A$1:$AM$533,H$1,FALSE)/0.0036/1000</f>
        <v>16.139878483333334</v>
      </c>
      <c r="I24" s="79">
        <f>VLOOKUP($A24,DATA!$A$1:$AM$533,I$1,FALSE)/0.0036/1000</f>
        <v>16.967344163888892</v>
      </c>
      <c r="K24" s="42" t="s">
        <v>152</v>
      </c>
      <c r="L24" s="80">
        <f t="shared" si="6"/>
        <v>4.6475162988913867</v>
      </c>
      <c r="M24" s="80">
        <f t="shared" si="7"/>
        <v>4.6897026981652168</v>
      </c>
      <c r="N24" s="80">
        <f t="shared" si="8"/>
        <v>5.5527930573443882</v>
      </c>
      <c r="O24" s="80">
        <f t="shared" si="9"/>
        <v>12.103926266427152</v>
      </c>
      <c r="P24" s="80">
        <f t="shared" si="10"/>
        <v>12.102969290642067</v>
      </c>
      <c r="Q24" s="80">
        <f t="shared" si="11"/>
        <v>12.094537407596908</v>
      </c>
      <c r="R24" s="80">
        <f t="shared" si="12"/>
        <v>11.92498751749299</v>
      </c>
      <c r="S24" s="81"/>
      <c r="U24" s="42" t="s">
        <v>152</v>
      </c>
      <c r="V24" s="80">
        <v>5.6333530895653174</v>
      </c>
      <c r="W24" s="62">
        <v>5.684488118988142</v>
      </c>
      <c r="X24" s="82">
        <v>6.7306582513265312</v>
      </c>
      <c r="Y24" s="82">
        <v>14.671425777487457</v>
      </c>
      <c r="Z24" s="82">
        <v>14.67026580683887</v>
      </c>
      <c r="AA24" s="82">
        <v>14.660045342541707</v>
      </c>
      <c r="AB24" s="82">
        <v>14.454530324233929</v>
      </c>
    </row>
    <row r="25" spans="1:28" x14ac:dyDescent="0.2">
      <c r="A25" s="42" t="s">
        <v>160</v>
      </c>
      <c r="B25" s="54" t="s">
        <v>117</v>
      </c>
      <c r="C25" s="79">
        <f>VLOOKUP($A25,DATA!$A$1:$AM$533,C$1,FALSE)/0.0036/1000</f>
        <v>1.5603079416666667E-2</v>
      </c>
      <c r="D25" s="79">
        <f>VLOOKUP($A25,DATA!$A$1:$AM$533,D$1,FALSE)/0.0036/1000</f>
        <v>0.31151622972222226</v>
      </c>
      <c r="E25" s="79">
        <f>VLOOKUP($A25,DATA!$A$1:$AM$533,E$1,FALSE)/0.0036/1000</f>
        <v>1.9360765427777777</v>
      </c>
      <c r="F25" s="79">
        <f>VLOOKUP($A25,DATA!$A$1:$AM$533,F$1,FALSE)/0.0036/1000</f>
        <v>29.210536833333332</v>
      </c>
      <c r="G25" s="79">
        <f>VLOOKUP($A25,DATA!$A$1:$AM$533,G$1,FALSE)/0.0036/1000</f>
        <v>36.842725583333333</v>
      </c>
      <c r="H25" s="79">
        <f>VLOOKUP($A25,DATA!$A$1:$AM$533,H$1,FALSE)/0.0036/1000</f>
        <v>120.42550277777778</v>
      </c>
      <c r="I25" s="79">
        <f>VLOOKUP($A25,DATA!$A$1:$AM$533,I$1,FALSE)/0.0036/1000</f>
        <v>159.95127708333331</v>
      </c>
      <c r="K25" s="42" t="s">
        <v>153</v>
      </c>
      <c r="L25" s="80">
        <f t="shared" si="6"/>
        <v>1.4925011673051583E-2</v>
      </c>
      <c r="M25" s="80">
        <f t="shared" si="7"/>
        <v>0.26680066144363823</v>
      </c>
      <c r="N25" s="80">
        <f t="shared" si="8"/>
        <v>9.1064951673796006</v>
      </c>
      <c r="O25" s="80">
        <f t="shared" si="9"/>
        <v>23.217374795138301</v>
      </c>
      <c r="P25" s="80">
        <f t="shared" si="10"/>
        <v>28.735734614715543</v>
      </c>
      <c r="Q25" s="80">
        <f t="shared" si="11"/>
        <v>90.241741879678244</v>
      </c>
      <c r="R25" s="80">
        <f t="shared" si="12"/>
        <v>112.41694423675845</v>
      </c>
      <c r="S25" s="81"/>
      <c r="U25" s="42" t="s">
        <v>153</v>
      </c>
      <c r="V25" s="80">
        <v>1.8090923240062527E-2</v>
      </c>
      <c r="W25" s="62">
        <v>0.32339474114380395</v>
      </c>
      <c r="X25" s="82">
        <v>11.038175960460123</v>
      </c>
      <c r="Y25" s="82">
        <v>28.142272478955519</v>
      </c>
      <c r="Z25" s="82">
        <v>34.831193472382481</v>
      </c>
      <c r="AA25" s="82">
        <v>109.38392955112515</v>
      </c>
      <c r="AB25" s="82">
        <v>136.26296271122237</v>
      </c>
    </row>
    <row r="26" spans="1:28" x14ac:dyDescent="0.2">
      <c r="A26" s="42" t="s">
        <v>161</v>
      </c>
      <c r="B26" s="54" t="s">
        <v>118</v>
      </c>
      <c r="C26" s="79">
        <f>VLOOKUP($A26,DATA!$A$1:$AM$533,C$1,FALSE)/0.0036/1000</f>
        <v>1.7816314319444446</v>
      </c>
      <c r="D26" s="79">
        <f>VLOOKUP($A26,DATA!$A$1:$AM$533,D$1,FALSE)/0.0036/1000</f>
        <v>6.2774142583333346</v>
      </c>
      <c r="E26" s="79">
        <f>VLOOKUP($A26,DATA!$A$1:$AM$533,E$1,FALSE)/0.0036/1000</f>
        <v>9.379260575</v>
      </c>
      <c r="F26" s="79">
        <f>VLOOKUP($A26,DATA!$A$1:$AM$533,F$1,FALSE)/0.0036/1000</f>
        <v>13.153123416666666</v>
      </c>
      <c r="G26" s="79">
        <f>VLOOKUP($A26,DATA!$A$1:$AM$533,G$1,FALSE)/0.0036/1000</f>
        <v>13.403560736111112</v>
      </c>
      <c r="H26" s="79">
        <f>VLOOKUP($A26,DATA!$A$1:$AM$533,H$1,FALSE)/0.0036/1000</f>
        <v>13.786232283333332</v>
      </c>
      <c r="I26" s="79">
        <f>VLOOKUP($A26,DATA!$A$1:$AM$533,I$1,FALSE)/0.0036/1000</f>
        <v>1.1738426500000001E-2</v>
      </c>
      <c r="K26" s="42" t="s">
        <v>118</v>
      </c>
      <c r="L26" s="80">
        <f t="shared" si="6"/>
        <v>1.7042065351888962</v>
      </c>
      <c r="M26" s="80">
        <f t="shared" si="7"/>
        <v>5.3809667388176727</v>
      </c>
      <c r="N26" s="80">
        <f t="shared" si="8"/>
        <v>10.45448079136222</v>
      </c>
      <c r="O26" s="80">
        <f t="shared" si="9"/>
        <v>10.45448079136222</v>
      </c>
      <c r="P26" s="80">
        <f t="shared" si="10"/>
        <v>10.454198436755904</v>
      </c>
      <c r="Q26" s="80">
        <f t="shared" si="11"/>
        <v>10.330815205842917</v>
      </c>
      <c r="R26" s="80">
        <f t="shared" si="12"/>
        <v>0</v>
      </c>
      <c r="S26" s="81"/>
      <c r="U26" s="42" t="s">
        <v>118</v>
      </c>
      <c r="V26" s="80">
        <v>2.065704891138056</v>
      </c>
      <c r="W26" s="62">
        <v>6.5223839258396037</v>
      </c>
      <c r="X26" s="82">
        <v>12.672097928923904</v>
      </c>
      <c r="Y26" s="82">
        <v>12.672097928923904</v>
      </c>
      <c r="Z26" s="82">
        <v>12.671755680916249</v>
      </c>
      <c r="AA26" s="82">
        <v>12.522200249506568</v>
      </c>
      <c r="AB26" s="82"/>
    </row>
    <row r="27" spans="1:28" x14ac:dyDescent="0.2">
      <c r="A27" s="42" t="s">
        <v>162</v>
      </c>
      <c r="B27" s="54" t="s">
        <v>119</v>
      </c>
      <c r="C27" s="79">
        <f>VLOOKUP($A27,DATA!$A$1:$AM$533,C$1,FALSE)/0.0036/1000</f>
        <v>1.048540196388889</v>
      </c>
      <c r="D27" s="79">
        <f>VLOOKUP($A27,DATA!$A$1:$AM$533,D$1,FALSE)/0.0036/1000</f>
        <v>1.7060947002777778</v>
      </c>
      <c r="E27" s="79">
        <f>VLOOKUP($A27,DATA!$A$1:$AM$533,E$1,FALSE)/0.0036/1000</f>
        <v>2.2068636105555557</v>
      </c>
      <c r="F27" s="79">
        <f>VLOOKUP($A27,DATA!$A$1:$AM$533,F$1,FALSE)/0.0036/1000</f>
        <v>2.4337541200000001</v>
      </c>
      <c r="G27" s="79">
        <f>VLOOKUP($A27,DATA!$A$1:$AM$533,G$1,FALSE)/0.0036/1000</f>
        <v>2.4141508955555553</v>
      </c>
      <c r="H27" s="79">
        <f>VLOOKUP($A27,DATA!$A$1:$AM$533,H$1,FALSE)/0.0036/1000</f>
        <v>0.98814560611111113</v>
      </c>
      <c r="I27" s="79">
        <f>VLOOKUP($A27,DATA!$A$1:$AM$533,I$1,FALSE)/0.0036/1000</f>
        <v>0.1424723901111111</v>
      </c>
      <c r="K27" s="42" t="s">
        <v>119</v>
      </c>
      <c r="L27" s="80">
        <f t="shared" si="6"/>
        <v>1.002973467525146</v>
      </c>
      <c r="M27" s="80">
        <f t="shared" si="7"/>
        <v>1.4623206491276504</v>
      </c>
      <c r="N27" s="80">
        <f t="shared" si="8"/>
        <v>1.8684425064369861</v>
      </c>
      <c r="O27" s="80">
        <f t="shared" si="9"/>
        <v>1.9344177721690357</v>
      </c>
      <c r="P27" s="80">
        <f t="shared" si="10"/>
        <v>1.882933424508701</v>
      </c>
      <c r="Q27" s="80">
        <f t="shared" si="11"/>
        <v>0.74047422404582897</v>
      </c>
      <c r="R27" s="80">
        <f t="shared" si="12"/>
        <v>0.10013243425187283</v>
      </c>
      <c r="S27" s="81"/>
      <c r="U27" s="42" t="s">
        <v>119</v>
      </c>
      <c r="V27" s="80">
        <v>1.2157254151819952</v>
      </c>
      <c r="W27" s="62">
        <v>1.7725098777304853</v>
      </c>
      <c r="X27" s="82">
        <v>2.2647787956811953</v>
      </c>
      <c r="Y27" s="82">
        <v>2.3447488147503464</v>
      </c>
      <c r="Z27" s="82">
        <v>2.2823435448590317</v>
      </c>
      <c r="AA27" s="82">
        <v>0.89754451399494428</v>
      </c>
      <c r="AB27" s="82">
        <v>0.12137264757802768</v>
      </c>
    </row>
    <row r="28" spans="1:28" x14ac:dyDescent="0.2">
      <c r="A28" s="42" t="s">
        <v>163</v>
      </c>
      <c r="B28" s="54" t="s">
        <v>120</v>
      </c>
      <c r="C28" s="79">
        <f>VLOOKUP($A28,DATA!$A$1:$AM$533,C$1,FALSE)/0.0036/1000</f>
        <v>4.5921984166666667E-4</v>
      </c>
      <c r="D28" s="79">
        <f>VLOOKUP($A28,DATA!$A$1:$AM$533,D$1,FALSE)/0.0036/1000</f>
        <v>0.76611258833333329</v>
      </c>
      <c r="E28" s="79">
        <f>VLOOKUP($A28,DATA!$A$1:$AM$533,E$1,FALSE)/0.0036/1000</f>
        <v>1.3485611449999999</v>
      </c>
      <c r="F28" s="79">
        <f>VLOOKUP($A28,DATA!$A$1:$AM$533,F$1,FALSE)/0.0036/1000</f>
        <v>2.4853143233333306</v>
      </c>
      <c r="G28" s="79">
        <f>VLOOKUP($A28,DATA!$A$1:$AM$533,G$1,FALSE)/0.0036/1000</f>
        <v>2.5327034611111086</v>
      </c>
      <c r="H28" s="79">
        <f>VLOOKUP($A28,DATA!$A$1:$AM$533,H$1,FALSE)/0.0036/1000</f>
        <v>1.2518080183333333</v>
      </c>
      <c r="I28" s="79">
        <f>VLOOKUP($A28,DATA!$A$1:$AM$533,I$1,FALSE)/0.0036/1000</f>
        <v>0.99331841500000007</v>
      </c>
      <c r="K28" s="42" t="s">
        <v>154</v>
      </c>
      <c r="L28" s="80">
        <f t="shared" si="6"/>
        <v>4.3926338650694902E-4</v>
      </c>
      <c r="M28" s="80">
        <f t="shared" si="7"/>
        <v>0.65679416823753256</v>
      </c>
      <c r="N28" s="80">
        <f t="shared" si="8"/>
        <v>2.6103924564959016</v>
      </c>
      <c r="O28" s="80">
        <f t="shared" si="9"/>
        <v>1.9753993048507255</v>
      </c>
      <c r="P28" s="80">
        <f t="shared" si="10"/>
        <v>1.9753993048507255</v>
      </c>
      <c r="Q28" s="80">
        <f t="shared" si="11"/>
        <v>0.9380516042096132</v>
      </c>
      <c r="R28" s="80">
        <f t="shared" si="12"/>
        <v>0.6981239719432778</v>
      </c>
      <c r="S28" s="81"/>
      <c r="U28" s="42" t="s">
        <v>154</v>
      </c>
      <c r="V28" s="80">
        <v>5.3244046849327154E-4</v>
      </c>
      <c r="W28" s="62">
        <v>0.79611414331822139</v>
      </c>
      <c r="X28" s="82">
        <v>3.1641120684798807</v>
      </c>
      <c r="Y28" s="82">
        <v>2.3944233998190612</v>
      </c>
      <c r="Z28" s="82">
        <v>2.3944233998190612</v>
      </c>
      <c r="AA28" s="82">
        <v>1.137032247526804</v>
      </c>
      <c r="AB28" s="82">
        <v>0.84621087508276105</v>
      </c>
    </row>
    <row r="29" spans="1:28" x14ac:dyDescent="0.2">
      <c r="A29" s="42" t="s">
        <v>164</v>
      </c>
      <c r="B29" s="54" t="s">
        <v>121</v>
      </c>
      <c r="C29" s="79">
        <f>VLOOKUP($A29,DATA!$A$1:$AM$533,C$1,FALSE)/0.0036/1000</f>
        <v>9.4455076722222238</v>
      </c>
      <c r="D29" s="79">
        <f>VLOOKUP($A29,DATA!$A$1:$AM$533,D$1,FALSE)/0.0036/1000</f>
        <v>9.8553230499999991</v>
      </c>
      <c r="E29" s="79">
        <f>VLOOKUP($A29,DATA!$A$1:$AM$533,E$1,FALSE)/0.0036/1000</f>
        <v>12.009037561111112</v>
      </c>
      <c r="F29" s="79">
        <f>VLOOKUP($A29,DATA!$A$1:$AM$533,F$1,FALSE)/0.0036/1000</f>
        <v>11.989039036111111</v>
      </c>
      <c r="G29" s="79">
        <f>VLOOKUP($A29,DATA!$A$1:$AM$533,G$1,FALSE)/0.0036/1000</f>
        <v>12.217642000000001</v>
      </c>
      <c r="H29" s="79">
        <f>VLOOKUP($A29,DATA!$A$1:$AM$533,H$1,FALSE)/0.0036/1000</f>
        <v>12.716539558333334</v>
      </c>
      <c r="I29" s="79">
        <f>VLOOKUP($A29,DATA!$A$1:$AM$533,I$1,FALSE)/0.0036/1000</f>
        <v>13.545939108333334</v>
      </c>
      <c r="K29" s="42" t="s">
        <v>155</v>
      </c>
      <c r="L29" s="80">
        <f t="shared" si="6"/>
        <v>9.0350313857878088</v>
      </c>
      <c r="M29" s="80">
        <f t="shared" si="7"/>
        <v>8.4482373008210789</v>
      </c>
      <c r="N29" s="80">
        <f t="shared" si="8"/>
        <v>9.5292330443859097</v>
      </c>
      <c r="O29" s="80">
        <f t="shared" si="9"/>
        <v>9.5292330443859097</v>
      </c>
      <c r="P29" s="80">
        <f t="shared" si="10"/>
        <v>9.5292330443859097</v>
      </c>
      <c r="Q29" s="80">
        <f t="shared" si="11"/>
        <v>9.5292330443859097</v>
      </c>
      <c r="R29" s="80">
        <f t="shared" si="12"/>
        <v>9.5203558799810697</v>
      </c>
      <c r="S29" s="81"/>
      <c r="U29" s="42" t="s">
        <v>155</v>
      </c>
      <c r="V29" s="80">
        <v>10.951553194894315</v>
      </c>
      <c r="W29" s="62">
        <v>10.240287637358884</v>
      </c>
      <c r="X29" s="82">
        <v>11.550585508346558</v>
      </c>
      <c r="Y29" s="82">
        <v>11.550585508346558</v>
      </c>
      <c r="Z29" s="82">
        <v>11.550585508346558</v>
      </c>
      <c r="AA29" s="82">
        <v>11.550585508346558</v>
      </c>
      <c r="AB29" s="82">
        <v>11.539825309067965</v>
      </c>
    </row>
    <row r="30" spans="1:28" x14ac:dyDescent="0.2">
      <c r="A30" s="42" t="s">
        <v>165</v>
      </c>
      <c r="B30" s="54" t="s">
        <v>122</v>
      </c>
      <c r="C30" s="79">
        <f>VLOOKUP($A30,DATA!$A$1:$AM$533,C$1,FALSE)/0.0036/1000</f>
        <v>28.729635611111114</v>
      </c>
      <c r="D30" s="79">
        <f>VLOOKUP($A30,DATA!$A$1:$AM$533,D$1,FALSE)/0.0036/1000</f>
        <v>31.591730222222225</v>
      </c>
      <c r="E30" s="79">
        <f>VLOOKUP($A30,DATA!$A$1:$AM$533,E$1,FALSE)/0.0036/1000</f>
        <v>39.202950916666666</v>
      </c>
      <c r="F30" s="79">
        <f>VLOOKUP($A30,DATA!$A$1:$AM$533,F$1,FALSE)/0.0036/1000</f>
        <v>40.343627388888891</v>
      </c>
      <c r="G30" s="79">
        <f>VLOOKUP($A30,DATA!$A$1:$AM$533,G$1,FALSE)/0.0036/1000</f>
        <v>33.159892638888884</v>
      </c>
      <c r="H30" s="79">
        <f>VLOOKUP($A30,DATA!$A$1:$AM$533,H$1,FALSE)/0.0036/1000</f>
        <v>26.275680930555559</v>
      </c>
      <c r="I30" s="79">
        <f>VLOOKUP($A30,DATA!$A$1:$AM$533,I$1,FALSE)/0.0036/1000</f>
        <v>0.87720845750000009</v>
      </c>
      <c r="K30" s="42" t="s">
        <v>147</v>
      </c>
      <c r="L30" s="80">
        <f t="shared" si="6"/>
        <v>27.481123124822805</v>
      </c>
      <c r="M30" s="80">
        <f t="shared" si="7"/>
        <v>27.081329566430846</v>
      </c>
      <c r="N30" s="80">
        <f t="shared" si="8"/>
        <v>15.750954825518601</v>
      </c>
      <c r="O30" s="80">
        <f t="shared" si="9"/>
        <v>32.066275379031687</v>
      </c>
      <c r="P30" s="80">
        <f t="shared" si="10"/>
        <v>25.863283980487903</v>
      </c>
      <c r="Q30" s="80">
        <f t="shared" si="11"/>
        <v>19.689875993952047</v>
      </c>
      <c r="R30" s="80">
        <f t="shared" si="12"/>
        <v>0.61651958043803456</v>
      </c>
      <c r="S30" s="81"/>
      <c r="U30" s="42" t="s">
        <v>147</v>
      </c>
      <c r="V30" s="80">
        <v>33.310452272512492</v>
      </c>
      <c r="W30" s="62">
        <v>32.825854019916179</v>
      </c>
      <c r="X30" s="82">
        <v>19.092066455174063</v>
      </c>
      <c r="Y30" s="82">
        <v>38.868212580644467</v>
      </c>
      <c r="Z30" s="82">
        <v>31.349435127864126</v>
      </c>
      <c r="AA30" s="82">
        <v>23.86651635630551</v>
      </c>
      <c r="AB30" s="82">
        <v>0.74729646113701165</v>
      </c>
    </row>
    <row r="31" spans="1:28" x14ac:dyDescent="0.2">
      <c r="A31" s="42" t="s">
        <v>166</v>
      </c>
      <c r="B31" s="54" t="s">
        <v>123</v>
      </c>
      <c r="C31" s="79">
        <f>VLOOKUP($A31,DATA!$A$1:$AM$533,C$1,FALSE)/0.0036/1000</f>
        <v>122.63729388888889</v>
      </c>
      <c r="D31" s="79">
        <f>VLOOKUP($A31,DATA!$A$1:$AM$533,D$1,FALSE)/0.0036/1000</f>
        <v>161.2766611388889</v>
      </c>
      <c r="E31" s="79">
        <f>VLOOKUP($A31,DATA!$A$1:$AM$533,E$1,FALSE)/0.0036/1000</f>
        <v>208.83937416666669</v>
      </c>
      <c r="F31" s="79">
        <f>VLOOKUP($A31,DATA!$A$1:$AM$533,F$1,FALSE)/0.0036/1000</f>
        <v>230.7248763888889</v>
      </c>
      <c r="G31" s="79">
        <f>VLOOKUP($A31,DATA!$A$1:$AM$533,G$1,FALSE)/0.0036/1000</f>
        <v>275.58962019444448</v>
      </c>
      <c r="H31" s="79">
        <f>VLOOKUP($A31,DATA!$A$1:$AM$533,H$1,FALSE)/0.0036/1000</f>
        <v>271.00716525000001</v>
      </c>
      <c r="I31" s="79">
        <f>VLOOKUP($A31,DATA!$A$1:$AM$533,I$1,FALSE)/0.0036/1000</f>
        <v>361.97540888888892</v>
      </c>
      <c r="K31" s="42" t="s">
        <v>156</v>
      </c>
      <c r="L31" s="80">
        <f t="shared" si="6"/>
        <v>117.30780786454316</v>
      </c>
      <c r="M31" s="80">
        <f t="shared" si="7"/>
        <v>138.2522025641058</v>
      </c>
      <c r="N31" s="80">
        <f t="shared" si="8"/>
        <v>181.78214144471008</v>
      </c>
      <c r="O31" s="80">
        <f t="shared" si="9"/>
        <v>183.38676768294212</v>
      </c>
      <c r="P31" s="80">
        <f t="shared" si="10"/>
        <v>214.94800024619587</v>
      </c>
      <c r="Q31" s="80">
        <f t="shared" si="11"/>
        <v>203.08122524410081</v>
      </c>
      <c r="R31" s="80">
        <f t="shared" si="12"/>
        <v>254.40352899858448</v>
      </c>
      <c r="S31" s="81"/>
      <c r="U31" s="42" t="s">
        <v>156</v>
      </c>
      <c r="V31" s="80">
        <v>142.19128226005233</v>
      </c>
      <c r="W31" s="62">
        <v>167.57842735043127</v>
      </c>
      <c r="X31" s="82">
        <v>220.34198962995163</v>
      </c>
      <c r="Y31" s="82">
        <v>222.28699113083894</v>
      </c>
      <c r="Z31" s="82">
        <v>260.54303060144957</v>
      </c>
      <c r="AA31" s="82">
        <v>246.15906090194039</v>
      </c>
      <c r="AB31" s="82">
        <v>308.36791393767817</v>
      </c>
    </row>
    <row r="32" spans="1:28" x14ac:dyDescent="0.2">
      <c r="A32" s="42" t="s">
        <v>167</v>
      </c>
      <c r="B32" s="54" t="s">
        <v>124</v>
      </c>
      <c r="C32" s="79">
        <f>VLOOKUP($A32,DATA!$A$1:$AM$533,C$1,FALSE)/0.0036/1000</f>
        <v>1.7822446963888887</v>
      </c>
      <c r="D32" s="79">
        <f>VLOOKUP($A32,DATA!$A$1:$AM$533,D$1,FALSE)/0.0036/1000</f>
        <v>3.6277151638888889</v>
      </c>
      <c r="E32" s="79">
        <f>VLOOKUP($A32,DATA!$A$1:$AM$533,E$1,FALSE)/0.0036/1000</f>
        <v>1.0833234666666667</v>
      </c>
      <c r="F32" s="79">
        <f>VLOOKUP($A32,DATA!$A$1:$AM$533,F$1,FALSE)/0.0036/1000</f>
        <v>0.103795942</v>
      </c>
      <c r="G32" s="79">
        <f>VLOOKUP($A32,DATA!$A$1:$AM$533,G$1,FALSE)/0.0036/1000</f>
        <v>7.9234637777777797E-2</v>
      </c>
      <c r="H32" s="79">
        <f>VLOOKUP($A32,DATA!$A$1:$AM$533,H$1,FALSE)/0.0036/1000</f>
        <v>0.25271459497222226</v>
      </c>
      <c r="I32" s="79">
        <f>VLOOKUP($A32,DATA!$A$1:$AM$533,I$1,FALSE)/0.0036/1000</f>
        <v>0.54704752249999999</v>
      </c>
      <c r="K32" s="42" t="s">
        <v>124</v>
      </c>
      <c r="L32" s="80">
        <f t="shared" si="6"/>
        <v>1.7047931488168995</v>
      </c>
      <c r="M32" s="80">
        <f t="shared" si="7"/>
        <v>3.1095479758815947</v>
      </c>
      <c r="N32" s="80">
        <f t="shared" si="8"/>
        <v>1.7211715807698225</v>
      </c>
      <c r="O32" s="80">
        <f t="shared" si="9"/>
        <v>2.5088010523177215E-3</v>
      </c>
      <c r="P32" s="80">
        <f t="shared" si="10"/>
        <v>6.1799595085221877E-2</v>
      </c>
      <c r="Q32" s="80">
        <f t="shared" si="11"/>
        <v>0.18937355230812045</v>
      </c>
      <c r="R32" s="80">
        <f t="shared" si="12"/>
        <v>0.38447589764787721</v>
      </c>
      <c r="S32" s="81"/>
      <c r="U32" s="42" t="s">
        <v>124</v>
      </c>
      <c r="V32" s="80">
        <v>2.0664159379598783</v>
      </c>
      <c r="W32" s="62">
        <v>3.7691490616746606</v>
      </c>
      <c r="X32" s="82">
        <v>2.0862685827513001</v>
      </c>
      <c r="Y32" s="82">
        <v>3.0409709725063294E-3</v>
      </c>
      <c r="Z32" s="82">
        <v>7.490860010329925E-2</v>
      </c>
      <c r="AA32" s="82">
        <v>0.22954369976741873</v>
      </c>
      <c r="AB32" s="82">
        <v>0.46603139108833602</v>
      </c>
    </row>
    <row r="33" spans="1:28" x14ac:dyDescent="0.2">
      <c r="A33" s="42" t="s">
        <v>168</v>
      </c>
      <c r="B33" s="54" t="s">
        <v>125</v>
      </c>
      <c r="C33" s="79">
        <f>VLOOKUP($A33,DATA!$A$1:$AM$533,C$1,FALSE)/0.0036/1000</f>
        <v>41.125785777777779</v>
      </c>
      <c r="D33" s="79">
        <f>VLOOKUP($A33,DATA!$A$1:$AM$533,D$1,FALSE)/0.0036/1000</f>
        <v>38.740303222222224</v>
      </c>
      <c r="E33" s="79">
        <f>VLOOKUP($A33,DATA!$A$1:$AM$533,E$1,FALSE)/0.0036/1000</f>
        <v>4.7598065000000007</v>
      </c>
      <c r="F33" s="79">
        <f>VLOOKUP($A33,DATA!$A$1:$AM$533,F$1,FALSE)/0.0036/1000</f>
        <v>0.103795942</v>
      </c>
      <c r="G33" s="79">
        <f>VLOOKUP($A33,DATA!$A$1:$AM$533,G$1,FALSE)/0.0036/1000</f>
        <v>0.10577508811111112</v>
      </c>
      <c r="H33" s="79">
        <f>VLOOKUP($A33,DATA!$A$1:$AM$533,H$1,FALSE)/0.0036/1000</f>
        <v>0.11009432855555555</v>
      </c>
      <c r="I33" s="79">
        <f>VLOOKUP($A33,DATA!$A$1:$AM$533,I$1,FALSE)/0.0036/1000</f>
        <v>0.1173842648888889</v>
      </c>
      <c r="K33" s="42" t="s">
        <v>150</v>
      </c>
      <c r="L33" s="80">
        <f t="shared" si="6"/>
        <v>39.338570042809998</v>
      </c>
      <c r="M33" s="80">
        <f t="shared" si="7"/>
        <v>33.209994256878339</v>
      </c>
      <c r="N33" s="80">
        <f t="shared" si="8"/>
        <v>0</v>
      </c>
      <c r="O33" s="80">
        <f t="shared" si="9"/>
        <v>1.0100871882059436E-4</v>
      </c>
      <c r="P33" s="80">
        <f t="shared" si="10"/>
        <v>6.3775866529340412E-3</v>
      </c>
      <c r="Q33" s="80">
        <f t="shared" si="11"/>
        <v>1.2023318970022956E-3</v>
      </c>
      <c r="R33" s="80">
        <f t="shared" si="12"/>
        <v>0</v>
      </c>
      <c r="S33" s="81"/>
      <c r="U33" s="42" t="s">
        <v>150</v>
      </c>
      <c r="V33" s="80">
        <v>47.683115203406061</v>
      </c>
      <c r="W33" s="62">
        <v>40.254538493185869</v>
      </c>
      <c r="X33" s="82"/>
      <c r="Y33" s="82">
        <v>1.2243481069162954E-4</v>
      </c>
      <c r="Z33" s="82">
        <v>7.7304080641624751E-3</v>
      </c>
      <c r="AA33" s="82">
        <v>1.4573719963664189E-3</v>
      </c>
      <c r="AB33" s="82"/>
    </row>
    <row r="34" spans="1:28" x14ac:dyDescent="0.2">
      <c r="C34" s="79">
        <f>SUM(C22:C33)</f>
        <v>237.21162756009164</v>
      </c>
      <c r="D34" s="79">
        <f>SUM(D22:D33)</f>
        <v>298.08118682111115</v>
      </c>
      <c r="E34" s="79">
        <f t="shared" ref="E34:I34" si="13">SUM(E22:E33)</f>
        <v>343.8187406400001</v>
      </c>
      <c r="F34" s="79">
        <f t="shared" si="13"/>
        <v>420.1451098162222</v>
      </c>
      <c r="G34" s="79">
        <f t="shared" si="13"/>
        <v>496.06182556866673</v>
      </c>
      <c r="H34" s="79">
        <f t="shared" si="13"/>
        <v>613.24780141463896</v>
      </c>
      <c r="I34" s="79">
        <f t="shared" si="13"/>
        <v>731.48020388761097</v>
      </c>
      <c r="L34" s="80">
        <f>SUM(L22:L33)</f>
        <v>226.90305000000001</v>
      </c>
      <c r="M34" s="80">
        <f>SUM(M22:M33)</f>
        <v>255.52477499999995</v>
      </c>
      <c r="N34" s="80">
        <f>SUM(N22:N33)</f>
        <v>287.2683651691292</v>
      </c>
      <c r="O34" s="80">
        <f t="shared" ref="O34:R34" si="14">SUM(O22:O33)</f>
        <v>333.78102696466141</v>
      </c>
      <c r="P34" s="80">
        <f t="shared" si="14"/>
        <v>386.83067519777717</v>
      </c>
      <c r="Q34" s="80">
        <f t="shared" si="14"/>
        <v>459.46048150981557</v>
      </c>
      <c r="R34" s="80">
        <f t="shared" si="14"/>
        <v>514.00811056044279</v>
      </c>
      <c r="S34" s="81"/>
      <c r="V34" s="80">
        <f>SUM(V22:V33)</f>
        <v>275.03399999999999</v>
      </c>
      <c r="W34" s="80">
        <f>SUM(W22:W33)</f>
        <v>309.72699999999998</v>
      </c>
      <c r="X34" s="82">
        <f>SUM(X22:X33)</f>
        <v>348.20407899288392</v>
      </c>
      <c r="Y34" s="82">
        <f t="shared" ref="Y34:AB34" si="15">SUM(Y22:Y33)</f>
        <v>404.58306298746828</v>
      </c>
      <c r="Z34" s="82">
        <f t="shared" si="15"/>
        <v>468.88566690639658</v>
      </c>
      <c r="AA34" s="82">
        <f t="shared" si="15"/>
        <v>556.92179576947342</v>
      </c>
      <c r="AB34" s="82">
        <f t="shared" si="15"/>
        <v>623.04013401265797</v>
      </c>
    </row>
  </sheetData>
  <mergeCells count="3">
    <mergeCell ref="N1:R1"/>
    <mergeCell ref="L20:M20"/>
    <mergeCell ref="L1:M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14</vt:i4>
      </vt:variant>
      <vt:variant>
        <vt:lpstr>Graphiques</vt:lpstr>
      </vt:variant>
      <vt:variant>
        <vt:i4>1</vt:i4>
      </vt:variant>
    </vt:vector>
  </HeadingPairs>
  <TitlesOfParts>
    <vt:vector size="15" baseType="lpstr">
      <vt:lpstr>DATA</vt:lpstr>
      <vt:lpstr>DATA 2</vt:lpstr>
      <vt:lpstr>DATA PIB por componente</vt:lpstr>
      <vt:lpstr>Inversion</vt:lpstr>
      <vt:lpstr>Resultados Macroeconomicos</vt:lpstr>
      <vt:lpstr>Energia-emisiones por Sectores</vt:lpstr>
      <vt:lpstr>Consumo por sectores</vt:lpstr>
      <vt:lpstr>Inversiones por sectores</vt:lpstr>
      <vt:lpstr>Empleo por sectores</vt:lpstr>
      <vt:lpstr>compare Balmorel-ThreeME </vt:lpstr>
      <vt:lpstr>ENER-baseline</vt:lpstr>
      <vt:lpstr>ENER-EE </vt:lpstr>
      <vt:lpstr>GRAPH</vt:lpstr>
      <vt:lpstr>ENR_EMS_ELEC</vt:lpstr>
      <vt:lpstr>Graph-PIB Componente</vt:lpstr>
    </vt:vector>
  </TitlesOfParts>
  <Company>OFCE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Gissela Landa</dc:creator>
  <cp:lastModifiedBy>SCIENCES.PO</cp:lastModifiedBy>
  <dcterms:created xsi:type="dcterms:W3CDTF">2018-09-15T15:14:02Z</dcterms:created>
  <dcterms:modified xsi:type="dcterms:W3CDTF">2019-06-07T09:50:12Z</dcterms:modified>
</cp:coreProperties>
</file>