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5.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Gissela.Landa\Dropbox (FOSEM)\AFD SENER Mexico\Projet SENER\Calibration\Data ThreeME-Mex\"/>
    </mc:Choice>
  </mc:AlternateContent>
  <bookViews>
    <workbookView xWindow="0" yWindow="465" windowWidth="14595" windowHeight="18915" firstSheet="5" activeTab="6"/>
  </bookViews>
  <sheets>
    <sheet name="(Emission INECC 2009)" sheetId="4" r:id="rId1"/>
    <sheet name="(Emission INECC 2013)" sheetId="3" r:id="rId2"/>
    <sheet name="2013" sheetId="1" r:id="rId3"/>
    <sheet name="Energy 2013" sheetId="7" r:id="rId4"/>
    <sheet name="Emisiones 2013" sheetId="2" r:id="rId5"/>
    <sheet name=" ThreeME-Energy" sheetId="10" r:id="rId6"/>
    <sheet name="DataStep1-PJ" sheetId="13" r:id="rId7"/>
    <sheet name="Step1-Energy" sheetId="8" r:id="rId8"/>
    <sheet name="DataStep2-EMS" sheetId="14" r:id="rId9"/>
    <sheet name="Step2-Emission" sheetId="6" r:id="rId10"/>
    <sheet name="Step3-Emission Factor" sheetId="9" r:id="rId11"/>
    <sheet name="Step4-Emission" sheetId="11" r:id="rId12"/>
    <sheet name="Step5-Emission" sheetId="15" r:id="rId13"/>
    <sheet name="  For ThreeME Report" sheetId="16" r:id="rId14"/>
  </sheets>
  <externalReferences>
    <externalReference r:id="rId15"/>
    <externalReference r:id="rId16"/>
  </externalReferences>
  <definedNames>
    <definedName name="CAP_CT" localSheetId="5">#REF!</definedName>
    <definedName name="CAP_CT" localSheetId="3">#REF!</definedName>
    <definedName name="CAP_CT" localSheetId="7">#REF!</definedName>
    <definedName name="CAP_CT">#REF!</definedName>
    <definedName name="CAP_GFCF" localSheetId="5">#REF!</definedName>
    <definedName name="CAP_GFCF" localSheetId="3">#REF!</definedName>
    <definedName name="CAP_GFCF" localSheetId="7">#REF!</definedName>
    <definedName name="CAP_GFCF">#REF!</definedName>
    <definedName name="CAP_IT" localSheetId="5">#REF!</definedName>
    <definedName name="CAP_IT" localSheetId="3">#REF!</definedName>
    <definedName name="CAP_IT" localSheetId="7">#REF!</definedName>
    <definedName name="CAP_IT">#REF!</definedName>
    <definedName name="CAP_OCon" localSheetId="5">#REF!</definedName>
    <definedName name="CAP_OCon" localSheetId="3">#REF!</definedName>
    <definedName name="CAP_OCon" localSheetId="7">#REF!</definedName>
    <definedName name="CAP_OCon">#REF!</definedName>
    <definedName name="CAP_OMach" localSheetId="5">#REF!</definedName>
    <definedName name="CAP_OMach" localSheetId="3">#REF!</definedName>
    <definedName name="CAP_OMach" localSheetId="7">#REF!</definedName>
    <definedName name="CAP_OMach">#REF!</definedName>
    <definedName name="CAP_Other" localSheetId="5">#REF!</definedName>
    <definedName name="CAP_Other" localSheetId="3">#REF!</definedName>
    <definedName name="CAP_Other" localSheetId="7">#REF!</definedName>
    <definedName name="CAP_Other">#REF!</definedName>
    <definedName name="CAP_QI" localSheetId="5">#REF!</definedName>
    <definedName name="CAP_QI" localSheetId="3">#REF!</definedName>
    <definedName name="CAP_QI" localSheetId="7">#REF!</definedName>
    <definedName name="CAP_QI">#REF!</definedName>
    <definedName name="CAP_RStruc" localSheetId="5">#REF!</definedName>
    <definedName name="CAP_RStruc" localSheetId="3">#REF!</definedName>
    <definedName name="CAP_RStruc" localSheetId="7">#REF!</definedName>
    <definedName name="CAP_RStruc">#REF!</definedName>
    <definedName name="CAP_Soft" localSheetId="5">#REF!</definedName>
    <definedName name="CAP_Soft" localSheetId="3">#REF!</definedName>
    <definedName name="CAP_Soft" localSheetId="7">#REF!</definedName>
    <definedName name="CAP_Soft">#REF!</definedName>
    <definedName name="CAP_TraEq" localSheetId="5">#REF!</definedName>
    <definedName name="CAP_TraEq" localSheetId="3">#REF!</definedName>
    <definedName name="CAP_TraEq" localSheetId="7">#REF!</definedName>
    <definedName name="CAP_TraEq">#REF!</definedName>
    <definedName name="CAPIT" localSheetId="5">#REF!</definedName>
    <definedName name="CAPIT" localSheetId="3">#REF!</definedName>
    <definedName name="CAPIT" localSheetId="7">#REF!</definedName>
    <definedName name="CAPIT">#REF!</definedName>
    <definedName name="CAPIT_QI" localSheetId="5">#REF!</definedName>
    <definedName name="CAPIT_QI" localSheetId="3">#REF!</definedName>
    <definedName name="CAPIT_QI" localSheetId="7">#REF!</definedName>
    <definedName name="CAPIT_QI">#REF!</definedName>
    <definedName name="capit_qph" localSheetId="5">#REF!</definedName>
    <definedName name="capit_qph" localSheetId="3">#REF!</definedName>
    <definedName name="capit_qph" localSheetId="7">#REF!</definedName>
    <definedName name="capit_qph">#REF!</definedName>
    <definedName name="CAPNIT" localSheetId="5">#REF!</definedName>
    <definedName name="CAPNIT" localSheetId="3">#REF!</definedName>
    <definedName name="CAPNIT" localSheetId="7">#REF!</definedName>
    <definedName name="CAPNIT">#REF!</definedName>
    <definedName name="CAPNIT_QI" localSheetId="5">#REF!</definedName>
    <definedName name="CAPNIT_QI" localSheetId="3">#REF!</definedName>
    <definedName name="CAPNIT_QI" localSheetId="7">#REF!</definedName>
    <definedName name="CAPNIT_QI">#REF!</definedName>
    <definedName name="capnit_qph" localSheetId="5">#REF!</definedName>
    <definedName name="capnit_qph" localSheetId="3">#REF!</definedName>
    <definedName name="capnit_qph" localSheetId="7">#REF!</definedName>
    <definedName name="capnit_qph">#REF!</definedName>
    <definedName name="FLAPPIE" localSheetId="5">#REF!</definedName>
    <definedName name="FLAPPIE" localSheetId="3">#REF!</definedName>
    <definedName name="FLAPPIE" localSheetId="7">#REF!</definedName>
    <definedName name="FLAPPIE">#REF!</definedName>
    <definedName name="VAConL" localSheetId="5">#REF!</definedName>
    <definedName name="VAConL" localSheetId="3">#REF!</definedName>
    <definedName name="VAConL" localSheetId="7">#REF!</definedName>
    <definedName name="VAConL">#REF!</definedName>
  </definedNames>
  <calcPr calcId="162913"/>
  <pivotCaches>
    <pivotCache cacheId="0" r:id="rId17"/>
    <pivotCache cacheId="1"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4" i="8" l="1"/>
  <c r="C3" i="8"/>
  <c r="C23" i="8"/>
  <c r="T14" i="15" l="1"/>
  <c r="T15" i="15"/>
  <c r="B59" i="15" l="1"/>
  <c r="B58" i="15"/>
  <c r="B57" i="15"/>
  <c r="B60" i="10"/>
  <c r="B59" i="10"/>
  <c r="B58" i="10"/>
  <c r="C39" i="10" l="1"/>
  <c r="C60" i="10" l="1"/>
  <c r="AG8" i="11"/>
  <c r="Z27" i="11" l="1"/>
  <c r="AG7" i="11" l="1"/>
  <c r="AG4" i="11"/>
  <c r="AG6" i="11" l="1"/>
  <c r="Z33" i="11" l="1"/>
  <c r="Z32" i="11"/>
  <c r="Z31" i="11"/>
  <c r="Z30" i="11"/>
  <c r="Z26" i="11"/>
  <c r="Z22" i="11"/>
  <c r="F39" i="10"/>
  <c r="F60" i="10" s="1"/>
  <c r="E39" i="10"/>
  <c r="E60" i="10" s="1"/>
  <c r="D39" i="10"/>
  <c r="D60" i="10" s="1"/>
  <c r="F38" i="10"/>
  <c r="E38" i="10"/>
  <c r="D38" i="10"/>
  <c r="C38" i="10"/>
  <c r="F35" i="10"/>
  <c r="E35" i="10"/>
  <c r="D35" i="10"/>
  <c r="C35" i="10"/>
  <c r="F34" i="10"/>
  <c r="E34" i="10"/>
  <c r="D34" i="10"/>
  <c r="C34" i="10"/>
  <c r="F33" i="10"/>
  <c r="E33" i="10"/>
  <c r="D33" i="10"/>
  <c r="C33" i="10"/>
  <c r="F32" i="10"/>
  <c r="E32" i="10"/>
  <c r="D32" i="10"/>
  <c r="C32" i="10"/>
  <c r="F31" i="10"/>
  <c r="E31" i="10"/>
  <c r="D31" i="10"/>
  <c r="C31" i="10"/>
  <c r="F30" i="10"/>
  <c r="E30" i="10"/>
  <c r="D30" i="10"/>
  <c r="C30" i="10"/>
  <c r="E29" i="10"/>
  <c r="D29" i="10"/>
  <c r="C29" i="10"/>
  <c r="F28" i="10"/>
  <c r="E28" i="10"/>
  <c r="D28" i="10"/>
  <c r="C28" i="10"/>
  <c r="F27" i="10"/>
  <c r="E27" i="10"/>
  <c r="D27" i="10"/>
  <c r="C27" i="10"/>
  <c r="F26" i="10"/>
  <c r="E26" i="10"/>
  <c r="D26" i="10"/>
  <c r="C26" i="10"/>
  <c r="F25" i="10"/>
  <c r="E25" i="10"/>
  <c r="D25" i="10"/>
  <c r="C25" i="10"/>
  <c r="F24" i="10"/>
  <c r="E24" i="10"/>
  <c r="D24" i="10"/>
  <c r="C24" i="10"/>
  <c r="F23" i="10"/>
  <c r="E23" i="10"/>
  <c r="D23" i="10"/>
  <c r="C23" i="10"/>
  <c r="F22" i="10"/>
  <c r="E22" i="10"/>
  <c r="D22" i="10"/>
  <c r="C22" i="10"/>
  <c r="F21" i="10"/>
  <c r="E21" i="10"/>
  <c r="D21" i="10"/>
  <c r="C21" i="10"/>
  <c r="F20" i="10"/>
  <c r="E20" i="10"/>
  <c r="D20" i="10"/>
  <c r="C20" i="10"/>
  <c r="F19" i="10"/>
  <c r="E19" i="10"/>
  <c r="D19" i="10"/>
  <c r="C19" i="10"/>
  <c r="F18" i="10"/>
  <c r="F59" i="10" s="1"/>
  <c r="E18" i="10"/>
  <c r="E59" i="10" s="1"/>
  <c r="D18" i="10"/>
  <c r="D59" i="10" s="1"/>
  <c r="C18" i="10"/>
  <c r="F17" i="10"/>
  <c r="F58" i="10" s="1"/>
  <c r="E17" i="10"/>
  <c r="E58" i="10" s="1"/>
  <c r="D17" i="10"/>
  <c r="D58" i="10" s="1"/>
  <c r="D61" i="10" s="1"/>
  <c r="C17" i="10"/>
  <c r="F16" i="10"/>
  <c r="E16" i="10"/>
  <c r="D16" i="10"/>
  <c r="C16" i="10"/>
  <c r="F15" i="10"/>
  <c r="E15" i="10"/>
  <c r="D15" i="10"/>
  <c r="C15" i="10"/>
  <c r="F14" i="10"/>
  <c r="E14" i="10"/>
  <c r="D14" i="10"/>
  <c r="C14" i="10"/>
  <c r="F13" i="10"/>
  <c r="E13" i="10"/>
  <c r="D13" i="10"/>
  <c r="C13" i="10"/>
  <c r="F12" i="10"/>
  <c r="E12" i="10"/>
  <c r="D12" i="10"/>
  <c r="C12" i="10"/>
  <c r="F11" i="10"/>
  <c r="E11" i="10"/>
  <c r="D11" i="10"/>
  <c r="C11" i="10"/>
  <c r="F10" i="10"/>
  <c r="E10" i="10"/>
  <c r="D10" i="10"/>
  <c r="C10" i="10"/>
  <c r="F9" i="10"/>
  <c r="E9" i="10"/>
  <c r="D9" i="10"/>
  <c r="C9" i="10"/>
  <c r="F8" i="10"/>
  <c r="E8" i="10"/>
  <c r="D8" i="10"/>
  <c r="C8" i="10"/>
  <c r="F7" i="10"/>
  <c r="E7" i="10"/>
  <c r="D7" i="10"/>
  <c r="C7" i="10"/>
  <c r="F6" i="10"/>
  <c r="E6" i="10"/>
  <c r="D6" i="10"/>
  <c r="C6" i="10"/>
  <c r="F5" i="10"/>
  <c r="E5" i="10"/>
  <c r="D5" i="10"/>
  <c r="C5" i="10"/>
  <c r="F4" i="10"/>
  <c r="E4" i="10"/>
  <c r="D4" i="10"/>
  <c r="C4" i="10"/>
  <c r="F3" i="10"/>
  <c r="E3" i="10"/>
  <c r="D3" i="10"/>
  <c r="C3" i="10"/>
  <c r="F61" i="10" l="1"/>
  <c r="H9" i="10"/>
  <c r="H15" i="10"/>
  <c r="E61" i="10"/>
  <c r="H13" i="10"/>
  <c r="H7" i="10"/>
  <c r="H17" i="10"/>
  <c r="H58" i="10" s="1"/>
  <c r="C58" i="10"/>
  <c r="H8" i="10"/>
  <c r="H12" i="10"/>
  <c r="H14" i="10"/>
  <c r="H16" i="10"/>
  <c r="H18" i="10"/>
  <c r="H59" i="10" s="1"/>
  <c r="C59" i="10"/>
  <c r="H20" i="10"/>
  <c r="H3" i="10"/>
  <c r="H19" i="10"/>
  <c r="H38" i="10"/>
  <c r="H6" i="10"/>
  <c r="H5" i="10"/>
  <c r="H11" i="10"/>
  <c r="H21" i="10"/>
  <c r="H4" i="10"/>
  <c r="H10" i="10"/>
  <c r="H22" i="10"/>
  <c r="H23" i="10"/>
  <c r="R4" i="11"/>
  <c r="H24" i="10"/>
  <c r="H25" i="10"/>
  <c r="H26" i="10"/>
  <c r="H27" i="10"/>
  <c r="H28" i="10"/>
  <c r="H29" i="10"/>
  <c r="H30" i="10"/>
  <c r="H31" i="10"/>
  <c r="H32" i="10"/>
  <c r="H33" i="10"/>
  <c r="H34" i="10"/>
  <c r="H35" i="10"/>
  <c r="H39" i="10"/>
  <c r="H60" i="10" s="1"/>
  <c r="Z29" i="11"/>
  <c r="Z28" i="11"/>
  <c r="Z25" i="11"/>
  <c r="Z23" i="11"/>
  <c r="Z24" i="11"/>
  <c r="Z16" i="11"/>
  <c r="AA7" i="11" s="1"/>
  <c r="AA6" i="11" l="1"/>
  <c r="C61" i="10"/>
  <c r="K59" i="10" s="1"/>
  <c r="H61" i="10"/>
  <c r="H40" i="10"/>
  <c r="H36" i="10"/>
  <c r="AA14" i="11"/>
  <c r="AA10" i="11"/>
  <c r="AA13" i="11"/>
  <c r="AA9" i="11"/>
  <c r="AA5" i="11"/>
  <c r="AA4" i="11"/>
  <c r="AA12" i="11"/>
  <c r="AA8" i="11"/>
  <c r="AA15" i="11"/>
  <c r="AA11" i="11"/>
  <c r="O26" i="11"/>
  <c r="K58" i="10" l="1"/>
  <c r="K61" i="10"/>
  <c r="K60" i="10"/>
  <c r="H42" i="10"/>
  <c r="Z34" i="11"/>
  <c r="AA16" i="11"/>
  <c r="S61" i="15" l="1"/>
  <c r="S62" i="15"/>
  <c r="S63" i="15"/>
  <c r="S64" i="15"/>
  <c r="S65" i="15"/>
  <c r="S66" i="15"/>
  <c r="S60" i="15"/>
  <c r="S48" i="15"/>
  <c r="S50" i="15"/>
  <c r="S52" i="15"/>
  <c r="S54" i="15"/>
  <c r="S55" i="15"/>
  <c r="S56" i="15"/>
  <c r="S57" i="15"/>
  <c r="S58" i="15"/>
  <c r="S46" i="15"/>
  <c r="S39" i="15"/>
  <c r="S40" i="15"/>
  <c r="S41" i="15"/>
  <c r="S42" i="15"/>
  <c r="S43" i="15"/>
  <c r="S44" i="15"/>
  <c r="S38" i="15"/>
  <c r="S30" i="15"/>
  <c r="S31" i="15"/>
  <c r="S32" i="15"/>
  <c r="S33" i="15"/>
  <c r="W16" i="15" s="1"/>
  <c r="Y16" i="15" s="1"/>
  <c r="S34" i="15"/>
  <c r="S35" i="15"/>
  <c r="S36" i="15"/>
  <c r="S29" i="15"/>
  <c r="S24" i="15"/>
  <c r="S5" i="15" s="1"/>
  <c r="S25" i="15"/>
  <c r="S6" i="15" s="1"/>
  <c r="S26" i="15"/>
  <c r="S7" i="15" s="1"/>
  <c r="S23" i="15"/>
  <c r="S4" i="15" s="1"/>
  <c r="S11" i="15" l="1"/>
  <c r="N3" i="15"/>
  <c r="S12" i="15"/>
  <c r="W13" i="15"/>
  <c r="N5" i="15"/>
  <c r="W14" i="15"/>
  <c r="Y14" i="15" s="1"/>
  <c r="W15" i="15"/>
  <c r="Y15" i="15" s="1"/>
  <c r="Y13" i="15"/>
  <c r="S22" i="15"/>
  <c r="S28" i="15"/>
  <c r="S59" i="15"/>
  <c r="S45" i="15"/>
  <c r="S37" i="15"/>
  <c r="N8" i="15" l="1"/>
  <c r="S8" i="15"/>
  <c r="N6" i="15"/>
  <c r="S9" i="15"/>
  <c r="N4" i="15"/>
  <c r="S10" i="15"/>
  <c r="N7" i="15"/>
  <c r="S21" i="15"/>
  <c r="W17" i="15"/>
  <c r="Y17" i="15" s="1"/>
  <c r="N9" i="15" l="1"/>
  <c r="S13" i="15"/>
  <c r="L45" i="11"/>
  <c r="L46" i="11"/>
  <c r="L47" i="11"/>
  <c r="L48" i="11"/>
  <c r="L43" i="11"/>
  <c r="L44" i="11"/>
  <c r="L29" i="11"/>
  <c r="L30" i="11"/>
  <c r="L31" i="11"/>
  <c r="L32" i="11"/>
  <c r="L33" i="11"/>
  <c r="L34" i="11"/>
  <c r="L35" i="11"/>
  <c r="L36" i="11"/>
  <c r="L37" i="11"/>
  <c r="L38" i="11"/>
  <c r="L39" i="11"/>
  <c r="L40" i="11"/>
  <c r="L41" i="11"/>
  <c r="L42" i="11"/>
  <c r="L28" i="11"/>
  <c r="AG22" i="6"/>
  <c r="AF22" i="6"/>
  <c r="AE22" i="6"/>
  <c r="AD22" i="6"/>
  <c r="AC22" i="6"/>
  <c r="AB22" i="6"/>
  <c r="AA22" i="6"/>
  <c r="Z22" i="6"/>
  <c r="Y22" i="6"/>
  <c r="X22" i="6"/>
  <c r="W22" i="6"/>
  <c r="AG21" i="6"/>
  <c r="AF21" i="6"/>
  <c r="AE21" i="6"/>
  <c r="AD21" i="6"/>
  <c r="AC21" i="6"/>
  <c r="AB21" i="6"/>
  <c r="AA21" i="6"/>
  <c r="Z21" i="6"/>
  <c r="Y21" i="6"/>
  <c r="X21" i="6"/>
  <c r="W21" i="6"/>
  <c r="AG20" i="6"/>
  <c r="AF20" i="6"/>
  <c r="AE20" i="6"/>
  <c r="AD20" i="6"/>
  <c r="AC20" i="6"/>
  <c r="AB20" i="6"/>
  <c r="AA20" i="6"/>
  <c r="Z20" i="6"/>
  <c r="Y20" i="6"/>
  <c r="X20" i="6"/>
  <c r="W20" i="6"/>
  <c r="AG19" i="6"/>
  <c r="AF19" i="6"/>
  <c r="AE19" i="6"/>
  <c r="AD19" i="6"/>
  <c r="AC19" i="6"/>
  <c r="AB19" i="6"/>
  <c r="AA19" i="6"/>
  <c r="Z19" i="6"/>
  <c r="Y19" i="6"/>
  <c r="X19" i="6"/>
  <c r="AH19" i="6" s="1"/>
  <c r="W19" i="6"/>
  <c r="AG18" i="6"/>
  <c r="AF18" i="6"/>
  <c r="AE18" i="6"/>
  <c r="AD18" i="6"/>
  <c r="AC18" i="6"/>
  <c r="AB18" i="6"/>
  <c r="AA18" i="6"/>
  <c r="AH18" i="6" s="1"/>
  <c r="Z18" i="6"/>
  <c r="Y18" i="6"/>
  <c r="X18" i="6"/>
  <c r="W18" i="6"/>
  <c r="AG17" i="6"/>
  <c r="AF17" i="6"/>
  <c r="AE17" i="6"/>
  <c r="AD17" i="6"/>
  <c r="AC17" i="6"/>
  <c r="AB17" i="6"/>
  <c r="AA17" i="6"/>
  <c r="Z17" i="6"/>
  <c r="Y17" i="6"/>
  <c r="X17" i="6"/>
  <c r="W17" i="6"/>
  <c r="AG16" i="6"/>
  <c r="AF16" i="6"/>
  <c r="AE16" i="6"/>
  <c r="AD16" i="6"/>
  <c r="AC16" i="6"/>
  <c r="AB16" i="6"/>
  <c r="AA16" i="6"/>
  <c r="Z16" i="6"/>
  <c r="Y16" i="6"/>
  <c r="X16" i="6"/>
  <c r="W16" i="6"/>
  <c r="AG15" i="6"/>
  <c r="AF15" i="6"/>
  <c r="AE15" i="6"/>
  <c r="AD15" i="6"/>
  <c r="AC15" i="6"/>
  <c r="AB15" i="6"/>
  <c r="AA15" i="6"/>
  <c r="Z15" i="6"/>
  <c r="Y15" i="6"/>
  <c r="X15" i="6"/>
  <c r="W15" i="6"/>
  <c r="AG14" i="6"/>
  <c r="AF14" i="6"/>
  <c r="AE14" i="6"/>
  <c r="AD14" i="6"/>
  <c r="AC14" i="6"/>
  <c r="AB14" i="6"/>
  <c r="AA14" i="6"/>
  <c r="Z14" i="6"/>
  <c r="Y14" i="6"/>
  <c r="X14" i="6"/>
  <c r="W14" i="6"/>
  <c r="AG13" i="6"/>
  <c r="AF13" i="6"/>
  <c r="AE13" i="6"/>
  <c r="AD13" i="6"/>
  <c r="AC13" i="6"/>
  <c r="AB13" i="6"/>
  <c r="AA13" i="6"/>
  <c r="Z13" i="6"/>
  <c r="Y13" i="6"/>
  <c r="X13" i="6"/>
  <c r="W13" i="6"/>
  <c r="AG12" i="6"/>
  <c r="AF12" i="6"/>
  <c r="AE12" i="6"/>
  <c r="AD12" i="6"/>
  <c r="AC12" i="6"/>
  <c r="AB12" i="6"/>
  <c r="AA12" i="6"/>
  <c r="Z12" i="6"/>
  <c r="Y12" i="6"/>
  <c r="X12" i="6"/>
  <c r="W12" i="6"/>
  <c r="AG11" i="6"/>
  <c r="AF11" i="6"/>
  <c r="AE11" i="6"/>
  <c r="AD11" i="6"/>
  <c r="AC11" i="6"/>
  <c r="AB11" i="6"/>
  <c r="AA11" i="6"/>
  <c r="Z11" i="6"/>
  <c r="Y11" i="6"/>
  <c r="X11" i="6"/>
  <c r="AH11" i="6" s="1"/>
  <c r="W11" i="6"/>
  <c r="AG10" i="6"/>
  <c r="AF10" i="6"/>
  <c r="AE10" i="6"/>
  <c r="AD10" i="6"/>
  <c r="AC10" i="6"/>
  <c r="AB10" i="6"/>
  <c r="AA10" i="6"/>
  <c r="Z10" i="6"/>
  <c r="Y10" i="6"/>
  <c r="X10" i="6"/>
  <c r="W10" i="6"/>
  <c r="AG9" i="6"/>
  <c r="AF9" i="6"/>
  <c r="AE9" i="6"/>
  <c r="AD9" i="6"/>
  <c r="AC9" i="6"/>
  <c r="AB9" i="6"/>
  <c r="AA9" i="6"/>
  <c r="Z9" i="6"/>
  <c r="Y9" i="6"/>
  <c r="X9" i="6"/>
  <c r="W9" i="6"/>
  <c r="AG8" i="6"/>
  <c r="AF8" i="6"/>
  <c r="AE8" i="6"/>
  <c r="AD8" i="6"/>
  <c r="AC8" i="6"/>
  <c r="AB8" i="6"/>
  <c r="AA8" i="6"/>
  <c r="Z8" i="6"/>
  <c r="Y8" i="6"/>
  <c r="X8" i="6"/>
  <c r="W8" i="6"/>
  <c r="AG7" i="6"/>
  <c r="AF7" i="6"/>
  <c r="AE7" i="6"/>
  <c r="AD7" i="6"/>
  <c r="AC7" i="6"/>
  <c r="AB7" i="6"/>
  <c r="AA7" i="6"/>
  <c r="Z7" i="6"/>
  <c r="Y7" i="6"/>
  <c r="X7" i="6"/>
  <c r="W7" i="6"/>
  <c r="AG6" i="6"/>
  <c r="AF6" i="6"/>
  <c r="AE6" i="6"/>
  <c r="AD6" i="6"/>
  <c r="AC6" i="6"/>
  <c r="AB6" i="6"/>
  <c r="AA6" i="6"/>
  <c r="Z6" i="6"/>
  <c r="Y6" i="6"/>
  <c r="X6" i="6"/>
  <c r="W6" i="6"/>
  <c r="AG5" i="6"/>
  <c r="AF5" i="6"/>
  <c r="AE5" i="6"/>
  <c r="AD5" i="6"/>
  <c r="AC5" i="6"/>
  <c r="AB5" i="6"/>
  <c r="AA5" i="6"/>
  <c r="Z5" i="6"/>
  <c r="Y5" i="6"/>
  <c r="X5" i="6"/>
  <c r="W5" i="6"/>
  <c r="AG4" i="6"/>
  <c r="AF4" i="6"/>
  <c r="AE4" i="6"/>
  <c r="AD4" i="6"/>
  <c r="AC4" i="6"/>
  <c r="AC23" i="6" s="1"/>
  <c r="AB4" i="6"/>
  <c r="AA4" i="6"/>
  <c r="Z4" i="6"/>
  <c r="Y4" i="6"/>
  <c r="X4" i="6"/>
  <c r="W4" i="6"/>
  <c r="AG3" i="6"/>
  <c r="AF3" i="6"/>
  <c r="AE3" i="6"/>
  <c r="AD3" i="6"/>
  <c r="AC3" i="6"/>
  <c r="AB3" i="6"/>
  <c r="AA3" i="6"/>
  <c r="Z3" i="6"/>
  <c r="Y3" i="6"/>
  <c r="X3" i="6"/>
  <c r="W3" i="6"/>
  <c r="T7" i="6"/>
  <c r="S7" i="6"/>
  <c r="R7" i="6"/>
  <c r="Q7" i="6"/>
  <c r="P7" i="6"/>
  <c r="T6" i="6"/>
  <c r="S6" i="6"/>
  <c r="R6" i="6"/>
  <c r="Q6" i="6"/>
  <c r="P6" i="6"/>
  <c r="T5" i="6"/>
  <c r="S5" i="6"/>
  <c r="R5" i="6"/>
  <c r="Q5" i="6"/>
  <c r="P5" i="6"/>
  <c r="T4" i="6"/>
  <c r="S4" i="6"/>
  <c r="R4" i="6"/>
  <c r="Q4" i="6"/>
  <c r="P4" i="6"/>
  <c r="T3" i="6"/>
  <c r="S3" i="6"/>
  <c r="R3" i="6"/>
  <c r="Q3" i="6"/>
  <c r="P3" i="6"/>
  <c r="X4" i="8"/>
  <c r="Y4" i="8"/>
  <c r="Z4" i="8"/>
  <c r="Z4" i="9" s="1"/>
  <c r="AA4" i="8"/>
  <c r="AA4" i="9" s="1"/>
  <c r="AB4" i="8"/>
  <c r="AB4" i="9" s="1"/>
  <c r="AC4" i="8"/>
  <c r="AC4" i="9" s="1"/>
  <c r="AD4" i="8"/>
  <c r="AE4" i="8"/>
  <c r="AE4" i="9" s="1"/>
  <c r="AF4" i="8"/>
  <c r="AF4" i="9" s="1"/>
  <c r="AG4" i="8"/>
  <c r="AG4" i="9" s="1"/>
  <c r="X5" i="8"/>
  <c r="Y5" i="8"/>
  <c r="Z5" i="8"/>
  <c r="Z5" i="9" s="1"/>
  <c r="AA5" i="8"/>
  <c r="AA5" i="9" s="1"/>
  <c r="AB5" i="8"/>
  <c r="AB5" i="9" s="1"/>
  <c r="AC5" i="8"/>
  <c r="AC5" i="9" s="1"/>
  <c r="AD5" i="8"/>
  <c r="Y28" i="9" s="1"/>
  <c r="N30" i="11" s="1"/>
  <c r="S9" i="11" s="1"/>
  <c r="AE5" i="8"/>
  <c r="AE5" i="9" s="1"/>
  <c r="AF5" i="8"/>
  <c r="AF5" i="9" s="1"/>
  <c r="AG5" i="8"/>
  <c r="AG5" i="9" s="1"/>
  <c r="X6" i="8"/>
  <c r="X6" i="9" s="1"/>
  <c r="Y6" i="8"/>
  <c r="Y6" i="9" s="1"/>
  <c r="Z6" i="8"/>
  <c r="AA6" i="8"/>
  <c r="AA6" i="9" s="1"/>
  <c r="AB6" i="8"/>
  <c r="AB6" i="9" s="1"/>
  <c r="AC6" i="8"/>
  <c r="AC6" i="9" s="1"/>
  <c r="AD6" i="8"/>
  <c r="AE6" i="8"/>
  <c r="AE6" i="9" s="1"/>
  <c r="AF6" i="8"/>
  <c r="AF6" i="9" s="1"/>
  <c r="AG6" i="8"/>
  <c r="AG6" i="9" s="1"/>
  <c r="X7" i="8"/>
  <c r="X7" i="9" s="1"/>
  <c r="Y7" i="8"/>
  <c r="Z7" i="8"/>
  <c r="Z7" i="9" s="1"/>
  <c r="AA7" i="8"/>
  <c r="AA7" i="9" s="1"/>
  <c r="AB7" i="8"/>
  <c r="AB7" i="9" s="1"/>
  <c r="AC7" i="8"/>
  <c r="AC7" i="9" s="1"/>
  <c r="AD7" i="8"/>
  <c r="Y30" i="9" s="1"/>
  <c r="N32" i="11" s="1"/>
  <c r="AE7" i="8"/>
  <c r="AE7" i="9" s="1"/>
  <c r="AF7" i="8"/>
  <c r="AF7" i="9" s="1"/>
  <c r="AG7" i="8"/>
  <c r="AG7" i="9" s="1"/>
  <c r="X8" i="8"/>
  <c r="Y8" i="8"/>
  <c r="Z8" i="8"/>
  <c r="AA8" i="8"/>
  <c r="AA8" i="9" s="1"/>
  <c r="AB8" i="8"/>
  <c r="AB8" i="9" s="1"/>
  <c r="AC8" i="8"/>
  <c r="AC8" i="9" s="1"/>
  <c r="AD8" i="8"/>
  <c r="AE8" i="8"/>
  <c r="AE8" i="9" s="1"/>
  <c r="AF8" i="8"/>
  <c r="AF8" i="9" s="1"/>
  <c r="AG8" i="8"/>
  <c r="AG8" i="9" s="1"/>
  <c r="X9" i="8"/>
  <c r="Y9" i="8"/>
  <c r="Z9" i="8"/>
  <c r="Z9" i="9" s="1"/>
  <c r="AA9" i="8"/>
  <c r="AA9" i="9" s="1"/>
  <c r="AB9" i="8"/>
  <c r="AB9" i="9" s="1"/>
  <c r="AC9" i="8"/>
  <c r="AC9" i="9" s="1"/>
  <c r="AD9" i="8"/>
  <c r="Y32" i="9" s="1"/>
  <c r="N34" i="11" s="1"/>
  <c r="AE9" i="8"/>
  <c r="AE9" i="9" s="1"/>
  <c r="AF9" i="8"/>
  <c r="AF9" i="9" s="1"/>
  <c r="AG9" i="8"/>
  <c r="AG9" i="9" s="1"/>
  <c r="X10" i="8"/>
  <c r="X10" i="9" s="1"/>
  <c r="Y10" i="8"/>
  <c r="Y10" i="9" s="1"/>
  <c r="Z10" i="8"/>
  <c r="Z10" i="9" s="1"/>
  <c r="AA10" i="8"/>
  <c r="AA10" i="9" s="1"/>
  <c r="AB10" i="8"/>
  <c r="AB10" i="9" s="1"/>
  <c r="AC10" i="8"/>
  <c r="AC10" i="9" s="1"/>
  <c r="AD10" i="8"/>
  <c r="AE10" i="8"/>
  <c r="AE10" i="9" s="1"/>
  <c r="AF10" i="8"/>
  <c r="AF10" i="9" s="1"/>
  <c r="AG10" i="8"/>
  <c r="AG10" i="9" s="1"/>
  <c r="X11" i="8"/>
  <c r="X11" i="9" s="1"/>
  <c r="Y11" i="8"/>
  <c r="Z11" i="8"/>
  <c r="Z11" i="9" s="1"/>
  <c r="AA11" i="8"/>
  <c r="AA11" i="9" s="1"/>
  <c r="AB11" i="8"/>
  <c r="AB11" i="9" s="1"/>
  <c r="AC11" i="8"/>
  <c r="AC11" i="9" s="1"/>
  <c r="AD11" i="8"/>
  <c r="AD11" i="9" s="1"/>
  <c r="AE11" i="8"/>
  <c r="AE11" i="9" s="1"/>
  <c r="AF11" i="8"/>
  <c r="AF11" i="9" s="1"/>
  <c r="AG11" i="8"/>
  <c r="AG11" i="9" s="1"/>
  <c r="X12" i="8"/>
  <c r="Y12" i="8"/>
  <c r="Z12" i="8"/>
  <c r="Z12" i="9" s="1"/>
  <c r="AA12" i="8"/>
  <c r="AA12" i="9" s="1"/>
  <c r="AB12" i="8"/>
  <c r="AB12" i="9" s="1"/>
  <c r="AC12" i="8"/>
  <c r="AC12" i="9" s="1"/>
  <c r="AD12" i="8"/>
  <c r="AE12" i="8"/>
  <c r="AF12" i="8"/>
  <c r="AF12" i="9" s="1"/>
  <c r="AG12" i="8"/>
  <c r="AG12" i="9" s="1"/>
  <c r="X13" i="8"/>
  <c r="Y13" i="8"/>
  <c r="Z13" i="8"/>
  <c r="Z13" i="9" s="1"/>
  <c r="AA13" i="8"/>
  <c r="AA13" i="9" s="1"/>
  <c r="AB13" i="8"/>
  <c r="AB13" i="9" s="1"/>
  <c r="AC13" i="8"/>
  <c r="AC13" i="9" s="1"/>
  <c r="AD13" i="8"/>
  <c r="Y36" i="9" s="1"/>
  <c r="N38" i="11" s="1"/>
  <c r="AE13" i="8"/>
  <c r="AE13" i="9" s="1"/>
  <c r="AF13" i="8"/>
  <c r="AF13" i="9" s="1"/>
  <c r="AG13" i="8"/>
  <c r="AG13" i="9" s="1"/>
  <c r="X14" i="8"/>
  <c r="X14" i="9" s="1"/>
  <c r="Y14" i="8"/>
  <c r="Y14" i="9" s="1"/>
  <c r="Z14" i="8"/>
  <c r="Z14" i="9" s="1"/>
  <c r="AA14" i="8"/>
  <c r="AA14" i="9" s="1"/>
  <c r="AB14" i="8"/>
  <c r="AB14" i="9" s="1"/>
  <c r="AC14" i="8"/>
  <c r="AC14" i="9" s="1"/>
  <c r="AD14" i="8"/>
  <c r="AE14" i="8"/>
  <c r="AE14" i="9" s="1"/>
  <c r="AF14" i="8"/>
  <c r="AF14" i="9" s="1"/>
  <c r="AG14" i="8"/>
  <c r="AG14" i="9" s="1"/>
  <c r="X15" i="8"/>
  <c r="X15" i="9" s="1"/>
  <c r="Y15" i="8"/>
  <c r="Z15" i="8"/>
  <c r="Z15" i="9" s="1"/>
  <c r="AA15" i="8"/>
  <c r="AA15" i="9" s="1"/>
  <c r="AB15" i="8"/>
  <c r="AB15" i="9" s="1"/>
  <c r="AC15" i="8"/>
  <c r="AC15" i="9" s="1"/>
  <c r="AD15" i="8"/>
  <c r="AD15" i="9" s="1"/>
  <c r="AE15" i="8"/>
  <c r="AE15" i="9" s="1"/>
  <c r="AF15" i="8"/>
  <c r="AF15" i="9" s="1"/>
  <c r="AG15" i="8"/>
  <c r="AG15" i="9" s="1"/>
  <c r="X16" i="8"/>
  <c r="Y16" i="8"/>
  <c r="Z16" i="8"/>
  <c r="Z16" i="9" s="1"/>
  <c r="AA16" i="8"/>
  <c r="AA16" i="9" s="1"/>
  <c r="AB16" i="8"/>
  <c r="AB16" i="9" s="1"/>
  <c r="AC16" i="8"/>
  <c r="AD16" i="8"/>
  <c r="AE16" i="8"/>
  <c r="AE16" i="9" s="1"/>
  <c r="AF16" i="8"/>
  <c r="AF16" i="9" s="1"/>
  <c r="AG16" i="8"/>
  <c r="AG16" i="9" s="1"/>
  <c r="X17" i="8"/>
  <c r="Y17" i="8"/>
  <c r="Z17" i="8"/>
  <c r="Z17" i="9" s="1"/>
  <c r="AA17" i="8"/>
  <c r="AA17" i="9" s="1"/>
  <c r="AB17" i="8"/>
  <c r="AB17" i="9" s="1"/>
  <c r="AC17" i="8"/>
  <c r="AC17" i="9" s="1"/>
  <c r="AD17" i="8"/>
  <c r="Y40" i="9" s="1"/>
  <c r="N42" i="11" s="1"/>
  <c r="AE17" i="8"/>
  <c r="AE17" i="9" s="1"/>
  <c r="AF17" i="8"/>
  <c r="AF17" i="9" s="1"/>
  <c r="AG17" i="8"/>
  <c r="AG17" i="9" s="1"/>
  <c r="X18" i="8"/>
  <c r="X18" i="9" s="1"/>
  <c r="Y18" i="8"/>
  <c r="Y18" i="9" s="1"/>
  <c r="Z18" i="8"/>
  <c r="Z18" i="9" s="1"/>
  <c r="AA18" i="8"/>
  <c r="AA18" i="9" s="1"/>
  <c r="AB18" i="8"/>
  <c r="AB18" i="9" s="1"/>
  <c r="AC18" i="8"/>
  <c r="AC18" i="9" s="1"/>
  <c r="AD18" i="8"/>
  <c r="AE18" i="8"/>
  <c r="AE18" i="9" s="1"/>
  <c r="AF18" i="8"/>
  <c r="AF18" i="9" s="1"/>
  <c r="AG18" i="8"/>
  <c r="AG18" i="9" s="1"/>
  <c r="X19" i="8"/>
  <c r="X19" i="9" s="1"/>
  <c r="Y19" i="8"/>
  <c r="Z19" i="8"/>
  <c r="Z19" i="9" s="1"/>
  <c r="AA19" i="8"/>
  <c r="AA19" i="9" s="1"/>
  <c r="AB19" i="8"/>
  <c r="AB19" i="9" s="1"/>
  <c r="AC19" i="8"/>
  <c r="AC19" i="9" s="1"/>
  <c r="AD19" i="8"/>
  <c r="Y42" i="9" s="1"/>
  <c r="N44" i="11" s="1"/>
  <c r="AE19" i="8"/>
  <c r="AE19" i="9" s="1"/>
  <c r="AF19" i="8"/>
  <c r="AF19" i="9" s="1"/>
  <c r="AG19" i="8"/>
  <c r="AG19" i="9" s="1"/>
  <c r="X20" i="8"/>
  <c r="Y20" i="8"/>
  <c r="Z20" i="8"/>
  <c r="Z20" i="9" s="1"/>
  <c r="AA20" i="8"/>
  <c r="AA20" i="9" s="1"/>
  <c r="AB20" i="8"/>
  <c r="AB20" i="9" s="1"/>
  <c r="AC20" i="8"/>
  <c r="AC20" i="9" s="1"/>
  <c r="AD20" i="8"/>
  <c r="AE20" i="8"/>
  <c r="AE20" i="9" s="1"/>
  <c r="AF20" i="8"/>
  <c r="AF20" i="9" s="1"/>
  <c r="AG20" i="8"/>
  <c r="AG20" i="9" s="1"/>
  <c r="X21" i="8"/>
  <c r="Y21" i="8"/>
  <c r="Z21" i="8"/>
  <c r="Z21" i="9" s="1"/>
  <c r="AA21" i="8"/>
  <c r="AA21" i="9" s="1"/>
  <c r="AB21" i="8"/>
  <c r="AB21" i="9" s="1"/>
  <c r="AC21" i="8"/>
  <c r="AC21" i="9" s="1"/>
  <c r="AD21" i="8"/>
  <c r="Y44" i="9" s="1"/>
  <c r="N46" i="11" s="1"/>
  <c r="AE21" i="8"/>
  <c r="AE21" i="9" s="1"/>
  <c r="AF21" i="8"/>
  <c r="AF21" i="9" s="1"/>
  <c r="AG21" i="8"/>
  <c r="AG21" i="9" s="1"/>
  <c r="X22" i="8"/>
  <c r="X22" i="9" s="1"/>
  <c r="Y22" i="8"/>
  <c r="Y22" i="9" s="1"/>
  <c r="Z22" i="8"/>
  <c r="Z22" i="9" s="1"/>
  <c r="AA22" i="8"/>
  <c r="AA22" i="9" s="1"/>
  <c r="AB22" i="8"/>
  <c r="AB22" i="9" s="1"/>
  <c r="AC22" i="8"/>
  <c r="AC22" i="9" s="1"/>
  <c r="AD22" i="8"/>
  <c r="AE22" i="8"/>
  <c r="AE22" i="9" s="1"/>
  <c r="AF22" i="8"/>
  <c r="AF22" i="9" s="1"/>
  <c r="AG22" i="8"/>
  <c r="AG22" i="9" s="1"/>
  <c r="AG3" i="8"/>
  <c r="AG3" i="9" s="1"/>
  <c r="AF3" i="8"/>
  <c r="AF3" i="9" s="1"/>
  <c r="AE3" i="8"/>
  <c r="AE3" i="9" s="1"/>
  <c r="AD3" i="8"/>
  <c r="Y26" i="9" s="1"/>
  <c r="N28" i="11" s="1"/>
  <c r="AC3" i="8"/>
  <c r="AC3" i="9" s="1"/>
  <c r="AB3" i="8"/>
  <c r="AB3" i="9" s="1"/>
  <c r="AA3" i="8"/>
  <c r="AA3" i="9" s="1"/>
  <c r="Z3" i="8"/>
  <c r="Y3" i="8"/>
  <c r="X3" i="8"/>
  <c r="X3" i="9" s="1"/>
  <c r="W4" i="8"/>
  <c r="W5" i="8"/>
  <c r="W6" i="8"/>
  <c r="W7" i="8"/>
  <c r="W8" i="8"/>
  <c r="W9" i="8"/>
  <c r="W10" i="8"/>
  <c r="W11" i="8"/>
  <c r="W12" i="8"/>
  <c r="W13" i="8"/>
  <c r="W14" i="8"/>
  <c r="W15" i="8"/>
  <c r="W16" i="8"/>
  <c r="W17" i="8"/>
  <c r="W18" i="8"/>
  <c r="W19" i="8"/>
  <c r="W20" i="8"/>
  <c r="W21" i="8"/>
  <c r="W22" i="8"/>
  <c r="W3" i="8"/>
  <c r="T4" i="8"/>
  <c r="T4" i="9" s="1"/>
  <c r="T5" i="8"/>
  <c r="T6" i="8"/>
  <c r="T7" i="8"/>
  <c r="T7" i="9" s="1"/>
  <c r="T3" i="8"/>
  <c r="T3" i="9" s="1"/>
  <c r="S4" i="8"/>
  <c r="S4" i="9" s="1"/>
  <c r="S5" i="8"/>
  <c r="S5" i="9" s="1"/>
  <c r="S6" i="8"/>
  <c r="S6" i="9" s="1"/>
  <c r="S7" i="8"/>
  <c r="S7" i="9" s="1"/>
  <c r="S3" i="8"/>
  <c r="S3" i="9" s="1"/>
  <c r="R4" i="8"/>
  <c r="R4" i="9" s="1"/>
  <c r="R5" i="8"/>
  <c r="R5" i="9" s="1"/>
  <c r="R6" i="8"/>
  <c r="R6" i="9" s="1"/>
  <c r="R7" i="8"/>
  <c r="R7" i="9" s="1"/>
  <c r="R3" i="8"/>
  <c r="Q4" i="8"/>
  <c r="Q4" i="9" s="1"/>
  <c r="Q5" i="8"/>
  <c r="Q5" i="9" s="1"/>
  <c r="Q6" i="8"/>
  <c r="Q6" i="9" s="1"/>
  <c r="Q7" i="8"/>
  <c r="Q3" i="8"/>
  <c r="Q3" i="9" s="1"/>
  <c r="P4" i="8"/>
  <c r="P5" i="8"/>
  <c r="P6" i="8"/>
  <c r="P7" i="8"/>
  <c r="P3" i="8"/>
  <c r="E38" i="11"/>
  <c r="D50" i="10"/>
  <c r="C50" i="10"/>
  <c r="E49" i="10"/>
  <c r="D49" i="10"/>
  <c r="C49" i="10"/>
  <c r="H49" i="10" s="1"/>
  <c r="E48" i="10"/>
  <c r="D48" i="10"/>
  <c r="C48" i="10"/>
  <c r="E45" i="10"/>
  <c r="D45" i="10"/>
  <c r="AH20" i="6" l="1"/>
  <c r="Z8" i="9"/>
  <c r="AH16" i="8"/>
  <c r="AE12" i="9"/>
  <c r="AG23" i="6"/>
  <c r="AH7" i="6"/>
  <c r="AH15" i="6"/>
  <c r="AH22" i="6"/>
  <c r="T6" i="9"/>
  <c r="Z6" i="9"/>
  <c r="H48" i="10"/>
  <c r="AH4" i="8"/>
  <c r="Q8" i="8"/>
  <c r="Q8" i="9" s="1"/>
  <c r="R3" i="9"/>
  <c r="AH21" i="8"/>
  <c r="AH21" i="9" s="1"/>
  <c r="AH17" i="8"/>
  <c r="AH13" i="8"/>
  <c r="AH9" i="8"/>
  <c r="AH5" i="8"/>
  <c r="R8" i="6"/>
  <c r="Z23" i="6"/>
  <c r="AD23" i="6"/>
  <c r="AH4" i="6"/>
  <c r="X23" i="6"/>
  <c r="AB23" i="6"/>
  <c r="AF23" i="6"/>
  <c r="AH6" i="6"/>
  <c r="AH8" i="6"/>
  <c r="AH9" i="6"/>
  <c r="AH10" i="6"/>
  <c r="AH12" i="6"/>
  <c r="AH13" i="6"/>
  <c r="AH14" i="6"/>
  <c r="AH16" i="6"/>
  <c r="AH17" i="6"/>
  <c r="AH21" i="6"/>
  <c r="AH20" i="8"/>
  <c r="AH20" i="9" s="1"/>
  <c r="AH12" i="8"/>
  <c r="AH8" i="8"/>
  <c r="T5" i="9"/>
  <c r="Z23" i="8"/>
  <c r="AC16" i="9"/>
  <c r="D46" i="10"/>
  <c r="E47" i="10"/>
  <c r="E52" i="10"/>
  <c r="F51" i="10"/>
  <c r="F48" i="10"/>
  <c r="F49" i="10"/>
  <c r="G49" i="10" s="1"/>
  <c r="E50" i="11"/>
  <c r="E40" i="11"/>
  <c r="E38" i="15"/>
  <c r="D47" i="10"/>
  <c r="C46" i="10"/>
  <c r="E51" i="10"/>
  <c r="C47" i="10"/>
  <c r="H47" i="10" s="1"/>
  <c r="F46" i="10"/>
  <c r="C45" i="10"/>
  <c r="F47" i="10"/>
  <c r="F52" i="10"/>
  <c r="F40" i="10"/>
  <c r="F50" i="10"/>
  <c r="E46" i="10"/>
  <c r="G48" i="10"/>
  <c r="F36" i="10"/>
  <c r="F45" i="10"/>
  <c r="E40" i="10"/>
  <c r="E50" i="10"/>
  <c r="H50" i="10" s="1"/>
  <c r="G5" i="10"/>
  <c r="G6" i="10"/>
  <c r="G7" i="10"/>
  <c r="G8" i="10"/>
  <c r="G9" i="10"/>
  <c r="G10" i="10"/>
  <c r="G12" i="10"/>
  <c r="G13" i="10"/>
  <c r="G14" i="10"/>
  <c r="G15" i="10"/>
  <c r="G16" i="10"/>
  <c r="G17" i="10"/>
  <c r="G58" i="10" s="1"/>
  <c r="G18" i="10"/>
  <c r="G59" i="10" s="1"/>
  <c r="G19" i="10"/>
  <c r="G20" i="10"/>
  <c r="G21" i="10"/>
  <c r="C40" i="10"/>
  <c r="U7" i="8"/>
  <c r="R8" i="8"/>
  <c r="R8" i="9" s="1"/>
  <c r="E36" i="10"/>
  <c r="D40" i="10"/>
  <c r="U6" i="8"/>
  <c r="X44" i="9"/>
  <c r="M46" i="11" s="1"/>
  <c r="X42" i="9"/>
  <c r="M44" i="11" s="1"/>
  <c r="X40" i="9"/>
  <c r="M42" i="11" s="1"/>
  <c r="X38" i="9"/>
  <c r="M40" i="11" s="1"/>
  <c r="X36" i="9"/>
  <c r="M38" i="11" s="1"/>
  <c r="X34" i="9"/>
  <c r="M36" i="11" s="1"/>
  <c r="X32" i="9"/>
  <c r="M34" i="11" s="1"/>
  <c r="Y9" i="9"/>
  <c r="X30" i="9"/>
  <c r="M32" i="11" s="1"/>
  <c r="Y7" i="9"/>
  <c r="X28" i="9"/>
  <c r="M30" i="11" s="1"/>
  <c r="Y5" i="9"/>
  <c r="AH3" i="8"/>
  <c r="AH19" i="8"/>
  <c r="AH19" i="9" s="1"/>
  <c r="AH15" i="8"/>
  <c r="AH11" i="8"/>
  <c r="AH11" i="9" s="1"/>
  <c r="AH7" i="8"/>
  <c r="AH7" i="9" s="1"/>
  <c r="X23" i="8"/>
  <c r="X23" i="9" s="1"/>
  <c r="AE23" i="8"/>
  <c r="AA23" i="8"/>
  <c r="AH3" i="6"/>
  <c r="Q7" i="9"/>
  <c r="X21" i="9"/>
  <c r="X17" i="9"/>
  <c r="X13" i="9"/>
  <c r="X9" i="9"/>
  <c r="X5" i="9"/>
  <c r="Y17" i="9"/>
  <c r="Y13" i="9"/>
  <c r="AD9" i="9"/>
  <c r="Z3" i="9"/>
  <c r="X33" i="9"/>
  <c r="M35" i="11" s="1"/>
  <c r="Y38" i="9"/>
  <c r="N40" i="11" s="1"/>
  <c r="AH22" i="8"/>
  <c r="AH22" i="9" s="1"/>
  <c r="AH18" i="8"/>
  <c r="AH18" i="9" s="1"/>
  <c r="AH14" i="8"/>
  <c r="AH14" i="9" s="1"/>
  <c r="AH10" i="8"/>
  <c r="AH10" i="9" s="1"/>
  <c r="AH6" i="8"/>
  <c r="AH6" i="9" s="1"/>
  <c r="AD23" i="8"/>
  <c r="X20" i="9"/>
  <c r="X16" i="9"/>
  <c r="X12" i="9"/>
  <c r="X8" i="9"/>
  <c r="X4" i="9"/>
  <c r="AD17" i="9"/>
  <c r="AD13" i="9"/>
  <c r="AD7" i="9"/>
  <c r="X45" i="9"/>
  <c r="M47" i="11" s="1"/>
  <c r="X29" i="9"/>
  <c r="M31" i="11" s="1"/>
  <c r="Y34" i="9"/>
  <c r="N36" i="11" s="1"/>
  <c r="G39" i="10"/>
  <c r="G60" i="10" s="1"/>
  <c r="U5" i="8"/>
  <c r="T8" i="8"/>
  <c r="X26" i="9"/>
  <c r="M28" i="11" s="1"/>
  <c r="R12" i="11" s="1"/>
  <c r="Y3" i="9"/>
  <c r="AD22" i="9"/>
  <c r="Y45" i="9"/>
  <c r="N47" i="11" s="1"/>
  <c r="Y43" i="9"/>
  <c r="N45" i="11" s="1"/>
  <c r="AD20" i="9"/>
  <c r="AD18" i="9"/>
  <c r="Y41" i="9"/>
  <c r="N43" i="11" s="1"/>
  <c r="Y39" i="9"/>
  <c r="N41" i="11" s="1"/>
  <c r="AD16" i="9"/>
  <c r="AD14" i="9"/>
  <c r="Y37" i="9"/>
  <c r="N39" i="11" s="1"/>
  <c r="Y35" i="9"/>
  <c r="N37" i="11" s="1"/>
  <c r="AD12" i="9"/>
  <c r="AD10" i="9"/>
  <c r="Y33" i="9"/>
  <c r="N35" i="11" s="1"/>
  <c r="Y31" i="9"/>
  <c r="N33" i="11" s="1"/>
  <c r="AD8" i="9"/>
  <c r="AD6" i="9"/>
  <c r="Y29" i="9"/>
  <c r="N31" i="11" s="1"/>
  <c r="Y27" i="9"/>
  <c r="N29" i="11" s="1"/>
  <c r="AD4" i="9"/>
  <c r="G4" i="10"/>
  <c r="U3" i="8"/>
  <c r="U4" i="8"/>
  <c r="S8" i="8"/>
  <c r="Y20" i="9"/>
  <c r="X43" i="9"/>
  <c r="M45" i="11" s="1"/>
  <c r="Y16" i="9"/>
  <c r="X39" i="9"/>
  <c r="M41" i="11" s="1"/>
  <c r="Y12" i="9"/>
  <c r="X35" i="9"/>
  <c r="M37" i="11" s="1"/>
  <c r="Y8" i="9"/>
  <c r="X31" i="9"/>
  <c r="M33" i="11" s="1"/>
  <c r="Y4" i="9"/>
  <c r="X27" i="9"/>
  <c r="M29" i="11" s="1"/>
  <c r="AG23" i="8"/>
  <c r="AG23" i="9" s="1"/>
  <c r="AC23" i="8"/>
  <c r="AC23" i="9" s="1"/>
  <c r="Y23" i="8"/>
  <c r="Y19" i="9"/>
  <c r="Y15" i="9"/>
  <c r="Y11" i="9"/>
  <c r="AD5" i="9"/>
  <c r="X41" i="9"/>
  <c r="M43" i="11" s="1"/>
  <c r="AF23" i="8"/>
  <c r="AB23" i="8"/>
  <c r="AB23" i="9" s="1"/>
  <c r="U3" i="6"/>
  <c r="U4" i="6"/>
  <c r="U5" i="6"/>
  <c r="U6" i="6"/>
  <c r="U7" i="6"/>
  <c r="AA23" i="6"/>
  <c r="AE23" i="6"/>
  <c r="AD21" i="9"/>
  <c r="Y21" i="9"/>
  <c r="AD19" i="9"/>
  <c r="AD3" i="9"/>
  <c r="X37" i="9"/>
  <c r="M39" i="11" s="1"/>
  <c r="AH5" i="6"/>
  <c r="T8" i="6"/>
  <c r="S8" i="6"/>
  <c r="Q8" i="6"/>
  <c r="Y23" i="6"/>
  <c r="G38" i="10"/>
  <c r="G40" i="10" s="1"/>
  <c r="G3" i="10"/>
  <c r="E53" i="10" l="1"/>
  <c r="AH23" i="6"/>
  <c r="AH16" i="9"/>
  <c r="G61" i="10"/>
  <c r="AH12" i="9"/>
  <c r="H46" i="10"/>
  <c r="J40" i="10"/>
  <c r="J39" i="10"/>
  <c r="J38" i="10"/>
  <c r="AH9" i="9"/>
  <c r="F53" i="10"/>
  <c r="H45" i="10"/>
  <c r="G45" i="10"/>
  <c r="Z23" i="9"/>
  <c r="AH5" i="9"/>
  <c r="AH15" i="9"/>
  <c r="F42" i="10"/>
  <c r="AH17" i="9"/>
  <c r="E42" i="10"/>
  <c r="AF23" i="9"/>
  <c r="AH13" i="9"/>
  <c r="U8" i="6"/>
  <c r="AH8" i="9"/>
  <c r="AH4" i="9"/>
  <c r="E50" i="15"/>
  <c r="G50" i="10"/>
  <c r="G46" i="10"/>
  <c r="G47" i="10"/>
  <c r="X46" i="9"/>
  <c r="M48" i="11" s="1"/>
  <c r="Y23" i="9"/>
  <c r="AA23" i="9"/>
  <c r="U6" i="9"/>
  <c r="S8" i="9"/>
  <c r="T8" i="9"/>
  <c r="Y46" i="9"/>
  <c r="N48" i="11" s="1"/>
  <c r="S8" i="11" s="1"/>
  <c r="AD23" i="9"/>
  <c r="AE23" i="9"/>
  <c r="U7" i="9"/>
  <c r="U4" i="9"/>
  <c r="U5" i="9"/>
  <c r="U3" i="9"/>
  <c r="U8" i="8"/>
  <c r="AH3" i="9"/>
  <c r="AH23" i="8"/>
  <c r="AH23" i="9" s="1"/>
  <c r="L28" i="8"/>
  <c r="L49" i="8" s="1"/>
  <c r="L20" i="9" s="1"/>
  <c r="C28" i="8"/>
  <c r="C49" i="8" s="1"/>
  <c r="K28" i="8"/>
  <c r="K49" i="8" s="1"/>
  <c r="K20" i="9" s="1"/>
  <c r="M28" i="8"/>
  <c r="M49" i="8" s="1"/>
  <c r="M20" i="9" s="1"/>
  <c r="J28" i="8"/>
  <c r="J49" i="8" s="1"/>
  <c r="J20" i="9" s="1"/>
  <c r="I28" i="8"/>
  <c r="I49" i="8" s="1"/>
  <c r="H28" i="8"/>
  <c r="H49" i="8" s="1"/>
  <c r="H20" i="9" s="1"/>
  <c r="G28" i="8"/>
  <c r="G49" i="8" s="1"/>
  <c r="G20" i="9" s="1"/>
  <c r="F28" i="8"/>
  <c r="F49" i="8" s="1"/>
  <c r="E28" i="8"/>
  <c r="E49" i="8" s="1"/>
  <c r="E20" i="9" s="1"/>
  <c r="D28" i="8"/>
  <c r="D49" i="8" s="1"/>
  <c r="B28" i="8"/>
  <c r="L27" i="8"/>
  <c r="L48" i="8" s="1"/>
  <c r="L19" i="9" s="1"/>
  <c r="C27" i="8"/>
  <c r="C48" i="8" s="1"/>
  <c r="K27" i="8"/>
  <c r="K48" i="8" s="1"/>
  <c r="K19" i="9" s="1"/>
  <c r="M27" i="8"/>
  <c r="M48" i="8" s="1"/>
  <c r="M19" i="9" s="1"/>
  <c r="J27" i="8"/>
  <c r="J48" i="8" s="1"/>
  <c r="J19" i="9" s="1"/>
  <c r="I27" i="8"/>
  <c r="I48" i="8" s="1"/>
  <c r="H27" i="8"/>
  <c r="H48" i="8" s="1"/>
  <c r="H19" i="9" s="1"/>
  <c r="G27" i="8"/>
  <c r="G48" i="8" s="1"/>
  <c r="G19" i="9" s="1"/>
  <c r="F27" i="8"/>
  <c r="F48" i="8" s="1"/>
  <c r="F19" i="9" s="1"/>
  <c r="E27" i="8"/>
  <c r="D27" i="8"/>
  <c r="D48" i="8" s="1"/>
  <c r="B27" i="8"/>
  <c r="L26" i="8"/>
  <c r="L47" i="8" s="1"/>
  <c r="L18" i="9" s="1"/>
  <c r="C26" i="8"/>
  <c r="C47" i="8" s="1"/>
  <c r="K26" i="8"/>
  <c r="K47" i="8" s="1"/>
  <c r="K18" i="9" s="1"/>
  <c r="M26" i="8"/>
  <c r="M47" i="8" s="1"/>
  <c r="E41" i="9" s="1"/>
  <c r="J26" i="8"/>
  <c r="J47" i="8" s="1"/>
  <c r="J18" i="9" s="1"/>
  <c r="I26" i="8"/>
  <c r="I47" i="8" s="1"/>
  <c r="I18" i="9" s="1"/>
  <c r="H26" i="8"/>
  <c r="H47" i="8" s="1"/>
  <c r="H18" i="9" s="1"/>
  <c r="G26" i="8"/>
  <c r="G47" i="8" s="1"/>
  <c r="G18" i="9" s="1"/>
  <c r="F26" i="8"/>
  <c r="F47" i="8" s="1"/>
  <c r="F18" i="9" s="1"/>
  <c r="E26" i="8"/>
  <c r="E47" i="8" s="1"/>
  <c r="E18" i="9" s="1"/>
  <c r="D26" i="8"/>
  <c r="D47" i="8" s="1"/>
  <c r="F41" i="9" s="1"/>
  <c r="B26" i="8"/>
  <c r="L25" i="8"/>
  <c r="L46" i="8" s="1"/>
  <c r="L17" i="9" s="1"/>
  <c r="C25" i="8"/>
  <c r="C46" i="8" s="1"/>
  <c r="K25" i="8"/>
  <c r="K46" i="8" s="1"/>
  <c r="M25" i="8"/>
  <c r="M46" i="8" s="1"/>
  <c r="J25" i="8"/>
  <c r="J46" i="8" s="1"/>
  <c r="I25" i="8"/>
  <c r="I46" i="8" s="1"/>
  <c r="H25" i="8"/>
  <c r="H46" i="8" s="1"/>
  <c r="H17" i="9" s="1"/>
  <c r="G25" i="8"/>
  <c r="G46" i="8" s="1"/>
  <c r="G17" i="9" s="1"/>
  <c r="F25" i="8"/>
  <c r="E25" i="8"/>
  <c r="E46" i="8" s="1"/>
  <c r="E17" i="9" s="1"/>
  <c r="D25" i="8"/>
  <c r="B25" i="8"/>
  <c r="L24" i="8"/>
  <c r="L45" i="8" s="1"/>
  <c r="C24" i="8"/>
  <c r="C45" i="8" s="1"/>
  <c r="K24" i="8"/>
  <c r="K45" i="8" s="1"/>
  <c r="M24" i="8"/>
  <c r="M45" i="8" s="1"/>
  <c r="M16" i="9" s="1"/>
  <c r="J24" i="8"/>
  <c r="J45" i="8" s="1"/>
  <c r="J16" i="9" s="1"/>
  <c r="I24" i="8"/>
  <c r="I45" i="8" s="1"/>
  <c r="I16" i="9" s="1"/>
  <c r="H24" i="8"/>
  <c r="H45" i="8" s="1"/>
  <c r="H16" i="9" s="1"/>
  <c r="G24" i="8"/>
  <c r="G45" i="8" s="1"/>
  <c r="G16" i="9" s="1"/>
  <c r="F24" i="8"/>
  <c r="F45" i="8" s="1"/>
  <c r="F16" i="9" s="1"/>
  <c r="E24" i="8"/>
  <c r="E45" i="8" s="1"/>
  <c r="E16" i="9" s="1"/>
  <c r="D24" i="8"/>
  <c r="D45" i="8" s="1"/>
  <c r="B24" i="8"/>
  <c r="L23" i="8"/>
  <c r="L50" i="8" s="1"/>
  <c r="C50" i="8"/>
  <c r="K23" i="8"/>
  <c r="K50" i="8" s="1"/>
  <c r="K21" i="9" s="1"/>
  <c r="M23" i="8"/>
  <c r="M50" i="8" s="1"/>
  <c r="J23" i="8"/>
  <c r="J50" i="8" s="1"/>
  <c r="I23" i="8"/>
  <c r="I50" i="8" s="1"/>
  <c r="I21" i="9" s="1"/>
  <c r="H23" i="8"/>
  <c r="H50" i="8" s="1"/>
  <c r="H21" i="9" s="1"/>
  <c r="G23" i="8"/>
  <c r="G50" i="8" s="1"/>
  <c r="G21" i="9" s="1"/>
  <c r="F23" i="8"/>
  <c r="F50" i="8" s="1"/>
  <c r="F21" i="9" s="1"/>
  <c r="E23" i="8"/>
  <c r="E50" i="8" s="1"/>
  <c r="E21" i="9" s="1"/>
  <c r="D23" i="8"/>
  <c r="B23" i="8"/>
  <c r="L22" i="8"/>
  <c r="L44" i="8" s="1"/>
  <c r="L15" i="9" s="1"/>
  <c r="C22" i="8"/>
  <c r="C44" i="8" s="1"/>
  <c r="K22" i="8"/>
  <c r="K44" i="8" s="1"/>
  <c r="K15" i="9" s="1"/>
  <c r="M22" i="8"/>
  <c r="M44" i="8" s="1"/>
  <c r="E38" i="9" s="1"/>
  <c r="J22" i="8"/>
  <c r="J44" i="8" s="1"/>
  <c r="J15" i="9" s="1"/>
  <c r="I22" i="8"/>
  <c r="I44" i="8" s="1"/>
  <c r="I15" i="9" s="1"/>
  <c r="H22" i="8"/>
  <c r="H44" i="8" s="1"/>
  <c r="H15" i="9" s="1"/>
  <c r="G22" i="8"/>
  <c r="G44" i="8" s="1"/>
  <c r="G15" i="9" s="1"/>
  <c r="F22" i="8"/>
  <c r="F44" i="8" s="1"/>
  <c r="F15" i="9" s="1"/>
  <c r="E22" i="8"/>
  <c r="E44" i="8" s="1"/>
  <c r="E15" i="9" s="1"/>
  <c r="D22" i="8"/>
  <c r="D44" i="8" s="1"/>
  <c r="B22" i="8"/>
  <c r="L21" i="8"/>
  <c r="L43" i="8" s="1"/>
  <c r="L14" i="9" s="1"/>
  <c r="C21" i="8"/>
  <c r="C43" i="8" s="1"/>
  <c r="K21" i="8"/>
  <c r="K43" i="8" s="1"/>
  <c r="K14" i="9" s="1"/>
  <c r="M21" i="8"/>
  <c r="M43" i="8" s="1"/>
  <c r="J21" i="8"/>
  <c r="J43" i="8" s="1"/>
  <c r="I21" i="8"/>
  <c r="I43" i="8" s="1"/>
  <c r="H21" i="8"/>
  <c r="H43" i="8" s="1"/>
  <c r="H14" i="9" s="1"/>
  <c r="G21" i="8"/>
  <c r="G43" i="8" s="1"/>
  <c r="G14" i="9" s="1"/>
  <c r="F21" i="8"/>
  <c r="F43" i="8" s="1"/>
  <c r="F14" i="9" s="1"/>
  <c r="E21" i="8"/>
  <c r="E43" i="8" s="1"/>
  <c r="E14" i="9" s="1"/>
  <c r="D21" i="8"/>
  <c r="D43" i="8" s="1"/>
  <c r="F37" i="9" s="1"/>
  <c r="B21" i="8"/>
  <c r="L20" i="8"/>
  <c r="L40" i="8" s="1"/>
  <c r="L11" i="9" s="1"/>
  <c r="C20" i="8"/>
  <c r="C40" i="8" s="1"/>
  <c r="K20" i="8"/>
  <c r="K40" i="8" s="1"/>
  <c r="K11" i="9" s="1"/>
  <c r="M20" i="8"/>
  <c r="M40" i="8" s="1"/>
  <c r="J20" i="8"/>
  <c r="J40" i="8" s="1"/>
  <c r="J11" i="9" s="1"/>
  <c r="I20" i="8"/>
  <c r="I40" i="8" s="1"/>
  <c r="H20" i="8"/>
  <c r="H40" i="8" s="1"/>
  <c r="H11" i="9" s="1"/>
  <c r="G20" i="8"/>
  <c r="G40" i="8" s="1"/>
  <c r="G11" i="9" s="1"/>
  <c r="F20" i="8"/>
  <c r="F40" i="8" s="1"/>
  <c r="E20" i="8"/>
  <c r="E40" i="8" s="1"/>
  <c r="E11" i="9" s="1"/>
  <c r="D20" i="8"/>
  <c r="D40" i="8" s="1"/>
  <c r="B20" i="8"/>
  <c r="L19" i="8"/>
  <c r="L41" i="8" s="1"/>
  <c r="L12" i="9" s="1"/>
  <c r="C19" i="8"/>
  <c r="C41" i="8" s="1"/>
  <c r="K19" i="8"/>
  <c r="K41" i="8" s="1"/>
  <c r="M19" i="8"/>
  <c r="J19" i="8"/>
  <c r="J41" i="8" s="1"/>
  <c r="I19" i="8"/>
  <c r="I41" i="8" s="1"/>
  <c r="H19" i="8"/>
  <c r="H41" i="8" s="1"/>
  <c r="G19" i="8"/>
  <c r="G41" i="8" s="1"/>
  <c r="G12" i="9" s="1"/>
  <c r="F19" i="8"/>
  <c r="F41" i="8" s="1"/>
  <c r="E19" i="8"/>
  <c r="E41" i="8" s="1"/>
  <c r="D19" i="8"/>
  <c r="B19" i="8"/>
  <c r="L18" i="8"/>
  <c r="C18" i="8"/>
  <c r="K18" i="8"/>
  <c r="M18" i="8"/>
  <c r="J18" i="8"/>
  <c r="I18" i="8"/>
  <c r="H18" i="8"/>
  <c r="G18" i="8"/>
  <c r="F18" i="8"/>
  <c r="E18" i="8"/>
  <c r="D18" i="8"/>
  <c r="B18" i="8"/>
  <c r="L17" i="8"/>
  <c r="L39" i="8" s="1"/>
  <c r="L10" i="9" s="1"/>
  <c r="C17" i="8"/>
  <c r="C39" i="8" s="1"/>
  <c r="K17" i="8"/>
  <c r="K39" i="8" s="1"/>
  <c r="K10" i="9" s="1"/>
  <c r="M17" i="8"/>
  <c r="M39" i="8" s="1"/>
  <c r="J17" i="8"/>
  <c r="J39" i="8" s="1"/>
  <c r="I17" i="8"/>
  <c r="I39" i="8" s="1"/>
  <c r="H17" i="8"/>
  <c r="H39" i="8" s="1"/>
  <c r="G17" i="8"/>
  <c r="G39" i="8" s="1"/>
  <c r="G10" i="9" s="1"/>
  <c r="F17" i="8"/>
  <c r="E17" i="8"/>
  <c r="E39" i="8" s="1"/>
  <c r="E10" i="9" s="1"/>
  <c r="D17" i="8"/>
  <c r="D39" i="8" s="1"/>
  <c r="B17" i="8"/>
  <c r="L16" i="8"/>
  <c r="L38" i="8" s="1"/>
  <c r="L9" i="9" s="1"/>
  <c r="C16" i="8"/>
  <c r="C38" i="8" s="1"/>
  <c r="K16" i="8"/>
  <c r="K38" i="8" s="1"/>
  <c r="K9" i="9" s="1"/>
  <c r="M16" i="8"/>
  <c r="M38" i="8" s="1"/>
  <c r="J16" i="8"/>
  <c r="J38" i="8" s="1"/>
  <c r="I16" i="8"/>
  <c r="I38" i="8" s="1"/>
  <c r="H16" i="8"/>
  <c r="H38" i="8" s="1"/>
  <c r="G16" i="8"/>
  <c r="G38" i="8" s="1"/>
  <c r="F16" i="8"/>
  <c r="F38" i="8" s="1"/>
  <c r="E16" i="8"/>
  <c r="E38" i="8" s="1"/>
  <c r="E9" i="9" s="1"/>
  <c r="D16" i="8"/>
  <c r="D38" i="8" s="1"/>
  <c r="F32" i="9" s="1"/>
  <c r="O9" i="11" s="1"/>
  <c r="B16" i="8"/>
  <c r="L15" i="8"/>
  <c r="C15" i="8"/>
  <c r="K15" i="8"/>
  <c r="M15" i="8"/>
  <c r="J15" i="8"/>
  <c r="I15" i="8"/>
  <c r="H15" i="8"/>
  <c r="G15" i="8"/>
  <c r="F15" i="8"/>
  <c r="E15" i="8"/>
  <c r="D15" i="8"/>
  <c r="B15" i="8"/>
  <c r="L14" i="8"/>
  <c r="L37" i="8" s="1"/>
  <c r="L8" i="9" s="1"/>
  <c r="C14" i="8"/>
  <c r="C37" i="8" s="1"/>
  <c r="K14" i="8"/>
  <c r="K37" i="8" s="1"/>
  <c r="K8" i="9" s="1"/>
  <c r="M14" i="8"/>
  <c r="M37" i="8" s="1"/>
  <c r="J14" i="8"/>
  <c r="J37" i="8" s="1"/>
  <c r="I14" i="8"/>
  <c r="I37" i="8" s="1"/>
  <c r="H14" i="8"/>
  <c r="H37" i="8" s="1"/>
  <c r="H8" i="9" s="1"/>
  <c r="G14" i="8"/>
  <c r="G37" i="8" s="1"/>
  <c r="G8" i="9" s="1"/>
  <c r="F14" i="8"/>
  <c r="F37" i="8" s="1"/>
  <c r="E14" i="8"/>
  <c r="E37" i="8" s="1"/>
  <c r="E8" i="9" s="1"/>
  <c r="D14" i="8"/>
  <c r="D37" i="8" s="1"/>
  <c r="B14" i="8"/>
  <c r="L13" i="8"/>
  <c r="C13" i="8"/>
  <c r="K13" i="8"/>
  <c r="M13" i="8"/>
  <c r="J13" i="8"/>
  <c r="I13" i="8"/>
  <c r="H13" i="8"/>
  <c r="G13" i="8"/>
  <c r="F13" i="8"/>
  <c r="E13" i="8"/>
  <c r="D13" i="8"/>
  <c r="B13" i="8"/>
  <c r="L12" i="8"/>
  <c r="C12" i="8"/>
  <c r="C42" i="8" s="1"/>
  <c r="K12" i="8"/>
  <c r="K42" i="8" s="1"/>
  <c r="K13" i="9" s="1"/>
  <c r="M12" i="8"/>
  <c r="M42" i="8" s="1"/>
  <c r="J12" i="8"/>
  <c r="J42" i="8" s="1"/>
  <c r="I12" i="8"/>
  <c r="H12" i="8"/>
  <c r="G12" i="8"/>
  <c r="F12" i="8"/>
  <c r="E12" i="8"/>
  <c r="E42" i="8" s="1"/>
  <c r="E13" i="9" s="1"/>
  <c r="D12" i="8"/>
  <c r="D42" i="8" s="1"/>
  <c r="B12" i="8"/>
  <c r="L11" i="8"/>
  <c r="L36" i="8" s="1"/>
  <c r="L7" i="9" s="1"/>
  <c r="C11" i="8"/>
  <c r="C36" i="8" s="1"/>
  <c r="K11" i="8"/>
  <c r="K36" i="8" s="1"/>
  <c r="K7" i="9" s="1"/>
  <c r="M11" i="8"/>
  <c r="M36" i="8" s="1"/>
  <c r="J11" i="8"/>
  <c r="J36" i="8" s="1"/>
  <c r="I11" i="8"/>
  <c r="I36" i="8" s="1"/>
  <c r="H11" i="8"/>
  <c r="H36" i="8" s="1"/>
  <c r="G11" i="8"/>
  <c r="G36" i="8" s="1"/>
  <c r="G7" i="9" s="1"/>
  <c r="F11" i="8"/>
  <c r="F36" i="8" s="1"/>
  <c r="E11" i="8"/>
  <c r="E36" i="8" s="1"/>
  <c r="D11" i="8"/>
  <c r="D36" i="8" s="1"/>
  <c r="B11" i="8"/>
  <c r="L10" i="8"/>
  <c r="L35" i="8" s="1"/>
  <c r="L6" i="9" s="1"/>
  <c r="C10" i="8"/>
  <c r="C35" i="8" s="1"/>
  <c r="K10" i="8"/>
  <c r="K35" i="8" s="1"/>
  <c r="K6" i="9" s="1"/>
  <c r="M10" i="8"/>
  <c r="M35" i="8" s="1"/>
  <c r="J10" i="8"/>
  <c r="J35" i="8" s="1"/>
  <c r="I10" i="8"/>
  <c r="I35" i="8" s="1"/>
  <c r="H10" i="8"/>
  <c r="H35" i="8" s="1"/>
  <c r="H6" i="9" s="1"/>
  <c r="G10" i="8"/>
  <c r="G35" i="8" s="1"/>
  <c r="G6" i="9" s="1"/>
  <c r="F10" i="8"/>
  <c r="F35" i="8" s="1"/>
  <c r="F6" i="9" s="1"/>
  <c r="E10" i="8"/>
  <c r="E35" i="8" s="1"/>
  <c r="E6" i="9" s="1"/>
  <c r="D10" i="8"/>
  <c r="D35" i="8" s="1"/>
  <c r="F29" i="9" s="1"/>
  <c r="O10" i="11" s="1"/>
  <c r="B10" i="8"/>
  <c r="L9" i="8"/>
  <c r="C9" i="8"/>
  <c r="K9" i="8"/>
  <c r="M9" i="8"/>
  <c r="J9" i="8"/>
  <c r="I9" i="8"/>
  <c r="H9" i="8"/>
  <c r="G9" i="8"/>
  <c r="F9" i="8"/>
  <c r="E9" i="8"/>
  <c r="D9" i="8"/>
  <c r="B9" i="8"/>
  <c r="L8" i="8"/>
  <c r="C8" i="8"/>
  <c r="K8" i="8"/>
  <c r="M8" i="8"/>
  <c r="J8" i="8"/>
  <c r="I8" i="8"/>
  <c r="H8" i="8"/>
  <c r="G8" i="8"/>
  <c r="F8" i="8"/>
  <c r="E8" i="8"/>
  <c r="D8" i="8"/>
  <c r="B8" i="8"/>
  <c r="L7" i="8"/>
  <c r="C7" i="8"/>
  <c r="K7" i="8"/>
  <c r="M7" i="8"/>
  <c r="J7" i="8"/>
  <c r="I7" i="8"/>
  <c r="H7" i="8"/>
  <c r="G7" i="8"/>
  <c r="F7" i="8"/>
  <c r="E7" i="8"/>
  <c r="D7" i="8"/>
  <c r="B7" i="8"/>
  <c r="L6" i="8"/>
  <c r="C6" i="8"/>
  <c r="K6" i="8"/>
  <c r="K34" i="8" s="1"/>
  <c r="K5" i="9" s="1"/>
  <c r="M6" i="8"/>
  <c r="M34" i="8" s="1"/>
  <c r="J6" i="8"/>
  <c r="J34" i="8" s="1"/>
  <c r="I6" i="8"/>
  <c r="H6" i="8"/>
  <c r="G6" i="8"/>
  <c r="F6" i="8"/>
  <c r="E6" i="8"/>
  <c r="E34" i="8" s="1"/>
  <c r="E5" i="9" s="1"/>
  <c r="D6" i="8"/>
  <c r="D34" i="8" s="1"/>
  <c r="B6" i="8"/>
  <c r="L5" i="8"/>
  <c r="C5" i="8"/>
  <c r="K5" i="8"/>
  <c r="M5" i="8"/>
  <c r="J5" i="8"/>
  <c r="I5" i="8"/>
  <c r="H5" i="8"/>
  <c r="G5" i="8"/>
  <c r="F5" i="8"/>
  <c r="E5" i="8"/>
  <c r="D5" i="8"/>
  <c r="B5" i="8"/>
  <c r="L4" i="8"/>
  <c r="C4" i="8"/>
  <c r="C33" i="8" s="1"/>
  <c r="K4" i="8"/>
  <c r="K33" i="8" s="1"/>
  <c r="K4" i="9" s="1"/>
  <c r="M4" i="8"/>
  <c r="J4" i="8"/>
  <c r="J33" i="8" s="1"/>
  <c r="J4" i="9" s="1"/>
  <c r="I4" i="8"/>
  <c r="H4" i="8"/>
  <c r="G4" i="8"/>
  <c r="F4" i="8"/>
  <c r="E4" i="8"/>
  <c r="E33" i="8" s="1"/>
  <c r="E4" i="9" s="1"/>
  <c r="D4" i="8"/>
  <c r="D33" i="8" s="1"/>
  <c r="B4" i="8"/>
  <c r="L3" i="8"/>
  <c r="L32" i="8" s="1"/>
  <c r="C32" i="8"/>
  <c r="K3" i="8"/>
  <c r="K32" i="8" s="1"/>
  <c r="K3" i="9" s="1"/>
  <c r="M3" i="8"/>
  <c r="M32" i="8" s="1"/>
  <c r="M3" i="9" s="1"/>
  <c r="J3" i="8"/>
  <c r="J32" i="8" s="1"/>
  <c r="I3" i="8"/>
  <c r="I32" i="8" s="1"/>
  <c r="H3" i="8"/>
  <c r="H32" i="8" s="1"/>
  <c r="H3" i="9" s="1"/>
  <c r="G3" i="8"/>
  <c r="G32" i="8" s="1"/>
  <c r="G3" i="9" s="1"/>
  <c r="F3" i="8"/>
  <c r="F32" i="8" s="1"/>
  <c r="F3" i="9" s="1"/>
  <c r="E3" i="8"/>
  <c r="E32" i="8" s="1"/>
  <c r="D3" i="8"/>
  <c r="B3" i="8"/>
  <c r="E48" i="8"/>
  <c r="M41" i="8"/>
  <c r="G42" i="8" l="1"/>
  <c r="G13" i="9" s="1"/>
  <c r="F33" i="8"/>
  <c r="F4" i="9" s="1"/>
  <c r="L33" i="8"/>
  <c r="L4" i="9" s="1"/>
  <c r="F34" i="8"/>
  <c r="L34" i="8"/>
  <c r="L5" i="9" s="1"/>
  <c r="F42" i="8"/>
  <c r="L42" i="8"/>
  <c r="L13" i="9" s="1"/>
  <c r="G34" i="8"/>
  <c r="G5" i="9" s="1"/>
  <c r="H33" i="8"/>
  <c r="H4" i="9" s="1"/>
  <c r="H34" i="8"/>
  <c r="H5" i="9" s="1"/>
  <c r="H42" i="8"/>
  <c r="I33" i="8"/>
  <c r="I34" i="8"/>
  <c r="I42" i="8"/>
  <c r="U8" i="9"/>
  <c r="O21" i="11"/>
  <c r="O20" i="11"/>
  <c r="S12" i="11"/>
  <c r="M33" i="8"/>
  <c r="E27" i="9" s="1"/>
  <c r="N12" i="11" s="1"/>
  <c r="N45" i="8"/>
  <c r="N5" i="8"/>
  <c r="N7" i="8"/>
  <c r="N8" i="8"/>
  <c r="N9" i="8"/>
  <c r="N36" i="8"/>
  <c r="N13" i="8"/>
  <c r="N37" i="8"/>
  <c r="N15" i="8"/>
  <c r="N18" i="8"/>
  <c r="N40" i="8"/>
  <c r="N44" i="8"/>
  <c r="N15" i="9" s="1"/>
  <c r="N24" i="8"/>
  <c r="N48" i="8"/>
  <c r="N49" i="8"/>
  <c r="N28" i="8"/>
  <c r="N20" i="8"/>
  <c r="N16" i="8"/>
  <c r="N12" i="8"/>
  <c r="D7" i="9"/>
  <c r="F30" i="9"/>
  <c r="O8" i="11" s="1"/>
  <c r="D13" i="9"/>
  <c r="F36" i="9"/>
  <c r="D8" i="9"/>
  <c r="F31" i="9"/>
  <c r="O6" i="11" s="1"/>
  <c r="D10" i="9"/>
  <c r="F33" i="9"/>
  <c r="O7" i="11" s="1"/>
  <c r="D11" i="9"/>
  <c r="F34" i="9"/>
  <c r="D15" i="9"/>
  <c r="F38" i="9"/>
  <c r="D16" i="9"/>
  <c r="F39" i="9"/>
  <c r="O14" i="11" s="1"/>
  <c r="D19" i="9"/>
  <c r="F42" i="9"/>
  <c r="O15" i="11" s="1"/>
  <c r="D20" i="9"/>
  <c r="F43" i="9"/>
  <c r="O16" i="11" s="1"/>
  <c r="N27" i="8"/>
  <c r="N23" i="8"/>
  <c r="N19" i="8"/>
  <c r="N11" i="8"/>
  <c r="C16" i="9"/>
  <c r="C39" i="9"/>
  <c r="C5" i="9"/>
  <c r="C28" i="9"/>
  <c r="C6" i="9"/>
  <c r="C29" i="9"/>
  <c r="C7" i="9"/>
  <c r="C30" i="9"/>
  <c r="C13" i="9"/>
  <c r="C36" i="9"/>
  <c r="C8" i="9"/>
  <c r="C31" i="9"/>
  <c r="C9" i="9"/>
  <c r="C32" i="9"/>
  <c r="C10" i="9"/>
  <c r="C33" i="9"/>
  <c r="C12" i="9"/>
  <c r="C35" i="9"/>
  <c r="C11" i="9"/>
  <c r="C34" i="9"/>
  <c r="C14" i="9"/>
  <c r="C37" i="9"/>
  <c r="C15" i="9"/>
  <c r="C38" i="9"/>
  <c r="C17" i="9"/>
  <c r="C40" i="9"/>
  <c r="C18" i="9"/>
  <c r="C41" i="9"/>
  <c r="C19" i="9"/>
  <c r="C42" i="9"/>
  <c r="C20" i="9"/>
  <c r="C43" i="9"/>
  <c r="N47" i="8"/>
  <c r="N18" i="9" s="1"/>
  <c r="N43" i="8"/>
  <c r="N35" i="8"/>
  <c r="N26" i="8"/>
  <c r="N22" i="8"/>
  <c r="N14" i="8"/>
  <c r="N10" i="8"/>
  <c r="N6" i="8"/>
  <c r="N38" i="8"/>
  <c r="N34" i="8"/>
  <c r="N25" i="8"/>
  <c r="N21" i="8"/>
  <c r="N17" i="8"/>
  <c r="E3" i="9"/>
  <c r="C3" i="9"/>
  <c r="C26" i="9"/>
  <c r="N3" i="8"/>
  <c r="N4" i="8"/>
  <c r="C4" i="9"/>
  <c r="C27" i="9"/>
  <c r="D4" i="9"/>
  <c r="F27" i="9"/>
  <c r="O12" i="11" s="1"/>
  <c r="D41" i="9"/>
  <c r="M15" i="9"/>
  <c r="E26" i="9"/>
  <c r="E39" i="9"/>
  <c r="N14" i="11" s="1"/>
  <c r="D50" i="8"/>
  <c r="F44" i="9" s="1"/>
  <c r="D38" i="9"/>
  <c r="M18" i="9"/>
  <c r="M4" i="9"/>
  <c r="E43" i="9"/>
  <c r="N16" i="11" s="1"/>
  <c r="D14" i="9"/>
  <c r="D9" i="9"/>
  <c r="D32" i="8"/>
  <c r="N32" i="8" s="1"/>
  <c r="E42" i="9"/>
  <c r="N15" i="11" s="1"/>
  <c r="D18" i="9"/>
  <c r="D41" i="8"/>
  <c r="D46" i="8"/>
  <c r="D6" i="9"/>
  <c r="E19" i="9"/>
  <c r="H51" i="8"/>
  <c r="K51" i="8"/>
  <c r="E51" i="8"/>
  <c r="C51" i="8"/>
  <c r="M51" i="8"/>
  <c r="J51" i="8"/>
  <c r="E29" i="8"/>
  <c r="I29" i="8"/>
  <c r="C29" i="8"/>
  <c r="N29" i="8" s="1"/>
  <c r="F29" i="8"/>
  <c r="J29" i="8"/>
  <c r="L29" i="8"/>
  <c r="F39" i="8"/>
  <c r="N39" i="8" s="1"/>
  <c r="F46" i="8"/>
  <c r="G29" i="8"/>
  <c r="M29" i="8"/>
  <c r="G33" i="8"/>
  <c r="G4" i="9" s="1"/>
  <c r="D29" i="8"/>
  <c r="H29" i="8"/>
  <c r="K29" i="8"/>
  <c r="M4" i="6"/>
  <c r="K4" i="6"/>
  <c r="C4" i="6"/>
  <c r="L4" i="6"/>
  <c r="M5" i="6"/>
  <c r="K5" i="6"/>
  <c r="C5" i="6"/>
  <c r="L5" i="6"/>
  <c r="M6" i="6"/>
  <c r="K6" i="6"/>
  <c r="C6" i="6"/>
  <c r="L6" i="6"/>
  <c r="M7" i="6"/>
  <c r="K7" i="6"/>
  <c r="C7" i="6"/>
  <c r="L7" i="6"/>
  <c r="M8" i="6"/>
  <c r="K8" i="6"/>
  <c r="C8" i="6"/>
  <c r="L8" i="6"/>
  <c r="M9" i="6"/>
  <c r="K9" i="6"/>
  <c r="C9" i="6"/>
  <c r="L9" i="6"/>
  <c r="M10" i="6"/>
  <c r="M35" i="6" s="1"/>
  <c r="K10" i="6"/>
  <c r="K35" i="6" s="1"/>
  <c r="C10" i="6"/>
  <c r="L10" i="6"/>
  <c r="L35" i="6" s="1"/>
  <c r="M11" i="6"/>
  <c r="M36" i="6" s="1"/>
  <c r="K11" i="6"/>
  <c r="K36" i="6" s="1"/>
  <c r="C11" i="6"/>
  <c r="L11" i="6"/>
  <c r="L36" i="6" s="1"/>
  <c r="M12" i="6"/>
  <c r="K12" i="6"/>
  <c r="C12" i="6"/>
  <c r="L12" i="6"/>
  <c r="M13" i="6"/>
  <c r="K13" i="6"/>
  <c r="C13" i="6"/>
  <c r="L13" i="6"/>
  <c r="M14" i="6"/>
  <c r="M37" i="6" s="1"/>
  <c r="K14" i="6"/>
  <c r="K37" i="6" s="1"/>
  <c r="C14" i="6"/>
  <c r="L14" i="6"/>
  <c r="L37" i="6" s="1"/>
  <c r="M15" i="6"/>
  <c r="K15" i="6"/>
  <c r="C15" i="6"/>
  <c r="L15" i="6"/>
  <c r="M16" i="6"/>
  <c r="M38" i="6" s="1"/>
  <c r="K16" i="6"/>
  <c r="K38" i="6" s="1"/>
  <c r="C16" i="6"/>
  <c r="L16" i="6"/>
  <c r="L38" i="6" s="1"/>
  <c r="M17" i="6"/>
  <c r="M39" i="6" s="1"/>
  <c r="K17" i="6"/>
  <c r="K39" i="6" s="1"/>
  <c r="C17" i="6"/>
  <c r="L17" i="6"/>
  <c r="L39" i="6" s="1"/>
  <c r="M18" i="6"/>
  <c r="K18" i="6"/>
  <c r="C18" i="6"/>
  <c r="L18" i="6"/>
  <c r="M19" i="6"/>
  <c r="M41" i="6" s="1"/>
  <c r="K19" i="6"/>
  <c r="K41" i="6" s="1"/>
  <c r="K12" i="9" s="1"/>
  <c r="C19" i="6"/>
  <c r="L19" i="6"/>
  <c r="L41" i="6" s="1"/>
  <c r="M20" i="6"/>
  <c r="M40" i="6" s="1"/>
  <c r="K20" i="6"/>
  <c r="K40" i="6" s="1"/>
  <c r="C20" i="6"/>
  <c r="L20" i="6"/>
  <c r="L40" i="6" s="1"/>
  <c r="J20" i="6"/>
  <c r="J40" i="6" s="1"/>
  <c r="J5" i="6"/>
  <c r="J6" i="6"/>
  <c r="J7" i="6"/>
  <c r="J8" i="6"/>
  <c r="J9" i="6"/>
  <c r="J10" i="6"/>
  <c r="J35" i="6" s="1"/>
  <c r="J6" i="9" s="1"/>
  <c r="J11" i="6"/>
  <c r="J36" i="6" s="1"/>
  <c r="J7" i="9" s="1"/>
  <c r="J12" i="6"/>
  <c r="J13" i="6"/>
  <c r="J14" i="6"/>
  <c r="J37" i="6" s="1"/>
  <c r="J8" i="9" s="1"/>
  <c r="J15" i="6"/>
  <c r="J16" i="6"/>
  <c r="J38" i="6" s="1"/>
  <c r="J9" i="9" s="1"/>
  <c r="J17" i="6"/>
  <c r="J39" i="6" s="1"/>
  <c r="J10" i="9" s="1"/>
  <c r="J18" i="6"/>
  <c r="J19" i="6"/>
  <c r="J41" i="6" s="1"/>
  <c r="J12" i="9" s="1"/>
  <c r="E4" i="6"/>
  <c r="F4" i="6"/>
  <c r="G4" i="6"/>
  <c r="H4" i="6"/>
  <c r="I4" i="6"/>
  <c r="E5" i="6"/>
  <c r="F5" i="6"/>
  <c r="G5" i="6"/>
  <c r="H5" i="6"/>
  <c r="I5" i="6"/>
  <c r="E6" i="6"/>
  <c r="F6" i="6"/>
  <c r="G6" i="6"/>
  <c r="H6" i="6"/>
  <c r="I6" i="6"/>
  <c r="E7" i="6"/>
  <c r="F7" i="6"/>
  <c r="G7" i="6"/>
  <c r="H7" i="6"/>
  <c r="I7" i="6"/>
  <c r="E8" i="6"/>
  <c r="F8" i="6"/>
  <c r="G8" i="6"/>
  <c r="H8" i="6"/>
  <c r="I8" i="6"/>
  <c r="E9" i="6"/>
  <c r="F9" i="6"/>
  <c r="G9" i="6"/>
  <c r="H9" i="6"/>
  <c r="I9" i="6"/>
  <c r="E10" i="6"/>
  <c r="E35" i="6" s="1"/>
  <c r="F10" i="6"/>
  <c r="F35" i="6" s="1"/>
  <c r="G10" i="6"/>
  <c r="G35" i="6" s="1"/>
  <c r="H10" i="6"/>
  <c r="H35" i="6" s="1"/>
  <c r="I10" i="6"/>
  <c r="I35" i="6" s="1"/>
  <c r="I6" i="9" s="1"/>
  <c r="E11" i="6"/>
  <c r="E36" i="6" s="1"/>
  <c r="F11" i="6"/>
  <c r="F36" i="6" s="1"/>
  <c r="F7" i="9" s="1"/>
  <c r="G11" i="6"/>
  <c r="G36" i="6" s="1"/>
  <c r="H11" i="6"/>
  <c r="H36" i="6" s="1"/>
  <c r="H7" i="9" s="1"/>
  <c r="I11" i="6"/>
  <c r="I36" i="6" s="1"/>
  <c r="I7" i="9" s="1"/>
  <c r="E12" i="6"/>
  <c r="F12" i="6"/>
  <c r="G12" i="6"/>
  <c r="H12" i="6"/>
  <c r="I12" i="6"/>
  <c r="E13" i="6"/>
  <c r="F13" i="6"/>
  <c r="G13" i="6"/>
  <c r="H13" i="6"/>
  <c r="I13" i="6"/>
  <c r="E14" i="6"/>
  <c r="E37" i="6" s="1"/>
  <c r="F14" i="6"/>
  <c r="F37" i="6" s="1"/>
  <c r="F8" i="9" s="1"/>
  <c r="G14" i="6"/>
  <c r="G37" i="6" s="1"/>
  <c r="H14" i="6"/>
  <c r="H37" i="6" s="1"/>
  <c r="I14" i="6"/>
  <c r="I37" i="6" s="1"/>
  <c r="I8" i="9" s="1"/>
  <c r="E15" i="6"/>
  <c r="F15" i="6"/>
  <c r="G15" i="6"/>
  <c r="H15" i="6"/>
  <c r="I15" i="6"/>
  <c r="E16" i="6"/>
  <c r="E38" i="6" s="1"/>
  <c r="F16" i="6"/>
  <c r="F38" i="6" s="1"/>
  <c r="F9" i="9" s="1"/>
  <c r="G16" i="6"/>
  <c r="G38" i="6" s="1"/>
  <c r="G9" i="9" s="1"/>
  <c r="H16" i="6"/>
  <c r="H38" i="6" s="1"/>
  <c r="H9" i="9" s="1"/>
  <c r="I16" i="6"/>
  <c r="I38" i="6" s="1"/>
  <c r="I9" i="9" s="1"/>
  <c r="E17" i="6"/>
  <c r="E39" i="6" s="1"/>
  <c r="F17" i="6"/>
  <c r="F39" i="6" s="1"/>
  <c r="G17" i="6"/>
  <c r="G39" i="6" s="1"/>
  <c r="H17" i="6"/>
  <c r="H39" i="6" s="1"/>
  <c r="H10" i="9" s="1"/>
  <c r="I17" i="6"/>
  <c r="I39" i="6" s="1"/>
  <c r="I10" i="9" s="1"/>
  <c r="E18" i="6"/>
  <c r="F18" i="6"/>
  <c r="G18" i="6"/>
  <c r="H18" i="6"/>
  <c r="I18" i="6"/>
  <c r="E19" i="6"/>
  <c r="E41" i="6" s="1"/>
  <c r="F19" i="6"/>
  <c r="F41" i="6" s="1"/>
  <c r="F12" i="9" s="1"/>
  <c r="G19" i="6"/>
  <c r="G41" i="6" s="1"/>
  <c r="H19" i="6"/>
  <c r="H41" i="6" s="1"/>
  <c r="H12" i="9" s="1"/>
  <c r="I19" i="6"/>
  <c r="I41" i="6" s="1"/>
  <c r="I12" i="9" s="1"/>
  <c r="E20" i="6"/>
  <c r="E40" i="6" s="1"/>
  <c r="F20" i="6"/>
  <c r="F40" i="6" s="1"/>
  <c r="F11" i="9" s="1"/>
  <c r="G20" i="6"/>
  <c r="G40" i="6" s="1"/>
  <c r="H20" i="6"/>
  <c r="H40" i="6" s="1"/>
  <c r="I20" i="6"/>
  <c r="I40" i="6" s="1"/>
  <c r="I11" i="9" s="1"/>
  <c r="D5" i="6"/>
  <c r="D6" i="6"/>
  <c r="D7" i="6"/>
  <c r="D8" i="6"/>
  <c r="D9" i="6"/>
  <c r="D10" i="6"/>
  <c r="D11" i="6"/>
  <c r="D12" i="6"/>
  <c r="D13" i="6"/>
  <c r="D14" i="6"/>
  <c r="D15" i="6"/>
  <c r="D16" i="6"/>
  <c r="D17" i="6"/>
  <c r="D18" i="6"/>
  <c r="D19" i="6"/>
  <c r="D20" i="6"/>
  <c r="J4" i="6"/>
  <c r="M24" i="6"/>
  <c r="M45" i="6" s="1"/>
  <c r="K24" i="6"/>
  <c r="K45" i="6" s="1"/>
  <c r="K16" i="9" s="1"/>
  <c r="C24" i="6"/>
  <c r="L24" i="6"/>
  <c r="L45" i="6" s="1"/>
  <c r="L16" i="9" s="1"/>
  <c r="M25" i="6"/>
  <c r="M46" i="6" s="1"/>
  <c r="K25" i="6"/>
  <c r="K46" i="6" s="1"/>
  <c r="K17" i="9" s="1"/>
  <c r="C25" i="6"/>
  <c r="L25" i="6"/>
  <c r="L46" i="6" s="1"/>
  <c r="M26" i="6"/>
  <c r="M47" i="6" s="1"/>
  <c r="K26" i="6"/>
  <c r="K47" i="6" s="1"/>
  <c r="C26" i="6"/>
  <c r="L26" i="6"/>
  <c r="L47" i="6" s="1"/>
  <c r="M27" i="6"/>
  <c r="M48" i="6" s="1"/>
  <c r="K27" i="6"/>
  <c r="K48" i="6" s="1"/>
  <c r="C27" i="6"/>
  <c r="L27" i="6"/>
  <c r="L48" i="6" s="1"/>
  <c r="M28" i="6"/>
  <c r="M49" i="6" s="1"/>
  <c r="K28" i="6"/>
  <c r="K49" i="6" s="1"/>
  <c r="C28" i="6"/>
  <c r="L28" i="6"/>
  <c r="L49" i="6" s="1"/>
  <c r="J25" i="6"/>
  <c r="J46" i="6" s="1"/>
  <c r="J17" i="9" s="1"/>
  <c r="J26" i="6"/>
  <c r="J47" i="6" s="1"/>
  <c r="J27" i="6"/>
  <c r="J48" i="6" s="1"/>
  <c r="J28" i="6"/>
  <c r="J49" i="6" s="1"/>
  <c r="J24" i="6"/>
  <c r="J45" i="6" s="1"/>
  <c r="E24" i="6"/>
  <c r="E45" i="6" s="1"/>
  <c r="F24" i="6"/>
  <c r="F45" i="6" s="1"/>
  <c r="G24" i="6"/>
  <c r="G45" i="6" s="1"/>
  <c r="H24" i="6"/>
  <c r="H45" i="6" s="1"/>
  <c r="I24" i="6"/>
  <c r="I45" i="6" s="1"/>
  <c r="E25" i="6"/>
  <c r="E46" i="6" s="1"/>
  <c r="F25" i="6"/>
  <c r="F46" i="6" s="1"/>
  <c r="G25" i="6"/>
  <c r="G46" i="6" s="1"/>
  <c r="H25" i="6"/>
  <c r="H46" i="6" s="1"/>
  <c r="I25" i="6"/>
  <c r="I46" i="6" s="1"/>
  <c r="I17" i="9" s="1"/>
  <c r="E26" i="6"/>
  <c r="E47" i="6" s="1"/>
  <c r="F26" i="6"/>
  <c r="F47" i="6" s="1"/>
  <c r="G26" i="6"/>
  <c r="G47" i="6" s="1"/>
  <c r="H26" i="6"/>
  <c r="H47" i="6" s="1"/>
  <c r="I26" i="6"/>
  <c r="I47" i="6" s="1"/>
  <c r="E27" i="6"/>
  <c r="E48" i="6" s="1"/>
  <c r="F27" i="6"/>
  <c r="F48" i="6" s="1"/>
  <c r="G27" i="6"/>
  <c r="G48" i="6" s="1"/>
  <c r="H27" i="6"/>
  <c r="H48" i="6" s="1"/>
  <c r="I27" i="6"/>
  <c r="I48" i="6" s="1"/>
  <c r="I19" i="9" s="1"/>
  <c r="E28" i="6"/>
  <c r="E49" i="6" s="1"/>
  <c r="F28" i="6"/>
  <c r="F49" i="6" s="1"/>
  <c r="F20" i="9" s="1"/>
  <c r="G28" i="6"/>
  <c r="G49" i="6" s="1"/>
  <c r="H28" i="6"/>
  <c r="H49" i="6" s="1"/>
  <c r="I28" i="6"/>
  <c r="I49" i="6" s="1"/>
  <c r="I20" i="9" s="1"/>
  <c r="D25" i="6"/>
  <c r="D26" i="6"/>
  <c r="D27" i="6"/>
  <c r="D28" i="6"/>
  <c r="D24" i="6"/>
  <c r="D22" i="6"/>
  <c r="E22" i="6"/>
  <c r="E44" i="6" s="1"/>
  <c r="F22" i="6"/>
  <c r="F44" i="6" s="1"/>
  <c r="G22" i="6"/>
  <c r="G44" i="6" s="1"/>
  <c r="H22" i="6"/>
  <c r="H44" i="6" s="1"/>
  <c r="I22" i="6"/>
  <c r="I44" i="6" s="1"/>
  <c r="J22" i="6"/>
  <c r="J44" i="6" s="1"/>
  <c r="M22" i="6"/>
  <c r="M44" i="6" s="1"/>
  <c r="K22" i="6"/>
  <c r="K44" i="6" s="1"/>
  <c r="C22" i="6"/>
  <c r="L22" i="6"/>
  <c r="L44" i="6" s="1"/>
  <c r="D23" i="6"/>
  <c r="E23" i="6"/>
  <c r="E50" i="6" s="1"/>
  <c r="F23" i="6"/>
  <c r="F50" i="6" s="1"/>
  <c r="G23" i="6"/>
  <c r="G50" i="6" s="1"/>
  <c r="H23" i="6"/>
  <c r="H50" i="6" s="1"/>
  <c r="I23" i="6"/>
  <c r="I50" i="6" s="1"/>
  <c r="J23" i="6"/>
  <c r="J50" i="6" s="1"/>
  <c r="J21" i="9" s="1"/>
  <c r="M23" i="6"/>
  <c r="M50" i="6" s="1"/>
  <c r="K23" i="6"/>
  <c r="K50" i="6" s="1"/>
  <c r="C23" i="6"/>
  <c r="L23" i="6"/>
  <c r="L50" i="6" s="1"/>
  <c r="L21" i="9" s="1"/>
  <c r="M21" i="6"/>
  <c r="M43" i="6" s="1"/>
  <c r="K21" i="6"/>
  <c r="K43" i="6" s="1"/>
  <c r="C21" i="6"/>
  <c r="L21" i="6"/>
  <c r="L43" i="6" s="1"/>
  <c r="J21" i="6"/>
  <c r="J43" i="6" s="1"/>
  <c r="J14" i="9" s="1"/>
  <c r="E21" i="6"/>
  <c r="E43" i="6" s="1"/>
  <c r="F21" i="6"/>
  <c r="F43" i="6" s="1"/>
  <c r="G21" i="6"/>
  <c r="G43" i="6" s="1"/>
  <c r="H21" i="6"/>
  <c r="H43" i="6" s="1"/>
  <c r="I21" i="6"/>
  <c r="I43" i="6" s="1"/>
  <c r="I14" i="9" s="1"/>
  <c r="D21" i="6"/>
  <c r="D4" i="6"/>
  <c r="M3" i="6"/>
  <c r="M32" i="6" s="1"/>
  <c r="K3" i="6"/>
  <c r="K32" i="6" s="1"/>
  <c r="C3" i="6"/>
  <c r="L3" i="6"/>
  <c r="L32" i="6" s="1"/>
  <c r="L3" i="9" s="1"/>
  <c r="J3" i="6"/>
  <c r="J32" i="6" s="1"/>
  <c r="J3" i="9" s="1"/>
  <c r="E3" i="6"/>
  <c r="E32" i="6" s="1"/>
  <c r="F3" i="6"/>
  <c r="F32" i="6" s="1"/>
  <c r="G3" i="6"/>
  <c r="G32" i="6" s="1"/>
  <c r="H3" i="6"/>
  <c r="H32" i="6" s="1"/>
  <c r="I3" i="6"/>
  <c r="I32" i="6" s="1"/>
  <c r="I3" i="9" s="1"/>
  <c r="D3" i="6"/>
  <c r="B25" i="6"/>
  <c r="B26" i="6"/>
  <c r="B27" i="6"/>
  <c r="B28" i="6"/>
  <c r="B24" i="6"/>
  <c r="B22" i="6"/>
  <c r="B23" i="6"/>
  <c r="B21" i="6"/>
  <c r="B18" i="6"/>
  <c r="B19" i="6"/>
  <c r="B20" i="6"/>
  <c r="B5" i="6"/>
  <c r="B6" i="6"/>
  <c r="B7" i="6"/>
  <c r="B8" i="6"/>
  <c r="B9" i="6"/>
  <c r="B10" i="6"/>
  <c r="B11" i="6"/>
  <c r="B12" i="6"/>
  <c r="B13" i="6"/>
  <c r="B14" i="6"/>
  <c r="B15" i="6"/>
  <c r="B16" i="6"/>
  <c r="B17" i="6"/>
  <c r="B4" i="6"/>
  <c r="B3" i="6"/>
  <c r="B10" i="4"/>
  <c r="C10" i="4"/>
  <c r="D10" i="4"/>
  <c r="T11" i="4"/>
  <c r="T12" i="4"/>
  <c r="B13" i="4"/>
  <c r="C13" i="4"/>
  <c r="D13" i="4"/>
  <c r="T14" i="4"/>
  <c r="T15" i="4"/>
  <c r="T16" i="4"/>
  <c r="T17" i="4"/>
  <c r="T18" i="4"/>
  <c r="T19" i="4"/>
  <c r="B20" i="4"/>
  <c r="C20" i="4"/>
  <c r="D20" i="4"/>
  <c r="T21" i="4"/>
  <c r="T22" i="4"/>
  <c r="T23" i="4"/>
  <c r="T24" i="4"/>
  <c r="B25" i="4"/>
  <c r="C25" i="4"/>
  <c r="D25" i="4"/>
  <c r="T26" i="4"/>
  <c r="T27" i="4"/>
  <c r="T28" i="4"/>
  <c r="B31" i="4"/>
  <c r="B30" i="4" s="1"/>
  <c r="C31" i="4"/>
  <c r="D31" i="4"/>
  <c r="T32" i="4"/>
  <c r="T33" i="4"/>
  <c r="B34" i="4"/>
  <c r="C34" i="4"/>
  <c r="D34" i="4"/>
  <c r="D29" i="4" s="1"/>
  <c r="T35" i="4"/>
  <c r="T36" i="4"/>
  <c r="T37" i="4"/>
  <c r="B39" i="4"/>
  <c r="C39" i="4"/>
  <c r="D39" i="4"/>
  <c r="E39" i="4"/>
  <c r="F39" i="4"/>
  <c r="G39" i="4"/>
  <c r="H39" i="4"/>
  <c r="I39" i="4"/>
  <c r="J39" i="4"/>
  <c r="K39" i="4"/>
  <c r="L39" i="4"/>
  <c r="M39" i="4"/>
  <c r="N39" i="4"/>
  <c r="O39" i="4"/>
  <c r="P39" i="4"/>
  <c r="Q39" i="4"/>
  <c r="R39" i="4"/>
  <c r="S39" i="4"/>
  <c r="T40" i="4"/>
  <c r="T41" i="4"/>
  <c r="T42" i="4"/>
  <c r="T43" i="4"/>
  <c r="B44" i="4"/>
  <c r="C44" i="4"/>
  <c r="D44" i="4"/>
  <c r="E44" i="4"/>
  <c r="F44" i="4"/>
  <c r="G44" i="4"/>
  <c r="H44" i="4"/>
  <c r="I44" i="4"/>
  <c r="J44" i="4"/>
  <c r="K44" i="4"/>
  <c r="L44" i="4"/>
  <c r="M44" i="4"/>
  <c r="N44" i="4"/>
  <c r="O44" i="4"/>
  <c r="P44" i="4"/>
  <c r="Q44" i="4"/>
  <c r="R44" i="4"/>
  <c r="S44" i="4"/>
  <c r="T45" i="4"/>
  <c r="T46" i="4"/>
  <c r="T47" i="4"/>
  <c r="T48" i="4"/>
  <c r="T49" i="4"/>
  <c r="B50" i="4"/>
  <c r="C50" i="4"/>
  <c r="D50" i="4"/>
  <c r="E50" i="4"/>
  <c r="F50" i="4"/>
  <c r="G50" i="4"/>
  <c r="H50" i="4"/>
  <c r="I50" i="4"/>
  <c r="J50" i="4"/>
  <c r="K50" i="4"/>
  <c r="L50" i="4"/>
  <c r="M50" i="4"/>
  <c r="N50" i="4"/>
  <c r="O50" i="4"/>
  <c r="P50" i="4"/>
  <c r="Q50" i="4"/>
  <c r="R50" i="4"/>
  <c r="S50" i="4"/>
  <c r="T51" i="4"/>
  <c r="T52" i="4"/>
  <c r="T53" i="4"/>
  <c r="T54" i="4"/>
  <c r="T55" i="4"/>
  <c r="T56" i="4"/>
  <c r="B58" i="4"/>
  <c r="C58" i="4"/>
  <c r="D58" i="4"/>
  <c r="T59" i="4"/>
  <c r="T60" i="4"/>
  <c r="T61" i="4"/>
  <c r="T62" i="4"/>
  <c r="T63" i="4"/>
  <c r="T64" i="4"/>
  <c r="T65" i="4"/>
  <c r="T66" i="4"/>
  <c r="T67" i="4"/>
  <c r="B68" i="4"/>
  <c r="C68" i="4"/>
  <c r="D68" i="4"/>
  <c r="T69" i="4"/>
  <c r="T70" i="4"/>
  <c r="T71" i="4"/>
  <c r="T72" i="4"/>
  <c r="T73" i="4"/>
  <c r="T74" i="4"/>
  <c r="T75" i="4"/>
  <c r="T76" i="4"/>
  <c r="T77" i="4"/>
  <c r="T78" i="4"/>
  <c r="T79" i="4"/>
  <c r="T80" i="4"/>
  <c r="T81" i="4"/>
  <c r="B82" i="4"/>
  <c r="C82" i="4"/>
  <c r="D82" i="4"/>
  <c r="T83" i="4"/>
  <c r="T84" i="4"/>
  <c r="T85" i="4"/>
  <c r="T86" i="4"/>
  <c r="T87" i="4"/>
  <c r="T88" i="4"/>
  <c r="B89" i="4"/>
  <c r="C89" i="4"/>
  <c r="D89" i="4"/>
  <c r="T90" i="4"/>
  <c r="T91" i="4"/>
  <c r="T92" i="4"/>
  <c r="T93" i="4"/>
  <c r="T94" i="4"/>
  <c r="B95" i="4"/>
  <c r="T96" i="4"/>
  <c r="T97" i="4"/>
  <c r="T98" i="4"/>
  <c r="C99" i="4"/>
  <c r="D99" i="4"/>
  <c r="D95" i="4" s="1"/>
  <c r="T100" i="4"/>
  <c r="T101" i="4"/>
  <c r="B102" i="4"/>
  <c r="C102" i="4"/>
  <c r="D102" i="4"/>
  <c r="T103" i="4"/>
  <c r="T104" i="4"/>
  <c r="T105" i="4"/>
  <c r="B114" i="4"/>
  <c r="B118" i="4"/>
  <c r="U8" i="3"/>
  <c r="Y8" i="3"/>
  <c r="U14" i="3"/>
  <c r="Y14" i="3"/>
  <c r="U23" i="3"/>
  <c r="Y23" i="3"/>
  <c r="U31" i="3"/>
  <c r="Y31" i="3"/>
  <c r="B45" i="3"/>
  <c r="B46" i="3"/>
  <c r="U47" i="3"/>
  <c r="Y47" i="3"/>
  <c r="U55" i="3"/>
  <c r="Y55" i="3"/>
  <c r="U64" i="3"/>
  <c r="Y64" i="3"/>
  <c r="U72" i="3"/>
  <c r="Y72" i="3"/>
  <c r="H153" i="1"/>
  <c r="G153" i="1"/>
  <c r="F153" i="1"/>
  <c r="H152" i="1"/>
  <c r="G152" i="1"/>
  <c r="F152" i="1"/>
  <c r="H151" i="1"/>
  <c r="G151" i="1"/>
  <c r="F151" i="1"/>
  <c r="H150" i="1"/>
  <c r="G150" i="1"/>
  <c r="F150" i="1"/>
  <c r="H149" i="1"/>
  <c r="G149" i="1"/>
  <c r="F149" i="1"/>
  <c r="H148" i="1"/>
  <c r="G148" i="1"/>
  <c r="F148" i="1"/>
  <c r="H147" i="1"/>
  <c r="G147" i="1"/>
  <c r="F147" i="1"/>
  <c r="H146" i="1"/>
  <c r="G146" i="1"/>
  <c r="F146" i="1"/>
  <c r="H145" i="1"/>
  <c r="G145" i="1"/>
  <c r="F145" i="1"/>
  <c r="H144" i="1"/>
  <c r="G144" i="1"/>
  <c r="F144" i="1"/>
  <c r="H143" i="1"/>
  <c r="G143" i="1"/>
  <c r="F143" i="1"/>
  <c r="H142" i="1"/>
  <c r="G142" i="1"/>
  <c r="F142" i="1"/>
  <c r="H141" i="1"/>
  <c r="G141" i="1"/>
  <c r="F141" i="1"/>
  <c r="H140" i="1"/>
  <c r="G140" i="1"/>
  <c r="F140" i="1"/>
  <c r="H139" i="1"/>
  <c r="G139" i="1"/>
  <c r="F139" i="1"/>
  <c r="H138" i="1"/>
  <c r="G138" i="1"/>
  <c r="F138" i="1"/>
  <c r="H137" i="1"/>
  <c r="G137" i="1"/>
  <c r="F137" i="1"/>
  <c r="H136" i="1"/>
  <c r="G136" i="1"/>
  <c r="F136" i="1"/>
  <c r="H135" i="1"/>
  <c r="G135" i="1"/>
  <c r="F135" i="1"/>
  <c r="H134" i="1"/>
  <c r="G134" i="1"/>
  <c r="F134" i="1"/>
  <c r="H133" i="1"/>
  <c r="G133" i="1"/>
  <c r="F133" i="1"/>
  <c r="H132" i="1"/>
  <c r="G132" i="1"/>
  <c r="F132" i="1"/>
  <c r="H131" i="1"/>
  <c r="T8" i="1" s="1"/>
  <c r="G131" i="1"/>
  <c r="S8" i="1" s="1"/>
  <c r="F131" i="1"/>
  <c r="R8" i="1" s="1"/>
  <c r="H130" i="1"/>
  <c r="T7" i="1" s="1"/>
  <c r="G130" i="1"/>
  <c r="S7" i="1" s="1"/>
  <c r="F130" i="1"/>
  <c r="R7" i="1" s="1"/>
  <c r="H129" i="1"/>
  <c r="G129" i="1"/>
  <c r="F129" i="1"/>
  <c r="H128" i="1"/>
  <c r="G128" i="1"/>
  <c r="F128" i="1"/>
  <c r="H127" i="1"/>
  <c r="T5" i="1" s="1"/>
  <c r="G127" i="1"/>
  <c r="S5" i="1" s="1"/>
  <c r="F127" i="1"/>
  <c r="R5" i="1" s="1"/>
  <c r="H126" i="1"/>
  <c r="G126" i="1"/>
  <c r="F126" i="1"/>
  <c r="H125" i="1"/>
  <c r="G125" i="1"/>
  <c r="F125" i="1"/>
  <c r="H124" i="1"/>
  <c r="G124" i="1"/>
  <c r="F124" i="1"/>
  <c r="H123" i="1"/>
  <c r="G123" i="1"/>
  <c r="F123" i="1"/>
  <c r="H122" i="1"/>
  <c r="G122" i="1"/>
  <c r="F122" i="1"/>
  <c r="H121" i="1"/>
  <c r="G121" i="1"/>
  <c r="F121" i="1"/>
  <c r="H120" i="1"/>
  <c r="G120" i="1"/>
  <c r="F120" i="1"/>
  <c r="H119" i="1"/>
  <c r="G119" i="1"/>
  <c r="F119" i="1"/>
  <c r="H118" i="1"/>
  <c r="G118" i="1"/>
  <c r="F118" i="1"/>
  <c r="H117" i="1"/>
  <c r="G117" i="1"/>
  <c r="F117" i="1"/>
  <c r="H116" i="1"/>
  <c r="G116" i="1"/>
  <c r="F116" i="1"/>
  <c r="H115" i="1"/>
  <c r="G115" i="1"/>
  <c r="F115" i="1"/>
  <c r="H114" i="1"/>
  <c r="G114" i="1"/>
  <c r="F114" i="1"/>
  <c r="H113" i="1"/>
  <c r="G113" i="1"/>
  <c r="F113" i="1"/>
  <c r="H112" i="1"/>
  <c r="G112" i="1"/>
  <c r="F112" i="1"/>
  <c r="H111" i="1"/>
  <c r="G111" i="1"/>
  <c r="F111" i="1"/>
  <c r="H110" i="1"/>
  <c r="G110" i="1"/>
  <c r="F110" i="1"/>
  <c r="H109" i="1"/>
  <c r="G109" i="1"/>
  <c r="F109" i="1"/>
  <c r="H108" i="1"/>
  <c r="G108" i="1"/>
  <c r="F108" i="1"/>
  <c r="H107" i="1"/>
  <c r="G107" i="1"/>
  <c r="F107" i="1"/>
  <c r="H106" i="1"/>
  <c r="G106" i="1"/>
  <c r="F106" i="1"/>
  <c r="H105" i="1"/>
  <c r="G105" i="1"/>
  <c r="F105" i="1"/>
  <c r="H104" i="1"/>
  <c r="G104" i="1"/>
  <c r="F104" i="1"/>
  <c r="H103" i="1"/>
  <c r="G103" i="1"/>
  <c r="F103" i="1"/>
  <c r="H102" i="1"/>
  <c r="G102" i="1"/>
  <c r="F102" i="1"/>
  <c r="H101" i="1"/>
  <c r="G101" i="1"/>
  <c r="F101" i="1"/>
  <c r="H100" i="1"/>
  <c r="G100" i="1"/>
  <c r="F100" i="1"/>
  <c r="H99" i="1"/>
  <c r="G99" i="1"/>
  <c r="F99" i="1"/>
  <c r="H98" i="1"/>
  <c r="G98" i="1"/>
  <c r="F98" i="1"/>
  <c r="H97" i="1"/>
  <c r="G97" i="1"/>
  <c r="F97" i="1"/>
  <c r="H96" i="1"/>
  <c r="G96" i="1"/>
  <c r="F96" i="1"/>
  <c r="H95" i="1"/>
  <c r="G95" i="1"/>
  <c r="F95" i="1"/>
  <c r="H94" i="1"/>
  <c r="G94" i="1"/>
  <c r="F94" i="1"/>
  <c r="H93" i="1"/>
  <c r="G93" i="1"/>
  <c r="F93" i="1"/>
  <c r="H92" i="1"/>
  <c r="G92" i="1"/>
  <c r="F92" i="1"/>
  <c r="H91" i="1"/>
  <c r="G91" i="1"/>
  <c r="F91" i="1"/>
  <c r="H90" i="1"/>
  <c r="G90" i="1"/>
  <c r="F90" i="1"/>
  <c r="H89" i="1"/>
  <c r="G89" i="1"/>
  <c r="F89" i="1"/>
  <c r="H88" i="1"/>
  <c r="G88" i="1"/>
  <c r="F88" i="1"/>
  <c r="H87" i="1"/>
  <c r="G87" i="1"/>
  <c r="F87" i="1"/>
  <c r="H86" i="1"/>
  <c r="G86" i="1"/>
  <c r="F86" i="1"/>
  <c r="H85" i="1"/>
  <c r="G85" i="1"/>
  <c r="F85" i="1"/>
  <c r="H84" i="1"/>
  <c r="G84" i="1"/>
  <c r="F84" i="1"/>
  <c r="H83" i="1"/>
  <c r="G83" i="1"/>
  <c r="F83" i="1"/>
  <c r="H82" i="1"/>
  <c r="G82" i="1"/>
  <c r="F82" i="1"/>
  <c r="H81" i="1"/>
  <c r="G81" i="1"/>
  <c r="F81" i="1"/>
  <c r="H80" i="1"/>
  <c r="G80" i="1"/>
  <c r="F80" i="1"/>
  <c r="H79" i="1"/>
  <c r="G79" i="1"/>
  <c r="F79" i="1"/>
  <c r="H78" i="1"/>
  <c r="G78" i="1"/>
  <c r="F78" i="1"/>
  <c r="H77" i="1"/>
  <c r="G77" i="1"/>
  <c r="F77" i="1"/>
  <c r="H76" i="1"/>
  <c r="G76" i="1"/>
  <c r="F76" i="1"/>
  <c r="H75" i="1"/>
  <c r="G75" i="1"/>
  <c r="F75" i="1"/>
  <c r="H74" i="1"/>
  <c r="G74" i="1"/>
  <c r="F74" i="1"/>
  <c r="H73" i="1"/>
  <c r="G73" i="1"/>
  <c r="F73" i="1"/>
  <c r="H72" i="1"/>
  <c r="G72" i="1"/>
  <c r="F72" i="1"/>
  <c r="H71" i="1"/>
  <c r="G71" i="1"/>
  <c r="F71" i="1"/>
  <c r="H70" i="1"/>
  <c r="G70" i="1"/>
  <c r="F70" i="1"/>
  <c r="H69" i="1"/>
  <c r="G69" i="1"/>
  <c r="F69" i="1"/>
  <c r="H68" i="1"/>
  <c r="G68" i="1"/>
  <c r="F68" i="1"/>
  <c r="H67" i="1"/>
  <c r="G67" i="1"/>
  <c r="F67" i="1"/>
  <c r="H66" i="1"/>
  <c r="G66" i="1"/>
  <c r="F66" i="1"/>
  <c r="H65" i="1"/>
  <c r="G65" i="1"/>
  <c r="F65" i="1"/>
  <c r="H64" i="1"/>
  <c r="G64" i="1"/>
  <c r="F64" i="1"/>
  <c r="H63" i="1"/>
  <c r="G63" i="1"/>
  <c r="F63" i="1"/>
  <c r="H62" i="1"/>
  <c r="G62" i="1"/>
  <c r="F62" i="1"/>
  <c r="H61" i="1"/>
  <c r="G61" i="1"/>
  <c r="F61" i="1"/>
  <c r="H60" i="1"/>
  <c r="G60" i="1"/>
  <c r="F60" i="1"/>
  <c r="H59" i="1"/>
  <c r="G59" i="1"/>
  <c r="F59" i="1"/>
  <c r="H58" i="1"/>
  <c r="G58" i="1"/>
  <c r="F58" i="1"/>
  <c r="H57" i="1"/>
  <c r="G57" i="1"/>
  <c r="F57" i="1"/>
  <c r="H56" i="1"/>
  <c r="G56" i="1"/>
  <c r="F56" i="1"/>
  <c r="H55" i="1"/>
  <c r="G55" i="1"/>
  <c r="F55" i="1"/>
  <c r="H54" i="1"/>
  <c r="G54" i="1"/>
  <c r="F54" i="1"/>
  <c r="H53" i="1"/>
  <c r="G53" i="1"/>
  <c r="F53" i="1"/>
  <c r="H52" i="1"/>
  <c r="G52" i="1"/>
  <c r="F52" i="1"/>
  <c r="H51" i="1"/>
  <c r="G51" i="1"/>
  <c r="F51" i="1"/>
  <c r="H50" i="1"/>
  <c r="G50" i="1"/>
  <c r="F50" i="1"/>
  <c r="H49" i="1"/>
  <c r="G49" i="1"/>
  <c r="F49" i="1"/>
  <c r="H48" i="1"/>
  <c r="G48" i="1"/>
  <c r="F48" i="1"/>
  <c r="H47" i="1"/>
  <c r="G47" i="1"/>
  <c r="F47" i="1"/>
  <c r="H46" i="1"/>
  <c r="G46" i="1"/>
  <c r="F46" i="1"/>
  <c r="H45" i="1"/>
  <c r="G45" i="1"/>
  <c r="F45" i="1"/>
  <c r="H44" i="1"/>
  <c r="G44" i="1"/>
  <c r="F44" i="1"/>
  <c r="H43" i="1"/>
  <c r="G43" i="1"/>
  <c r="F43" i="1"/>
  <c r="H42" i="1"/>
  <c r="G42" i="1"/>
  <c r="F42" i="1"/>
  <c r="H41" i="1"/>
  <c r="G41" i="1"/>
  <c r="F41" i="1"/>
  <c r="H40" i="1"/>
  <c r="G40" i="1"/>
  <c r="F40" i="1"/>
  <c r="H39" i="1"/>
  <c r="G39" i="1"/>
  <c r="F39" i="1"/>
  <c r="H38" i="1"/>
  <c r="G38" i="1"/>
  <c r="F38" i="1"/>
  <c r="H37" i="1"/>
  <c r="G37" i="1"/>
  <c r="F37" i="1"/>
  <c r="H36" i="1"/>
  <c r="G36" i="1"/>
  <c r="F36" i="1"/>
  <c r="H35" i="1"/>
  <c r="G35" i="1"/>
  <c r="F35" i="1"/>
  <c r="H34" i="1"/>
  <c r="G34" i="1"/>
  <c r="F34" i="1"/>
  <c r="H33" i="1"/>
  <c r="G33" i="1"/>
  <c r="F33" i="1"/>
  <c r="H32" i="1"/>
  <c r="G32" i="1"/>
  <c r="F32" i="1"/>
  <c r="H31" i="1"/>
  <c r="G31" i="1"/>
  <c r="F31" i="1"/>
  <c r="H30" i="1"/>
  <c r="G30" i="1"/>
  <c r="F30" i="1"/>
  <c r="H28" i="1"/>
  <c r="G28" i="1"/>
  <c r="F28" i="1"/>
  <c r="H27" i="1"/>
  <c r="G27" i="1"/>
  <c r="F27" i="1"/>
  <c r="H26" i="1"/>
  <c r="G26" i="1"/>
  <c r="F26" i="1"/>
  <c r="H25" i="1"/>
  <c r="G25" i="1"/>
  <c r="F25" i="1"/>
  <c r="H24" i="1"/>
  <c r="G24" i="1"/>
  <c r="F24" i="1"/>
  <c r="H23" i="1"/>
  <c r="G23" i="1"/>
  <c r="F23" i="1"/>
  <c r="H22" i="1"/>
  <c r="G22" i="1"/>
  <c r="F22" i="1"/>
  <c r="H21" i="1"/>
  <c r="G21" i="1"/>
  <c r="F21" i="1"/>
  <c r="H20" i="1"/>
  <c r="G20" i="1"/>
  <c r="F20" i="1"/>
  <c r="H19" i="1"/>
  <c r="G19" i="1"/>
  <c r="F19" i="1"/>
  <c r="H18" i="1"/>
  <c r="G18" i="1"/>
  <c r="F18" i="1"/>
  <c r="H17" i="1"/>
  <c r="G17" i="1"/>
  <c r="F17" i="1"/>
  <c r="H16" i="1"/>
  <c r="G16" i="1"/>
  <c r="F16" i="1"/>
  <c r="H15" i="1"/>
  <c r="G15" i="1"/>
  <c r="F15" i="1"/>
  <c r="H14" i="1"/>
  <c r="G14" i="1"/>
  <c r="F14" i="1"/>
  <c r="H13" i="1"/>
  <c r="G13" i="1"/>
  <c r="F13" i="1"/>
  <c r="H12" i="1"/>
  <c r="G12" i="1"/>
  <c r="F12" i="1"/>
  <c r="H11" i="1"/>
  <c r="G11" i="1"/>
  <c r="F11" i="1"/>
  <c r="U10" i="1"/>
  <c r="H10" i="1"/>
  <c r="G10" i="1"/>
  <c r="F10" i="1"/>
  <c r="H9" i="1"/>
  <c r="G9" i="1"/>
  <c r="F9" i="1"/>
  <c r="H8" i="1"/>
  <c r="G8" i="1"/>
  <c r="F8" i="1"/>
  <c r="H7" i="1"/>
  <c r="G7" i="1"/>
  <c r="F7" i="1"/>
  <c r="H6" i="1"/>
  <c r="G6" i="1"/>
  <c r="F6" i="1"/>
  <c r="H5" i="1"/>
  <c r="G5" i="1"/>
  <c r="F5" i="1"/>
  <c r="H4" i="1"/>
  <c r="G4" i="1"/>
  <c r="F4" i="1"/>
  <c r="T99" i="4" l="1"/>
  <c r="N42" i="8"/>
  <c r="I51" i="8"/>
  <c r="J33" i="6"/>
  <c r="L51" i="8"/>
  <c r="H33" i="6"/>
  <c r="T34" i="4"/>
  <c r="D26" i="9"/>
  <c r="M3" i="11" s="1"/>
  <c r="C3" i="11" s="1"/>
  <c r="T58" i="4"/>
  <c r="S38" i="4"/>
  <c r="S7" i="4" s="1"/>
  <c r="K38" i="4"/>
  <c r="K7" i="4" s="1"/>
  <c r="C38" i="4"/>
  <c r="R6" i="1"/>
  <c r="R9" i="1"/>
  <c r="O38" i="4"/>
  <c r="O7" i="4" s="1"/>
  <c r="G38" i="4"/>
  <c r="G7" i="4" s="1"/>
  <c r="R38" i="4"/>
  <c r="R7" i="4" s="1"/>
  <c r="N38" i="4"/>
  <c r="N7" i="4" s="1"/>
  <c r="J38" i="4"/>
  <c r="J7" i="4" s="1"/>
  <c r="F38" i="4"/>
  <c r="F7" i="4" s="1"/>
  <c r="B38" i="4"/>
  <c r="B109" i="4" s="1"/>
  <c r="O22" i="11"/>
  <c r="O11" i="11"/>
  <c r="O23" i="11"/>
  <c r="T6" i="1"/>
  <c r="Q38" i="4"/>
  <c r="Q7" i="4" s="1"/>
  <c r="M38" i="4"/>
  <c r="M7" i="4" s="1"/>
  <c r="I38" i="4"/>
  <c r="I7" i="4" s="1"/>
  <c r="E38" i="4"/>
  <c r="E7" i="4" s="1"/>
  <c r="T20" i="4"/>
  <c r="T13" i="4"/>
  <c r="D9" i="4"/>
  <c r="D8" i="4" s="1"/>
  <c r="D7" i="4" s="1"/>
  <c r="T10" i="1"/>
  <c r="T102" i="4"/>
  <c r="T50" i="4"/>
  <c r="T10" i="4"/>
  <c r="C95" i="4"/>
  <c r="T95" i="4" s="1"/>
  <c r="T89" i="4"/>
  <c r="D57" i="4"/>
  <c r="T31" i="4"/>
  <c r="T82" i="4"/>
  <c r="T68" i="4"/>
  <c r="B57" i="4"/>
  <c r="T44" i="4"/>
  <c r="T39" i="4"/>
  <c r="P38" i="4"/>
  <c r="P7" i="4" s="1"/>
  <c r="L38" i="4"/>
  <c r="L7" i="4" s="1"/>
  <c r="H38" i="4"/>
  <c r="H7" i="4" s="1"/>
  <c r="D38" i="4"/>
  <c r="C30" i="4"/>
  <c r="C29" i="4" s="1"/>
  <c r="T25" i="4"/>
  <c r="C9" i="4"/>
  <c r="C44" i="6"/>
  <c r="N22" i="6"/>
  <c r="C40" i="6"/>
  <c r="N20" i="6"/>
  <c r="N18" i="6"/>
  <c r="C39" i="6"/>
  <c r="N17" i="6"/>
  <c r="N15" i="6"/>
  <c r="C37" i="6"/>
  <c r="N14" i="6"/>
  <c r="N12" i="6"/>
  <c r="C36" i="6"/>
  <c r="N11" i="6"/>
  <c r="C35" i="6"/>
  <c r="N10" i="6"/>
  <c r="N8" i="6"/>
  <c r="N7" i="6"/>
  <c r="N6" i="6"/>
  <c r="N5" i="6"/>
  <c r="N4" i="6"/>
  <c r="C32" i="6"/>
  <c r="N3" i="6"/>
  <c r="C43" i="6"/>
  <c r="N21" i="6"/>
  <c r="C50" i="6"/>
  <c r="N23" i="6"/>
  <c r="C41" i="6"/>
  <c r="N19" i="6"/>
  <c r="C38" i="6"/>
  <c r="N16" i="6"/>
  <c r="N9" i="6"/>
  <c r="C49" i="6"/>
  <c r="N28" i="6"/>
  <c r="C48" i="6"/>
  <c r="N27" i="6"/>
  <c r="C47" i="6"/>
  <c r="N26" i="6"/>
  <c r="C46" i="6"/>
  <c r="N25" i="6"/>
  <c r="C45" i="6"/>
  <c r="N24" i="6"/>
  <c r="N13" i="6"/>
  <c r="D43" i="9"/>
  <c r="M16" i="11" s="1"/>
  <c r="C16" i="11" s="1"/>
  <c r="D39" i="9"/>
  <c r="M14" i="11" s="1"/>
  <c r="C14" i="11" s="1"/>
  <c r="H42" i="6"/>
  <c r="H13" i="9" s="1"/>
  <c r="F34" i="6"/>
  <c r="F5" i="9" s="1"/>
  <c r="N4" i="11"/>
  <c r="N3" i="11"/>
  <c r="D17" i="9"/>
  <c r="F40" i="9"/>
  <c r="N46" i="8"/>
  <c r="N50" i="8"/>
  <c r="N41" i="8"/>
  <c r="D51" i="8"/>
  <c r="F26" i="9"/>
  <c r="N33" i="8"/>
  <c r="S6" i="1"/>
  <c r="S9" i="1"/>
  <c r="S13" i="1"/>
  <c r="S12" i="1"/>
  <c r="T9" i="1"/>
  <c r="R10" i="1"/>
  <c r="S10" i="1"/>
  <c r="F17" i="9"/>
  <c r="D21" i="9"/>
  <c r="D3" i="9"/>
  <c r="F10" i="9"/>
  <c r="F33" i="6"/>
  <c r="M14" i="9"/>
  <c r="E37" i="9"/>
  <c r="E12" i="9"/>
  <c r="D35" i="9"/>
  <c r="M13" i="11" s="1"/>
  <c r="C13" i="11" s="1"/>
  <c r="D42" i="9"/>
  <c r="M15" i="11" s="1"/>
  <c r="C15" i="11" s="1"/>
  <c r="E40" i="9"/>
  <c r="M17" i="9"/>
  <c r="D31" i="9"/>
  <c r="M6" i="11" s="1"/>
  <c r="C6" i="11" s="1"/>
  <c r="D29" i="9"/>
  <c r="M10" i="11" s="1"/>
  <c r="C10" i="11" s="1"/>
  <c r="D44" i="9"/>
  <c r="M26" i="11" s="1"/>
  <c r="C38" i="11" s="1"/>
  <c r="D33" i="9"/>
  <c r="M7" i="11" s="1"/>
  <c r="C7" i="11" s="1"/>
  <c r="E44" i="9"/>
  <c r="N26" i="11" s="1"/>
  <c r="D38" i="11" s="1"/>
  <c r="M21" i="9"/>
  <c r="D30" i="9"/>
  <c r="M8" i="11" s="1"/>
  <c r="C8" i="11" s="1"/>
  <c r="E7" i="9"/>
  <c r="D37" i="9"/>
  <c r="D40" i="9"/>
  <c r="D34" i="9"/>
  <c r="D32" i="9"/>
  <c r="M9" i="11" s="1"/>
  <c r="C9" i="11" s="1"/>
  <c r="E34" i="9"/>
  <c r="M11" i="9"/>
  <c r="E35" i="9"/>
  <c r="N13" i="11" s="1"/>
  <c r="M12" i="9"/>
  <c r="M10" i="9"/>
  <c r="E33" i="9"/>
  <c r="N7" i="11" s="1"/>
  <c r="E32" i="9"/>
  <c r="N9" i="11" s="1"/>
  <c r="M9" i="9"/>
  <c r="E31" i="9"/>
  <c r="N6" i="11" s="1"/>
  <c r="M8" i="9"/>
  <c r="E30" i="9"/>
  <c r="N8" i="11" s="1"/>
  <c r="M7" i="9"/>
  <c r="M6" i="9"/>
  <c r="E29" i="9"/>
  <c r="N10" i="11" s="1"/>
  <c r="F51" i="8"/>
  <c r="D50" i="6"/>
  <c r="D45" i="6"/>
  <c r="D46" i="6"/>
  <c r="I29" i="6"/>
  <c r="C29" i="6"/>
  <c r="D39" i="6"/>
  <c r="F42" i="6"/>
  <c r="H29" i="6"/>
  <c r="H34" i="6"/>
  <c r="K42" i="6"/>
  <c r="K34" i="6"/>
  <c r="K29" i="6"/>
  <c r="K33" i="6"/>
  <c r="D49" i="6"/>
  <c r="F29" i="6"/>
  <c r="D40" i="6"/>
  <c r="D38" i="6"/>
  <c r="D42" i="6"/>
  <c r="I42" i="6"/>
  <c r="E42" i="6"/>
  <c r="G34" i="6"/>
  <c r="I33" i="6"/>
  <c r="I4" i="9" s="1"/>
  <c r="E33" i="6"/>
  <c r="J42" i="6"/>
  <c r="J13" i="9" s="1"/>
  <c r="M42" i="6"/>
  <c r="M34" i="6"/>
  <c r="M29" i="6"/>
  <c r="M33" i="6"/>
  <c r="D48" i="6"/>
  <c r="E29" i="6"/>
  <c r="D41" i="6"/>
  <c r="F35" i="9" s="1"/>
  <c r="O13" i="11" s="1"/>
  <c r="D36" i="6"/>
  <c r="G29" i="6"/>
  <c r="L42" i="6"/>
  <c r="L34" i="6"/>
  <c r="L29" i="6"/>
  <c r="L33" i="6"/>
  <c r="D33" i="6"/>
  <c r="D32" i="6"/>
  <c r="D43" i="6"/>
  <c r="D44" i="6"/>
  <c r="D47" i="6"/>
  <c r="D29" i="6"/>
  <c r="D37" i="6"/>
  <c r="D35" i="6"/>
  <c r="G42" i="6"/>
  <c r="I34" i="6"/>
  <c r="I5" i="9" s="1"/>
  <c r="E34" i="6"/>
  <c r="G33" i="6"/>
  <c r="J34" i="6"/>
  <c r="C42" i="6"/>
  <c r="C34" i="6"/>
  <c r="C33" i="6"/>
  <c r="D34" i="6"/>
  <c r="G51" i="8"/>
  <c r="S11" i="1"/>
  <c r="T11" i="1"/>
  <c r="R11" i="1"/>
  <c r="T13" i="1"/>
  <c r="R13" i="1"/>
  <c r="R12" i="1"/>
  <c r="T12" i="1"/>
  <c r="J29" i="6"/>
  <c r="B9" i="4"/>
  <c r="C57" i="4"/>
  <c r="B29" i="4"/>
  <c r="T29" i="4" s="1"/>
  <c r="T57" i="4" l="1"/>
  <c r="M4" i="11"/>
  <c r="C4" i="11" s="1"/>
  <c r="C45" i="11" s="1"/>
  <c r="C8" i="4"/>
  <c r="F28" i="9"/>
  <c r="O5" i="11" s="1"/>
  <c r="D5" i="9"/>
  <c r="O17" i="11"/>
  <c r="O18" i="11"/>
  <c r="O19" i="11"/>
  <c r="O4" i="11"/>
  <c r="O3" i="11"/>
  <c r="T38" i="4"/>
  <c r="C9" i="15"/>
  <c r="C7" i="15"/>
  <c r="C8" i="15"/>
  <c r="C38" i="15"/>
  <c r="C50" i="15" s="1"/>
  <c r="G38" i="11"/>
  <c r="C10" i="15"/>
  <c r="C4" i="15"/>
  <c r="D38" i="15"/>
  <c r="C6" i="15"/>
  <c r="C13" i="15"/>
  <c r="C3" i="15"/>
  <c r="C3" i="16" s="1"/>
  <c r="F38" i="11"/>
  <c r="C50" i="11"/>
  <c r="C7" i="4"/>
  <c r="D50" i="11"/>
  <c r="H51" i="6"/>
  <c r="H22" i="9" s="1"/>
  <c r="T30" i="4"/>
  <c r="N36" i="6"/>
  <c r="N7" i="9" s="1"/>
  <c r="N41" i="6"/>
  <c r="N12" i="9" s="1"/>
  <c r="N43" i="6"/>
  <c r="N14" i="9" s="1"/>
  <c r="N46" i="6"/>
  <c r="N48" i="6"/>
  <c r="N19" i="9" s="1"/>
  <c r="N40" i="6"/>
  <c r="N11" i="9" s="1"/>
  <c r="N33" i="6"/>
  <c r="N4" i="9" s="1"/>
  <c r="N34" i="6"/>
  <c r="N5" i="9" s="1"/>
  <c r="N42" i="6"/>
  <c r="N38" i="6"/>
  <c r="N9" i="9" s="1"/>
  <c r="C21" i="9"/>
  <c r="N50" i="6"/>
  <c r="C44" i="9"/>
  <c r="N32" i="6"/>
  <c r="N3" i="9" s="1"/>
  <c r="N35" i="6"/>
  <c r="N6" i="9" s="1"/>
  <c r="N39" i="6"/>
  <c r="N45" i="6"/>
  <c r="N16" i="9" s="1"/>
  <c r="N47" i="6"/>
  <c r="N49" i="6"/>
  <c r="N20" i="9" s="1"/>
  <c r="N37" i="6"/>
  <c r="N8" i="9" s="1"/>
  <c r="N44" i="6"/>
  <c r="M11" i="11"/>
  <c r="M22" i="11"/>
  <c r="M23" i="11"/>
  <c r="N19" i="11"/>
  <c r="N17" i="11"/>
  <c r="N18" i="11"/>
  <c r="D39" i="11" s="1"/>
  <c r="N20" i="11"/>
  <c r="N21" i="11"/>
  <c r="M18" i="11"/>
  <c r="C39" i="11" s="1"/>
  <c r="M19" i="11"/>
  <c r="C19" i="11" s="1"/>
  <c r="M17" i="11"/>
  <c r="C17" i="11" s="1"/>
  <c r="N11" i="11"/>
  <c r="N23" i="11"/>
  <c r="N22" i="11"/>
  <c r="M21" i="11"/>
  <c r="C21" i="11" s="1"/>
  <c r="M20" i="11"/>
  <c r="C20" i="11" s="1"/>
  <c r="N51" i="8"/>
  <c r="N17" i="9"/>
  <c r="N21" i="9"/>
  <c r="C51" i="6"/>
  <c r="L51" i="6"/>
  <c r="L22" i="9" s="1"/>
  <c r="D36" i="9"/>
  <c r="E51" i="6"/>
  <c r="D27" i="9"/>
  <c r="M12" i="11" s="1"/>
  <c r="C12" i="11" s="1"/>
  <c r="E28" i="9"/>
  <c r="N5" i="11" s="1"/>
  <c r="M5" i="9"/>
  <c r="K51" i="6"/>
  <c r="K22" i="9" s="1"/>
  <c r="F51" i="6"/>
  <c r="F22" i="9" s="1"/>
  <c r="F13" i="9"/>
  <c r="J51" i="6"/>
  <c r="J22" i="9" s="1"/>
  <c r="J5" i="9"/>
  <c r="G51" i="6"/>
  <c r="G22" i="9" s="1"/>
  <c r="D12" i="9"/>
  <c r="E36" i="9"/>
  <c r="M13" i="9"/>
  <c r="D28" i="9"/>
  <c r="M5" i="11" s="1"/>
  <c r="C5" i="11" s="1"/>
  <c r="I51" i="6"/>
  <c r="I22" i="9" s="1"/>
  <c r="I13" i="9"/>
  <c r="D51" i="6"/>
  <c r="D22" i="9" s="1"/>
  <c r="N10" i="9"/>
  <c r="N29" i="6"/>
  <c r="M51" i="6"/>
  <c r="E45" i="9" s="1"/>
  <c r="N24" i="11" s="1"/>
  <c r="N13" i="9"/>
  <c r="B8" i="4"/>
  <c r="T9" i="4"/>
  <c r="C45" i="15" l="1"/>
  <c r="D50" i="15"/>
  <c r="G39" i="11"/>
  <c r="G40" i="11" s="1"/>
  <c r="G38" i="15"/>
  <c r="F38" i="15"/>
  <c r="C12" i="15"/>
  <c r="C5" i="15"/>
  <c r="C21" i="15"/>
  <c r="C49" i="15" s="1"/>
  <c r="D40" i="11"/>
  <c r="C20" i="15"/>
  <c r="G50" i="11"/>
  <c r="C49" i="11"/>
  <c r="C48" i="11"/>
  <c r="F50" i="11"/>
  <c r="C46" i="11"/>
  <c r="C18" i="11"/>
  <c r="C22" i="9"/>
  <c r="C45" i="9"/>
  <c r="F45" i="9"/>
  <c r="O24" i="11" s="1"/>
  <c r="D4" i="11"/>
  <c r="G4" i="11" s="1"/>
  <c r="D8" i="11"/>
  <c r="G8" i="11" s="1"/>
  <c r="D12" i="11"/>
  <c r="G12" i="11" s="1"/>
  <c r="D16" i="11"/>
  <c r="D20" i="11"/>
  <c r="G20" i="11" s="1"/>
  <c r="D3" i="11"/>
  <c r="D6" i="11"/>
  <c r="G6" i="11" s="1"/>
  <c r="D10" i="11"/>
  <c r="G10" i="11" s="1"/>
  <c r="D18" i="11"/>
  <c r="D15" i="11"/>
  <c r="D5" i="11"/>
  <c r="G5" i="11" s="1"/>
  <c r="D9" i="11"/>
  <c r="G9" i="11" s="1"/>
  <c r="D13" i="11"/>
  <c r="G13" i="11" s="1"/>
  <c r="D17" i="11"/>
  <c r="D21" i="11"/>
  <c r="G21" i="11" s="1"/>
  <c r="D14" i="11"/>
  <c r="D7" i="11"/>
  <c r="G7" i="11" s="1"/>
  <c r="D19" i="11"/>
  <c r="D45" i="9"/>
  <c r="M24" i="11" s="1"/>
  <c r="E22" i="9"/>
  <c r="M22" i="9"/>
  <c r="N51" i="6"/>
  <c r="N22" i="9" s="1"/>
  <c r="B7" i="4"/>
  <c r="T7" i="4" s="1"/>
  <c r="B108" i="4"/>
  <c r="B110" i="4" s="1"/>
  <c r="T8" i="4"/>
  <c r="C4" i="16" l="1"/>
  <c r="C46" i="15"/>
  <c r="C6" i="16"/>
  <c r="C48" i="15"/>
  <c r="G19" i="11"/>
  <c r="G17" i="11"/>
  <c r="G15" i="11"/>
  <c r="G16" i="11"/>
  <c r="G50" i="15"/>
  <c r="E29" i="11"/>
  <c r="E12" i="11"/>
  <c r="E12" i="15" s="1"/>
  <c r="E28" i="11"/>
  <c r="E23" i="11"/>
  <c r="E23" i="15" s="1"/>
  <c r="E7" i="11"/>
  <c r="E7" i="15" s="1"/>
  <c r="E22" i="11"/>
  <c r="E22" i="15" s="1"/>
  <c r="E24" i="11"/>
  <c r="E32" i="11"/>
  <c r="E21" i="11"/>
  <c r="F21" i="11" s="1"/>
  <c r="E6" i="11"/>
  <c r="E6" i="15" s="1"/>
  <c r="E17" i="11"/>
  <c r="E35" i="11"/>
  <c r="E15" i="11"/>
  <c r="E13" i="11"/>
  <c r="E13" i="15" s="1"/>
  <c r="E26" i="11"/>
  <c r="E3" i="11"/>
  <c r="F3" i="11" s="1"/>
  <c r="E8" i="11"/>
  <c r="E8" i="15" s="1"/>
  <c r="E27" i="11"/>
  <c r="E4" i="11"/>
  <c r="E4" i="15" s="1"/>
  <c r="E33" i="11"/>
  <c r="E10" i="11"/>
  <c r="E10" i="15" s="1"/>
  <c r="E18" i="11"/>
  <c r="E16" i="11"/>
  <c r="F16" i="11" s="1"/>
  <c r="E5" i="11"/>
  <c r="E9" i="11"/>
  <c r="E9" i="15" s="1"/>
  <c r="E14" i="11"/>
  <c r="E30" i="11"/>
  <c r="E34" i="11"/>
  <c r="E11" i="11"/>
  <c r="E20" i="11"/>
  <c r="F20" i="11" s="1"/>
  <c r="E25" i="11"/>
  <c r="E19" i="11"/>
  <c r="E31" i="11"/>
  <c r="F50" i="15"/>
  <c r="G18" i="11"/>
  <c r="G14" i="11"/>
  <c r="D3" i="15"/>
  <c r="G3" i="11"/>
  <c r="D7" i="15"/>
  <c r="D48" i="11"/>
  <c r="D20" i="15"/>
  <c r="D4" i="15"/>
  <c r="D13" i="15"/>
  <c r="G13" i="15" s="1"/>
  <c r="D10" i="15"/>
  <c r="D9" i="15"/>
  <c r="D6" i="15"/>
  <c r="D12" i="15"/>
  <c r="D49" i="11"/>
  <c r="D21" i="15"/>
  <c r="D5" i="15"/>
  <c r="D8" i="15"/>
  <c r="C47" i="11"/>
  <c r="D47" i="11"/>
  <c r="D45" i="11"/>
  <c r="F39" i="11"/>
  <c r="F40" i="11" s="1"/>
  <c r="C40" i="11"/>
  <c r="D46" i="11"/>
  <c r="D4" i="16" l="1"/>
  <c r="D3" i="16"/>
  <c r="D6" i="16"/>
  <c r="G3" i="15"/>
  <c r="F14" i="11"/>
  <c r="F8" i="11"/>
  <c r="F13" i="11"/>
  <c r="F12" i="11"/>
  <c r="F18" i="11"/>
  <c r="F6" i="11"/>
  <c r="F4" i="11"/>
  <c r="F17" i="11"/>
  <c r="G9" i="15"/>
  <c r="G20" i="15"/>
  <c r="G12" i="15"/>
  <c r="G5" i="15"/>
  <c r="G21" i="15"/>
  <c r="G6" i="15"/>
  <c r="G4" i="15"/>
  <c r="G8" i="15"/>
  <c r="G10" i="15"/>
  <c r="G7" i="15"/>
  <c r="F9" i="11"/>
  <c r="F15" i="11"/>
  <c r="F10" i="11"/>
  <c r="F7" i="11"/>
  <c r="E52" i="11"/>
  <c r="E46" i="11"/>
  <c r="F46" i="11" s="1"/>
  <c r="E5" i="15"/>
  <c r="E4" i="16" s="1"/>
  <c r="E3" i="15"/>
  <c r="E3" i="16" s="1"/>
  <c r="E45" i="11"/>
  <c r="E36" i="11"/>
  <c r="E42" i="11" s="1"/>
  <c r="E48" i="11"/>
  <c r="F48" i="11" s="1"/>
  <c r="E20" i="15"/>
  <c r="E47" i="11"/>
  <c r="F47" i="11" s="1"/>
  <c r="F5" i="11"/>
  <c r="F19" i="11"/>
  <c r="E11" i="15"/>
  <c r="E7" i="16" s="1"/>
  <c r="E51" i="11"/>
  <c r="E21" i="15"/>
  <c r="E49" i="11"/>
  <c r="F49" i="11" s="1"/>
  <c r="G46" i="11"/>
  <c r="O4" i="15" s="1"/>
  <c r="P4" i="15" s="1"/>
  <c r="G48" i="11"/>
  <c r="G49" i="11"/>
  <c r="G45" i="11"/>
  <c r="O3" i="15" s="1"/>
  <c r="G47" i="11"/>
  <c r="O5" i="15" s="1"/>
  <c r="C39" i="15" s="1"/>
  <c r="F10" i="15"/>
  <c r="F4" i="15"/>
  <c r="F7" i="15"/>
  <c r="F12" i="15"/>
  <c r="F9" i="15"/>
  <c r="F6" i="15"/>
  <c r="F8" i="15"/>
  <c r="F13" i="15"/>
  <c r="D45" i="15"/>
  <c r="D46" i="15"/>
  <c r="D49" i="15"/>
  <c r="D48" i="15"/>
  <c r="G4" i="16" l="1"/>
  <c r="G3" i="16"/>
  <c r="E6" i="16"/>
  <c r="G6" i="16"/>
  <c r="E15" i="15"/>
  <c r="C40" i="15"/>
  <c r="P5" i="15"/>
  <c r="E39" i="15"/>
  <c r="C14" i="15"/>
  <c r="C16" i="15"/>
  <c r="C15" i="15"/>
  <c r="D39" i="15"/>
  <c r="C17" i="15"/>
  <c r="C19" i="15"/>
  <c r="D14" i="15"/>
  <c r="D19" i="15"/>
  <c r="D15" i="15"/>
  <c r="D18" i="15"/>
  <c r="D58" i="15" s="1"/>
  <c r="D16" i="15"/>
  <c r="D17" i="15"/>
  <c r="D57" i="15" s="1"/>
  <c r="C18" i="15"/>
  <c r="E17" i="15"/>
  <c r="E57" i="15" s="1"/>
  <c r="E18" i="15"/>
  <c r="E58" i="15" s="1"/>
  <c r="E16" i="15"/>
  <c r="E14" i="15"/>
  <c r="G45" i="15"/>
  <c r="E19" i="15"/>
  <c r="E51" i="15"/>
  <c r="E48" i="15"/>
  <c r="F48" i="15" s="1"/>
  <c r="F3" i="15"/>
  <c r="F3" i="16" s="1"/>
  <c r="E49" i="15"/>
  <c r="F49" i="15" s="1"/>
  <c r="E46" i="15"/>
  <c r="F46" i="15" s="1"/>
  <c r="F5" i="15"/>
  <c r="F4" i="16" s="1"/>
  <c r="E53" i="11"/>
  <c r="F20" i="15"/>
  <c r="F21" i="15"/>
  <c r="F45" i="11"/>
  <c r="E45" i="15"/>
  <c r="F45" i="15" s="1"/>
  <c r="G49" i="15"/>
  <c r="G48" i="15"/>
  <c r="O6" i="15"/>
  <c r="P6" i="15" s="1"/>
  <c r="G46" i="15"/>
  <c r="E5" i="16" l="1"/>
  <c r="D5" i="16"/>
  <c r="F6" i="16"/>
  <c r="C5" i="16"/>
  <c r="C47" i="15"/>
  <c r="D40" i="15"/>
  <c r="D9" i="16" s="1"/>
  <c r="D59" i="15"/>
  <c r="D60" i="15" s="1"/>
  <c r="C57" i="15"/>
  <c r="C59" i="15"/>
  <c r="H39" i="15"/>
  <c r="C58" i="15"/>
  <c r="E40" i="15"/>
  <c r="E9" i="16" s="1"/>
  <c r="E59" i="15"/>
  <c r="E60" i="15" s="1"/>
  <c r="E47" i="15"/>
  <c r="F18" i="15"/>
  <c r="F58" i="15" s="1"/>
  <c r="G18" i="15"/>
  <c r="G58" i="15" s="1"/>
  <c r="G17" i="15"/>
  <c r="G57" i="15" s="1"/>
  <c r="F17" i="15"/>
  <c r="F57" i="15" s="1"/>
  <c r="F16" i="15"/>
  <c r="G16" i="15"/>
  <c r="G39" i="15"/>
  <c r="G59" i="15" s="1"/>
  <c r="C9" i="16"/>
  <c r="F39" i="15"/>
  <c r="G14" i="15"/>
  <c r="F14" i="15"/>
  <c r="D47" i="15"/>
  <c r="G19" i="15"/>
  <c r="F19" i="15"/>
  <c r="F15" i="15"/>
  <c r="G15" i="15"/>
  <c r="S20" i="11"/>
  <c r="D11" i="11"/>
  <c r="P3" i="15"/>
  <c r="F5" i="16" l="1"/>
  <c r="G60" i="15"/>
  <c r="G5" i="16"/>
  <c r="F40" i="15"/>
  <c r="F9" i="16" s="1"/>
  <c r="F59" i="15"/>
  <c r="F60" i="15" s="1"/>
  <c r="C60" i="15"/>
  <c r="I60" i="15" s="1"/>
  <c r="H40" i="15"/>
  <c r="H38" i="15"/>
  <c r="G40" i="15"/>
  <c r="G9" i="16" s="1"/>
  <c r="G47" i="15"/>
  <c r="F47" i="15"/>
  <c r="C11" i="11"/>
  <c r="G11" i="11" s="1"/>
  <c r="R20" i="11"/>
  <c r="S21" i="11"/>
  <c r="G11" i="10"/>
  <c r="I57" i="15" l="1"/>
  <c r="I58" i="15"/>
  <c r="I59" i="15"/>
  <c r="T20" i="11"/>
  <c r="R21" i="11"/>
  <c r="T21" i="11" s="1"/>
  <c r="C22" i="11"/>
  <c r="D23" i="11"/>
  <c r="S22" i="11"/>
  <c r="S23" i="11" s="1"/>
  <c r="D22" i="11"/>
  <c r="D51" i="10"/>
  <c r="G22" i="10"/>
  <c r="F11" i="11"/>
  <c r="G22" i="11" l="1"/>
  <c r="R22" i="11"/>
  <c r="D51" i="11"/>
  <c r="G23" i="10"/>
  <c r="C23" i="11"/>
  <c r="F22" i="11"/>
  <c r="C51" i="10"/>
  <c r="H51" i="10" l="1"/>
  <c r="T22" i="11"/>
  <c r="R23" i="11"/>
  <c r="T23" i="11" s="1"/>
  <c r="G23" i="11"/>
  <c r="F23" i="11"/>
  <c r="G51" i="10"/>
  <c r="C51" i="11"/>
  <c r="G51" i="11" s="1"/>
  <c r="O7" i="15" l="1"/>
  <c r="F51" i="11"/>
  <c r="C22" i="15" l="1"/>
  <c r="C23" i="15"/>
  <c r="P7" i="15"/>
  <c r="D22" i="15"/>
  <c r="D23" i="15"/>
  <c r="D11" i="15"/>
  <c r="C11" i="15"/>
  <c r="C7" i="16" l="1"/>
  <c r="C51" i="15"/>
  <c r="D7" i="16"/>
  <c r="G23" i="15"/>
  <c r="G22" i="15"/>
  <c r="G11" i="15"/>
  <c r="F23" i="15"/>
  <c r="F22" i="15"/>
  <c r="F11" i="15"/>
  <c r="D51" i="15"/>
  <c r="F7" i="16" l="1"/>
  <c r="G7" i="16"/>
  <c r="G51" i="15"/>
  <c r="F51" i="15"/>
  <c r="R14" i="11" l="1"/>
  <c r="R9" i="11"/>
  <c r="R15" i="11"/>
  <c r="R7" i="11"/>
  <c r="R10" i="11"/>
  <c r="R13" i="11"/>
  <c r="R5" i="11"/>
  <c r="R8" i="11"/>
  <c r="R11" i="11"/>
  <c r="R6" i="11"/>
  <c r="G32" i="10" l="1"/>
  <c r="C52" i="10"/>
  <c r="C36" i="10"/>
  <c r="C42" i="10" l="1"/>
  <c r="K36" i="10"/>
  <c r="C53" i="10"/>
  <c r="R16" i="11"/>
  <c r="T12" i="11"/>
  <c r="K42" i="10" l="1"/>
  <c r="K39" i="10"/>
  <c r="K27" i="10"/>
  <c r="K24" i="10"/>
  <c r="K38" i="10"/>
  <c r="K11" i="10"/>
  <c r="K15" i="10"/>
  <c r="K4" i="10"/>
  <c r="K20" i="10"/>
  <c r="K17" i="10"/>
  <c r="K14" i="10"/>
  <c r="K9" i="10"/>
  <c r="K13" i="10"/>
  <c r="K34" i="10"/>
  <c r="K16" i="10"/>
  <c r="K26" i="10"/>
  <c r="K31" i="10"/>
  <c r="K19" i="10"/>
  <c r="K22" i="10"/>
  <c r="K10" i="10"/>
  <c r="K25" i="10"/>
  <c r="K32" i="10"/>
  <c r="K28" i="10"/>
  <c r="K21" i="10"/>
  <c r="K33" i="10"/>
  <c r="K8" i="10"/>
  <c r="K6" i="10"/>
  <c r="K30" i="10"/>
  <c r="K35" i="10"/>
  <c r="K7" i="10"/>
  <c r="K18" i="10"/>
  <c r="K3" i="10"/>
  <c r="K12" i="10"/>
  <c r="K5" i="10"/>
  <c r="K29" i="10"/>
  <c r="K23" i="10"/>
  <c r="K40" i="10"/>
  <c r="C32" i="11"/>
  <c r="D32" i="11"/>
  <c r="G34" i="10"/>
  <c r="S14" i="11"/>
  <c r="T14" i="11" s="1"/>
  <c r="G33" i="10"/>
  <c r="S13" i="11"/>
  <c r="T13" i="11" s="1"/>
  <c r="S10" i="11"/>
  <c r="T10" i="11" s="1"/>
  <c r="G30" i="10"/>
  <c r="S7" i="11"/>
  <c r="T7" i="11" s="1"/>
  <c r="G27" i="10"/>
  <c r="S6" i="11"/>
  <c r="T6" i="11" s="1"/>
  <c r="G26" i="10"/>
  <c r="S5" i="11"/>
  <c r="T5" i="11" s="1"/>
  <c r="G25" i="10"/>
  <c r="G28" i="10"/>
  <c r="T8" i="11"/>
  <c r="D28" i="11" s="1"/>
  <c r="T9" i="11"/>
  <c r="G29" i="10"/>
  <c r="S11" i="11"/>
  <c r="T11" i="11" s="1"/>
  <c r="G31" i="10"/>
  <c r="S4" i="11"/>
  <c r="T4" i="11" s="1"/>
  <c r="G24" i="10"/>
  <c r="G35" i="10"/>
  <c r="D52" i="10"/>
  <c r="S15" i="11"/>
  <c r="D36" i="10"/>
  <c r="D42" i="10" s="1"/>
  <c r="D53" i="10" l="1"/>
  <c r="H52" i="10"/>
  <c r="H53" i="10" s="1"/>
  <c r="G32" i="11"/>
  <c r="F32" i="11"/>
  <c r="C34" i="11"/>
  <c r="D34" i="11"/>
  <c r="D33" i="11"/>
  <c r="C33" i="11"/>
  <c r="C29" i="11"/>
  <c r="D29" i="11"/>
  <c r="C25" i="11"/>
  <c r="D25" i="11"/>
  <c r="D27" i="11"/>
  <c r="C27" i="11"/>
  <c r="C28" i="11"/>
  <c r="G36" i="10"/>
  <c r="G42" i="10" s="1"/>
  <c r="D31" i="11"/>
  <c r="C31" i="11"/>
  <c r="C26" i="11"/>
  <c r="D26" i="11"/>
  <c r="C30" i="11"/>
  <c r="D30" i="11"/>
  <c r="C24" i="11"/>
  <c r="D24" i="11"/>
  <c r="T15" i="11"/>
  <c r="S16" i="11"/>
  <c r="T16" i="11" s="1"/>
  <c r="G52" i="10"/>
  <c r="G53" i="10" s="1"/>
  <c r="G34" i="11" l="1"/>
  <c r="F34" i="11"/>
  <c r="G33" i="11"/>
  <c r="F33" i="11"/>
  <c r="G26" i="11"/>
  <c r="F26" i="11"/>
  <c r="G31" i="11"/>
  <c r="F31" i="11"/>
  <c r="G28" i="11"/>
  <c r="F28" i="11"/>
  <c r="G25" i="11"/>
  <c r="F25" i="11"/>
  <c r="G30" i="11"/>
  <c r="F30" i="11"/>
  <c r="G27" i="11"/>
  <c r="F27" i="11"/>
  <c r="G29" i="11"/>
  <c r="F29" i="11"/>
  <c r="G24" i="11"/>
  <c r="F24" i="11"/>
  <c r="C35" i="11"/>
  <c r="D35" i="11"/>
  <c r="D52" i="11" l="1"/>
  <c r="D53" i="11" s="1"/>
  <c r="D36" i="11"/>
  <c r="D42" i="11" s="1"/>
  <c r="G35" i="11"/>
  <c r="G36" i="11" s="1"/>
  <c r="G42" i="11" s="1"/>
  <c r="C52" i="11"/>
  <c r="F35" i="11"/>
  <c r="F36" i="11" s="1"/>
  <c r="F42" i="11" s="1"/>
  <c r="C36" i="11"/>
  <c r="C42" i="11" s="1"/>
  <c r="G52" i="11" l="1"/>
  <c r="F52" i="11"/>
  <c r="F53" i="11" s="1"/>
  <c r="C53" i="11"/>
  <c r="O8" i="15" l="1"/>
  <c r="G53" i="11"/>
  <c r="D28" i="15" l="1"/>
  <c r="C24" i="15"/>
  <c r="C33" i="15"/>
  <c r="D31" i="15"/>
  <c r="D25" i="15"/>
  <c r="D33" i="15"/>
  <c r="D26" i="15"/>
  <c r="D24" i="15"/>
  <c r="C31" i="15"/>
  <c r="D34" i="15"/>
  <c r="C32" i="15"/>
  <c r="C34" i="15"/>
  <c r="C30" i="15"/>
  <c r="D32" i="15"/>
  <c r="C29" i="15"/>
  <c r="D29" i="15"/>
  <c r="D30" i="15"/>
  <c r="C25" i="15"/>
  <c r="P8" i="15"/>
  <c r="C26" i="15"/>
  <c r="D27" i="15"/>
  <c r="C28" i="15"/>
  <c r="C27" i="15"/>
  <c r="E24" i="15"/>
  <c r="E27" i="15"/>
  <c r="E33" i="15"/>
  <c r="E29" i="15"/>
  <c r="E25" i="15"/>
  <c r="E26" i="15"/>
  <c r="E32" i="15"/>
  <c r="E28" i="15"/>
  <c r="E34" i="15"/>
  <c r="E35" i="15"/>
  <c r="E30" i="15"/>
  <c r="E31" i="15"/>
  <c r="O9" i="15"/>
  <c r="P9" i="15" s="1"/>
  <c r="D35" i="15"/>
  <c r="C35" i="15"/>
  <c r="E8" i="16" l="1"/>
  <c r="E10" i="16" s="1"/>
  <c r="D8" i="16"/>
  <c r="D10" i="16" s="1"/>
  <c r="C8" i="16"/>
  <c r="C10" i="16" s="1"/>
  <c r="G32" i="15"/>
  <c r="X13" i="15" s="1"/>
  <c r="G28" i="15"/>
  <c r="G26" i="15"/>
  <c r="G33" i="15"/>
  <c r="F32" i="15"/>
  <c r="G25" i="15"/>
  <c r="F26" i="15"/>
  <c r="F34" i="15"/>
  <c r="F25" i="15"/>
  <c r="G34" i="15"/>
  <c r="F28" i="15"/>
  <c r="F27" i="15"/>
  <c r="G31" i="15"/>
  <c r="F24" i="15"/>
  <c r="E36" i="15"/>
  <c r="E42" i="15" s="1"/>
  <c r="E52" i="15"/>
  <c r="E53" i="15" s="1"/>
  <c r="G24" i="15"/>
  <c r="D52" i="15"/>
  <c r="D36" i="15"/>
  <c r="D42" i="15" s="1"/>
  <c r="F31" i="15"/>
  <c r="F29" i="15"/>
  <c r="G27" i="15"/>
  <c r="G29" i="15"/>
  <c r="C52" i="15"/>
  <c r="C53" i="15" s="1"/>
  <c r="C36" i="15"/>
  <c r="C42" i="15" s="1"/>
  <c r="I27" i="15" s="1"/>
  <c r="G35" i="15"/>
  <c r="F30" i="15"/>
  <c r="F33" i="15"/>
  <c r="F35" i="15"/>
  <c r="G30" i="15"/>
  <c r="F8" i="16" l="1"/>
  <c r="F10" i="16" s="1"/>
  <c r="G8" i="16"/>
  <c r="G13" i="16" s="1"/>
  <c r="I26" i="15"/>
  <c r="G10" i="16"/>
  <c r="G14" i="16" s="1"/>
  <c r="I34" i="15"/>
  <c r="I35" i="15"/>
  <c r="I42" i="15"/>
  <c r="I9" i="15"/>
  <c r="I3" i="15"/>
  <c r="I13" i="15"/>
  <c r="I8" i="15"/>
  <c r="I4" i="15"/>
  <c r="I6" i="15"/>
  <c r="I7" i="15"/>
  <c r="I10" i="15"/>
  <c r="I38" i="15"/>
  <c r="I20" i="15"/>
  <c r="I21" i="15"/>
  <c r="I5" i="15"/>
  <c r="I12" i="15"/>
  <c r="I16" i="15"/>
  <c r="I19" i="15"/>
  <c r="I39" i="15"/>
  <c r="I15" i="15"/>
  <c r="I18" i="15"/>
  <c r="I17" i="15"/>
  <c r="I14" i="15"/>
  <c r="I40" i="15"/>
  <c r="I22" i="15"/>
  <c r="I11" i="15"/>
  <c r="I23" i="15"/>
  <c r="I32" i="15"/>
  <c r="I31" i="15"/>
  <c r="I25" i="15"/>
  <c r="I33" i="15"/>
  <c r="I28" i="15"/>
  <c r="I30" i="15"/>
  <c r="I24" i="15"/>
  <c r="I29" i="15"/>
  <c r="X11" i="15"/>
  <c r="X15" i="15"/>
  <c r="Z15" i="15" s="1"/>
  <c r="X12" i="15"/>
  <c r="X14" i="15"/>
  <c r="Z14" i="15" s="1"/>
  <c r="X16" i="15"/>
  <c r="G36" i="15"/>
  <c r="F52" i="15"/>
  <c r="F53" i="15" s="1"/>
  <c r="G52" i="15"/>
  <c r="G53" i="15" s="1"/>
  <c r="D53" i="15"/>
  <c r="F36" i="15"/>
  <c r="F42" i="15" s="1"/>
  <c r="G42" i="15" l="1"/>
  <c r="X17" i="15"/>
  <c r="Z17" i="15" s="1"/>
  <c r="Z13" i="15"/>
  <c r="Z16" i="15"/>
</calcChain>
</file>

<file path=xl/comments1.xml><?xml version="1.0" encoding="utf-8"?>
<comments xmlns="http://schemas.openxmlformats.org/spreadsheetml/2006/main">
  <authors>
    <author>ine_dgicurg</author>
    <author>INE_DGICURG</author>
    <author>Luis Conde</author>
    <author>Israel Laguna Monroy</author>
  </authors>
  <commentList>
    <comment ref="A2" authorId="0" shapeId="0">
      <text>
        <r>
          <rPr>
            <b/>
            <sz val="8"/>
            <color indexed="81"/>
            <rFont val="Tahoma"/>
            <family val="2"/>
          </rPr>
          <t>ine_dgicurg:</t>
        </r>
        <r>
          <rPr>
            <sz val="8"/>
            <color indexed="81"/>
            <rFont val="Tahoma"/>
            <family val="2"/>
          </rPr>
          <t xml:space="preserve">
Esta tabla se elaboró de acuerdo a lo señalado por el "Manual del Usuario para las directrices sobre comunicaciones nacionales de las Partes No Anexo I de la CMNUCC".  El formato y las notaciones también corresponden al anexo de la </t>
        </r>
        <r>
          <rPr>
            <b/>
            <sz val="8"/>
            <color indexed="81"/>
            <rFont val="Tahoma"/>
            <family val="2"/>
          </rPr>
          <t>decisión 17/CP.8.</t>
        </r>
        <r>
          <rPr>
            <sz val="8"/>
            <color indexed="81"/>
            <rFont val="Tahoma"/>
            <family val="2"/>
          </rPr>
          <t xml:space="preserve"> </t>
        </r>
      </text>
    </comment>
    <comment ref="E3" authorId="1" shapeId="0">
      <text>
        <r>
          <rPr>
            <b/>
            <sz val="9"/>
            <color indexed="81"/>
            <rFont val="Tahoma"/>
            <family val="2"/>
          </rPr>
          <t>INE_DGICURG:</t>
        </r>
        <r>
          <rPr>
            <sz val="9"/>
            <color indexed="81"/>
            <rFont val="Tahoma"/>
            <family val="2"/>
          </rPr>
          <t xml:space="preserve">
desglosar información de HFCs por gas: HFC-32, HFC-41, HFC-43-10, HFC-125, HFC-134a, HFC-152a, HFC-43-10-mee, HFC-143, HFC-143a, HFC-227ea, HFC-236fa, HFC-245ea, C</t>
        </r>
        <r>
          <rPr>
            <vertAlign val="subscript"/>
            <sz val="9"/>
            <color indexed="81"/>
            <rFont val="Tahoma"/>
            <family val="2"/>
          </rPr>
          <t>3</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4</t>
        </r>
        <r>
          <rPr>
            <sz val="9"/>
            <color indexed="81"/>
            <rFont val="Tahoma"/>
            <family val="2"/>
          </rPr>
          <t>F</t>
        </r>
        <r>
          <rPr>
            <vertAlign val="subscript"/>
            <sz val="9"/>
            <color indexed="81"/>
            <rFont val="Tahoma"/>
            <family val="2"/>
          </rPr>
          <t>10</t>
        </r>
        <r>
          <rPr>
            <sz val="9"/>
            <color indexed="81"/>
            <rFont val="Tahoma"/>
            <family val="2"/>
          </rPr>
          <t>, c-C</t>
        </r>
        <r>
          <rPr>
            <vertAlign val="subscript"/>
            <sz val="9"/>
            <color indexed="81"/>
            <rFont val="Tahoma"/>
            <family val="2"/>
          </rPr>
          <t>4</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5</t>
        </r>
        <r>
          <rPr>
            <sz val="9"/>
            <color indexed="81"/>
            <rFont val="Tahoma"/>
            <family val="2"/>
          </rPr>
          <t>F</t>
        </r>
        <r>
          <rPr>
            <vertAlign val="subscript"/>
            <sz val="9"/>
            <color indexed="81"/>
            <rFont val="Tahoma"/>
            <family val="2"/>
          </rPr>
          <t>12</t>
        </r>
        <r>
          <rPr>
            <sz val="9"/>
            <color indexed="81"/>
            <rFont val="Tahoma"/>
            <family val="2"/>
          </rPr>
          <t>, C</t>
        </r>
        <r>
          <rPr>
            <vertAlign val="subscript"/>
            <sz val="9"/>
            <color indexed="81"/>
            <rFont val="Tahoma"/>
            <family val="2"/>
          </rPr>
          <t>6</t>
        </r>
        <r>
          <rPr>
            <sz val="9"/>
            <color indexed="81"/>
            <rFont val="Tahoma"/>
            <family val="2"/>
          </rPr>
          <t>F</t>
        </r>
        <r>
          <rPr>
            <vertAlign val="subscript"/>
            <sz val="9"/>
            <color indexed="81"/>
            <rFont val="Tahoma"/>
            <family val="2"/>
          </rPr>
          <t>14</t>
        </r>
      </text>
    </comment>
    <comment ref="P4" authorId="1" shapeId="0">
      <text>
        <r>
          <rPr>
            <b/>
            <sz val="9"/>
            <color indexed="81"/>
            <rFont val="Tahoma"/>
            <family val="2"/>
          </rPr>
          <t>INE_DGICURG:</t>
        </r>
        <r>
          <rPr>
            <sz val="9"/>
            <color indexed="81"/>
            <rFont val="Tahoma"/>
            <family val="2"/>
          </rPr>
          <t xml:space="preserve">
desglosar información de HFCs por gas: HFC-32, HFC-41, HFC-43-10, HFC-125, HFC-134a, HFC-152a, HFC-43-10-mee, HFC-143, HFC-143a, HFC-227ea, HFC-236fa, HFC-245ea, C</t>
        </r>
        <r>
          <rPr>
            <vertAlign val="subscript"/>
            <sz val="9"/>
            <color indexed="81"/>
            <rFont val="Tahoma"/>
            <family val="2"/>
          </rPr>
          <t>3</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4</t>
        </r>
        <r>
          <rPr>
            <sz val="9"/>
            <color indexed="81"/>
            <rFont val="Tahoma"/>
            <family val="2"/>
          </rPr>
          <t>F</t>
        </r>
        <r>
          <rPr>
            <vertAlign val="subscript"/>
            <sz val="9"/>
            <color indexed="81"/>
            <rFont val="Tahoma"/>
            <family val="2"/>
          </rPr>
          <t>10</t>
        </r>
        <r>
          <rPr>
            <sz val="9"/>
            <color indexed="81"/>
            <rFont val="Tahoma"/>
            <family val="2"/>
          </rPr>
          <t>, c-C</t>
        </r>
        <r>
          <rPr>
            <vertAlign val="subscript"/>
            <sz val="9"/>
            <color indexed="81"/>
            <rFont val="Tahoma"/>
            <family val="2"/>
          </rPr>
          <t>4</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5</t>
        </r>
        <r>
          <rPr>
            <sz val="9"/>
            <color indexed="81"/>
            <rFont val="Tahoma"/>
            <family val="2"/>
          </rPr>
          <t>F</t>
        </r>
        <r>
          <rPr>
            <vertAlign val="subscript"/>
            <sz val="9"/>
            <color indexed="81"/>
            <rFont val="Tahoma"/>
            <family val="2"/>
          </rPr>
          <t>12</t>
        </r>
        <r>
          <rPr>
            <sz val="9"/>
            <color indexed="81"/>
            <rFont val="Tahoma"/>
            <family val="2"/>
          </rPr>
          <t>, C</t>
        </r>
        <r>
          <rPr>
            <vertAlign val="subscript"/>
            <sz val="9"/>
            <color indexed="81"/>
            <rFont val="Tahoma"/>
            <family val="2"/>
          </rPr>
          <t>6</t>
        </r>
        <r>
          <rPr>
            <sz val="9"/>
            <color indexed="81"/>
            <rFont val="Tahoma"/>
            <family val="2"/>
          </rPr>
          <t>F</t>
        </r>
        <r>
          <rPr>
            <vertAlign val="subscript"/>
            <sz val="9"/>
            <color indexed="81"/>
            <rFont val="Tahoma"/>
            <family val="2"/>
          </rPr>
          <t>14</t>
        </r>
      </text>
    </comment>
    <comment ref="B5" authorId="2" shapeId="0">
      <text>
        <r>
          <rPr>
            <b/>
            <sz val="9"/>
            <color rgb="FF000000"/>
            <rFont val="Tahoma"/>
            <family val="2"/>
          </rPr>
          <t>Luis Conde:</t>
        </r>
        <r>
          <rPr>
            <sz val="9"/>
            <color rgb="FF000000"/>
            <rFont val="Tahoma"/>
            <family val="2"/>
          </rPr>
          <t xml:space="preserve">
</t>
        </r>
        <r>
          <rPr>
            <sz val="9"/>
            <color rgb="FF000000"/>
            <rFont val="Tahoma"/>
            <family val="2"/>
          </rPr>
          <t>Potencial de calentamiento</t>
        </r>
      </text>
    </comment>
    <comment ref="A11" authorId="3" shapeId="0">
      <text>
        <r>
          <rPr>
            <b/>
            <sz val="8"/>
            <color rgb="FF000000"/>
            <rFont val="Tahoma"/>
            <family val="2"/>
          </rPr>
          <t>ine_dgicurg:</t>
        </r>
        <r>
          <rPr>
            <sz val="8"/>
            <color rgb="FF000000"/>
            <rFont val="Tahoma"/>
            <family val="2"/>
          </rPr>
          <t xml:space="preserve">
</t>
        </r>
        <r>
          <rPr>
            <sz val="8"/>
            <color rgb="FF000000"/>
            <rFont val="Tahoma"/>
            <family val="2"/>
          </rPr>
          <t>La autogeneración de electricidad se debe contabilizar y reportar en el sector productivo correspondiente, y NO aquí.</t>
        </r>
      </text>
    </comment>
    <comment ref="A12" authorId="3" shapeId="0">
      <text>
        <r>
          <rPr>
            <b/>
            <sz val="8"/>
            <color rgb="FF000000"/>
            <rFont val="Tahoma"/>
            <family val="2"/>
          </rPr>
          <t>ine_dgicurg:</t>
        </r>
        <r>
          <rPr>
            <sz val="8"/>
            <color rgb="FF000000"/>
            <rFont val="Tahoma"/>
            <family val="2"/>
          </rPr>
          <t xml:space="preserve">
</t>
        </r>
        <r>
          <rPr>
            <sz val="8"/>
            <color rgb="FF000000"/>
            <rFont val="Tahoma"/>
            <family val="2"/>
          </rPr>
          <t>Las emisiones fugitivas de la refinacón de petróleo se estiman y reportan en 1A3bv ó en 1B2a</t>
        </r>
      </text>
    </comment>
    <comment ref="A29" authorId="3" shapeId="0">
      <text>
        <r>
          <rPr>
            <b/>
            <sz val="8"/>
            <color indexed="81"/>
            <rFont val="Tahoma"/>
            <family val="2"/>
          </rPr>
          <t>ine_dgicurg:</t>
        </r>
        <r>
          <rPr>
            <sz val="8"/>
            <color indexed="81"/>
            <rFont val="Tahoma"/>
            <family val="2"/>
          </rPr>
          <t xml:space="preserve">
Emisiones fugitivas de vehículos se reportan en 1A3bv</t>
        </r>
      </text>
    </comment>
    <comment ref="A48" authorId="0" shapeId="0">
      <text>
        <r>
          <rPr>
            <b/>
            <sz val="8"/>
            <color indexed="81"/>
            <rFont val="Tahoma"/>
            <family val="2"/>
          </rPr>
          <t>ine_dgicurg:</t>
        </r>
        <r>
          <rPr>
            <sz val="8"/>
            <color indexed="81"/>
            <rFont val="Tahoma"/>
            <family val="2"/>
          </rPr>
          <t xml:space="preserve">
</t>
        </r>
        <r>
          <rPr>
            <u/>
            <sz val="8"/>
            <color indexed="81"/>
            <rFont val="Tahoma"/>
            <family val="2"/>
          </rPr>
          <t xml:space="preserve">        Material          </t>
        </r>
        <r>
          <rPr>
            <sz val="8"/>
            <color indexed="81"/>
            <rFont val="Tahoma"/>
            <family val="2"/>
          </rPr>
          <t xml:space="preserve">         </t>
        </r>
        <r>
          <rPr>
            <u/>
            <sz val="8"/>
            <color indexed="81"/>
            <rFont val="Tahoma"/>
            <family val="2"/>
          </rPr>
          <t xml:space="preserve">                       Usos y aplicaciones                       </t>
        </r>
        <r>
          <rPr>
            <sz val="8"/>
            <color indexed="81"/>
            <rFont val="Tahoma"/>
            <family val="2"/>
          </rPr>
          <t xml:space="preserve">
Carburos de tungsteno  recubrimiento y acabado en herramientas de corte
                                       producción de acero
                                       producción de hierro
                                       producción de piezas metálicas y anillos (selladores)
Carburos de silicio          producción de sellos mecánicos metálicos
                                       producción de inyectores metálicos
                                       producción de escapes de turbinas y motores a reacción
                                       producción de cubiertas y placas metálicas de alta resistencia
Carburo de Boro            producción de compuestos selladores
                                      producción de cubiertas y placas metálicas de alta resistencia                                 
                                      producción de sellos mecánicos metálicos
                                      producción de inyectores metálicos
Carburo de calcio           producción de acetileno</t>
        </r>
      </text>
    </comment>
    <comment ref="A82" authorId="3" shapeId="0">
      <text>
        <r>
          <rPr>
            <b/>
            <sz val="8"/>
            <color indexed="81"/>
            <rFont val="Tahoma"/>
            <family val="2"/>
          </rPr>
          <t>ine_dgicurg:</t>
        </r>
        <r>
          <rPr>
            <sz val="8"/>
            <color indexed="81"/>
            <rFont val="Tahoma"/>
            <family val="2"/>
          </rPr>
          <t xml:space="preserve">
El uso de fertilizantes nitrogenados en el cultivo de arroz debe reportarse en el 4D.</t>
        </r>
      </text>
    </comment>
    <comment ref="A88" authorId="3" shapeId="0">
      <text>
        <r>
          <rPr>
            <b/>
            <sz val="8"/>
            <color indexed="81"/>
            <rFont val="Tahoma"/>
            <family val="2"/>
          </rPr>
          <t xml:space="preserve">ine_dgicurg:
</t>
        </r>
        <r>
          <rPr>
            <sz val="8"/>
            <color indexed="81"/>
            <rFont val="Tahoma"/>
            <family val="2"/>
          </rPr>
          <t>La quema de residuos agrícolas para la generación de energía se reporta en 1A.</t>
        </r>
      </text>
    </comment>
    <comment ref="A90" authorId="0" shapeId="0">
      <text>
        <r>
          <rPr>
            <b/>
            <sz val="8"/>
            <color indexed="81"/>
            <rFont val="Tahoma"/>
            <family val="2"/>
          </rPr>
          <t>ine_dgicurg:</t>
        </r>
        <r>
          <rPr>
            <sz val="8"/>
            <color indexed="81"/>
            <rFont val="Tahoma"/>
            <family val="2"/>
          </rPr>
          <t xml:space="preserve">
Clasificación por ecosistema.
Cambios por avance de actividades humanas en el medio natural.</t>
        </r>
      </text>
    </comment>
    <comment ref="A91" authorId="0" shapeId="0">
      <text>
        <r>
          <rPr>
            <b/>
            <sz val="8"/>
            <color indexed="81"/>
            <rFont val="Tahoma"/>
            <family val="2"/>
          </rPr>
          <t>ine_dgicurg:</t>
        </r>
        <r>
          <rPr>
            <sz val="8"/>
            <color indexed="81"/>
            <rFont val="Tahoma"/>
            <family val="2"/>
          </rPr>
          <t xml:space="preserve">
Comprende: 
tala de bosques y conversión de áreas naturales a áreas con actividad humana (cultivo, pastoreo, etc.).</t>
        </r>
      </text>
    </comment>
    <comment ref="A103" authorId="3" shapeId="0">
      <text>
        <r>
          <rPr>
            <b/>
            <sz val="8"/>
            <color indexed="81"/>
            <rFont val="Tahoma"/>
            <family val="2"/>
          </rPr>
          <t>ine_dgicurg:</t>
        </r>
        <r>
          <rPr>
            <sz val="8"/>
            <color indexed="81"/>
            <rFont val="Tahoma"/>
            <family val="2"/>
          </rPr>
          <t xml:space="preserve">
</t>
        </r>
        <r>
          <rPr>
            <b/>
            <sz val="8"/>
            <color indexed="81"/>
            <rFont val="Tahoma"/>
            <family val="2"/>
          </rPr>
          <t>NO</t>
        </r>
        <r>
          <rPr>
            <sz val="8"/>
            <color indexed="81"/>
            <rFont val="Tahoma"/>
            <family val="2"/>
          </rPr>
          <t xml:space="preserve"> sumar a las emisiones nacionales de aviación. Se  reporta en "International bunkers" </t>
        </r>
      </text>
    </comment>
    <comment ref="A104" authorId="0" shapeId="0">
      <text>
        <r>
          <rPr>
            <b/>
            <sz val="8"/>
            <color indexed="81"/>
            <rFont val="Tahoma"/>
            <family val="2"/>
          </rPr>
          <t>ine_dgicurg:</t>
        </r>
        <r>
          <rPr>
            <sz val="8"/>
            <color indexed="81"/>
            <rFont val="Tahoma"/>
            <family val="2"/>
          </rPr>
          <t xml:space="preserve">
Comprende todos los navíos, barcos y transprtes acuáticos </t>
        </r>
        <r>
          <rPr>
            <b/>
            <sz val="8"/>
            <color indexed="81"/>
            <rFont val="Tahoma"/>
            <family val="2"/>
          </rPr>
          <t>destinados</t>
        </r>
        <r>
          <rPr>
            <sz val="8"/>
            <color indexed="81"/>
            <rFont val="Tahoma"/>
            <family val="2"/>
          </rPr>
          <t xml:space="preserve"> a transporte internacional (comercio internacional, cruceros trasatlánticos).
</t>
        </r>
        <r>
          <rPr>
            <b/>
            <sz val="8"/>
            <color indexed="81"/>
            <rFont val="Tahoma"/>
            <family val="2"/>
          </rPr>
          <t>NO</t>
        </r>
        <r>
          <rPr>
            <sz val="8"/>
            <color indexed="81"/>
            <rFont val="Tahoma"/>
            <family val="2"/>
          </rPr>
          <t xml:space="preserve"> sumarlo al total de emisiones por navegación. Se reporta separado como "International bunkers"</t>
        </r>
      </text>
    </comment>
  </commentList>
</comments>
</file>

<file path=xl/comments2.xml><?xml version="1.0" encoding="utf-8"?>
<comments xmlns="http://schemas.openxmlformats.org/spreadsheetml/2006/main">
  <authors>
    <author>INE_DGICURG</author>
    <author>Luis Conde</author>
  </authors>
  <commentList>
    <comment ref="E3" authorId="0" shapeId="0">
      <text>
        <r>
          <rPr>
            <b/>
            <sz val="9"/>
            <color indexed="81"/>
            <rFont val="Tahoma"/>
            <family val="2"/>
          </rPr>
          <t>INE_DGICURG:</t>
        </r>
        <r>
          <rPr>
            <sz val="9"/>
            <color indexed="81"/>
            <rFont val="Tahoma"/>
            <family val="2"/>
          </rPr>
          <t xml:space="preserve">
desglosar información de HFCs por gas: HFC-32, HFC-41, HFC-43-10, HFC-125, HFC-134a, HFC-152a, HFC-43-10-mee, HFC-143, HFC-143a, HFC-227ea, HFC-236fa, HFC-245ea, C</t>
        </r>
        <r>
          <rPr>
            <vertAlign val="subscript"/>
            <sz val="9"/>
            <color indexed="81"/>
            <rFont val="Tahoma"/>
            <family val="2"/>
          </rPr>
          <t>3</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4</t>
        </r>
        <r>
          <rPr>
            <sz val="9"/>
            <color indexed="81"/>
            <rFont val="Tahoma"/>
            <family val="2"/>
          </rPr>
          <t>F</t>
        </r>
        <r>
          <rPr>
            <vertAlign val="subscript"/>
            <sz val="9"/>
            <color indexed="81"/>
            <rFont val="Tahoma"/>
            <family val="2"/>
          </rPr>
          <t>10</t>
        </r>
        <r>
          <rPr>
            <sz val="9"/>
            <color indexed="81"/>
            <rFont val="Tahoma"/>
            <family val="2"/>
          </rPr>
          <t>, c-C</t>
        </r>
        <r>
          <rPr>
            <vertAlign val="subscript"/>
            <sz val="9"/>
            <color indexed="81"/>
            <rFont val="Tahoma"/>
            <family val="2"/>
          </rPr>
          <t>4</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5</t>
        </r>
        <r>
          <rPr>
            <sz val="9"/>
            <color indexed="81"/>
            <rFont val="Tahoma"/>
            <family val="2"/>
          </rPr>
          <t>F</t>
        </r>
        <r>
          <rPr>
            <vertAlign val="subscript"/>
            <sz val="9"/>
            <color indexed="81"/>
            <rFont val="Tahoma"/>
            <family val="2"/>
          </rPr>
          <t>12</t>
        </r>
        <r>
          <rPr>
            <sz val="9"/>
            <color indexed="81"/>
            <rFont val="Tahoma"/>
            <family val="2"/>
          </rPr>
          <t>, C</t>
        </r>
        <r>
          <rPr>
            <vertAlign val="subscript"/>
            <sz val="9"/>
            <color indexed="81"/>
            <rFont val="Tahoma"/>
            <family val="2"/>
          </rPr>
          <t>6</t>
        </r>
        <r>
          <rPr>
            <sz val="9"/>
            <color indexed="81"/>
            <rFont val="Tahoma"/>
            <family val="2"/>
          </rPr>
          <t>F</t>
        </r>
        <r>
          <rPr>
            <vertAlign val="subscript"/>
            <sz val="9"/>
            <color indexed="81"/>
            <rFont val="Tahoma"/>
            <family val="2"/>
          </rPr>
          <t>14</t>
        </r>
      </text>
    </comment>
    <comment ref="P4" authorId="0" shapeId="0">
      <text>
        <r>
          <rPr>
            <b/>
            <sz val="9"/>
            <color indexed="81"/>
            <rFont val="Tahoma"/>
            <family val="2"/>
          </rPr>
          <t>INE_DGICURG:</t>
        </r>
        <r>
          <rPr>
            <sz val="9"/>
            <color indexed="81"/>
            <rFont val="Tahoma"/>
            <family val="2"/>
          </rPr>
          <t xml:space="preserve">
desglosar información de HFCs por gas: HFC-32, HFC-41, HFC-43-10, HFC-125, HFC-134a, HFC-152a, HFC-43-10-mee, HFC-143, HFC-143a, HFC-227ea, HFC-236fa, HFC-245ea, C</t>
        </r>
        <r>
          <rPr>
            <vertAlign val="subscript"/>
            <sz val="9"/>
            <color indexed="81"/>
            <rFont val="Tahoma"/>
            <family val="2"/>
          </rPr>
          <t>3</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4</t>
        </r>
        <r>
          <rPr>
            <sz val="9"/>
            <color indexed="81"/>
            <rFont val="Tahoma"/>
            <family val="2"/>
          </rPr>
          <t>F</t>
        </r>
        <r>
          <rPr>
            <vertAlign val="subscript"/>
            <sz val="9"/>
            <color indexed="81"/>
            <rFont val="Tahoma"/>
            <family val="2"/>
          </rPr>
          <t>10</t>
        </r>
        <r>
          <rPr>
            <sz val="9"/>
            <color indexed="81"/>
            <rFont val="Tahoma"/>
            <family val="2"/>
          </rPr>
          <t>, c-C</t>
        </r>
        <r>
          <rPr>
            <vertAlign val="subscript"/>
            <sz val="9"/>
            <color indexed="81"/>
            <rFont val="Tahoma"/>
            <family val="2"/>
          </rPr>
          <t>4</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5</t>
        </r>
        <r>
          <rPr>
            <sz val="9"/>
            <color indexed="81"/>
            <rFont val="Tahoma"/>
            <family val="2"/>
          </rPr>
          <t>F</t>
        </r>
        <r>
          <rPr>
            <vertAlign val="subscript"/>
            <sz val="9"/>
            <color indexed="81"/>
            <rFont val="Tahoma"/>
            <family val="2"/>
          </rPr>
          <t>12</t>
        </r>
        <r>
          <rPr>
            <sz val="9"/>
            <color indexed="81"/>
            <rFont val="Tahoma"/>
            <family val="2"/>
          </rPr>
          <t>, C</t>
        </r>
        <r>
          <rPr>
            <vertAlign val="subscript"/>
            <sz val="9"/>
            <color indexed="81"/>
            <rFont val="Tahoma"/>
            <family val="2"/>
          </rPr>
          <t>6</t>
        </r>
        <r>
          <rPr>
            <sz val="9"/>
            <color indexed="81"/>
            <rFont val="Tahoma"/>
            <family val="2"/>
          </rPr>
          <t>F</t>
        </r>
        <r>
          <rPr>
            <vertAlign val="subscript"/>
            <sz val="9"/>
            <color indexed="81"/>
            <rFont val="Tahoma"/>
            <family val="2"/>
          </rPr>
          <t>14</t>
        </r>
      </text>
    </comment>
    <comment ref="B5" authorId="1" shapeId="0">
      <text>
        <r>
          <rPr>
            <b/>
            <sz val="9"/>
            <color indexed="81"/>
            <rFont val="Tahoma"/>
            <family val="2"/>
          </rPr>
          <t>Luis Conde:</t>
        </r>
        <r>
          <rPr>
            <sz val="9"/>
            <color indexed="81"/>
            <rFont val="Tahoma"/>
            <family val="2"/>
          </rPr>
          <t xml:space="preserve">
Potencial de calentamiento</t>
        </r>
      </text>
    </comment>
    <comment ref="X5" authorId="1" shapeId="0">
      <text>
        <r>
          <rPr>
            <b/>
            <sz val="9"/>
            <color indexed="81"/>
            <rFont val="Tahoma"/>
            <family val="2"/>
          </rPr>
          <t>Luis Conde:</t>
        </r>
        <r>
          <rPr>
            <sz val="9"/>
            <color indexed="81"/>
            <rFont val="Tahoma"/>
            <family val="2"/>
          </rPr>
          <t xml:space="preserve">
Potencial de calentamiento   Bond, et al. (20139
</t>
        </r>
      </text>
    </comment>
  </commentList>
</comments>
</file>

<file path=xl/comments3.xml><?xml version="1.0" encoding="utf-8"?>
<comments xmlns="http://schemas.openxmlformats.org/spreadsheetml/2006/main">
  <authors>
    <author>SCIENCES.PO</author>
  </authors>
  <commentList>
    <comment ref="F29" authorId="0" shapeId="0">
      <text>
        <r>
          <rPr>
            <b/>
            <sz val="9"/>
            <color indexed="81"/>
            <rFont val="Tahoma"/>
            <family val="2"/>
          </rPr>
          <t>SCIENCES.PO:</t>
        </r>
        <r>
          <rPr>
            <sz val="9"/>
            <color indexed="81"/>
            <rFont val="Tahoma"/>
            <family val="2"/>
          </rPr>
          <t xml:space="preserve">
We dont take in account biomass consumption for the electricity sector.
</t>
        </r>
      </text>
    </comment>
    <comment ref="K58" authorId="0" shapeId="0">
      <text>
        <r>
          <rPr>
            <b/>
            <sz val="9"/>
            <color indexed="81"/>
            <rFont val="Tahoma"/>
            <family val="2"/>
          </rPr>
          <t>SCIENCES.PO:</t>
        </r>
        <r>
          <rPr>
            <sz val="9"/>
            <color indexed="81"/>
            <rFont val="Tahoma"/>
            <family val="2"/>
          </rPr>
          <t xml:space="preserve">
share used in the 2008 version of ThreeME. Data provided by INECC!! </t>
        </r>
      </text>
    </comment>
  </commentList>
</comments>
</file>

<file path=xl/comments4.xml><?xml version="1.0" encoding="utf-8"?>
<comments xmlns="http://schemas.openxmlformats.org/spreadsheetml/2006/main">
  <authors>
    <author>SCIENCES.PO</author>
  </authors>
  <commentList>
    <comment ref="I57" authorId="0" shapeId="0">
      <text>
        <r>
          <rPr>
            <b/>
            <sz val="9"/>
            <color indexed="81"/>
            <rFont val="Tahoma"/>
            <family val="2"/>
          </rPr>
          <t>SCIENCES.PO:</t>
        </r>
        <r>
          <rPr>
            <sz val="9"/>
            <color indexed="81"/>
            <rFont val="Tahoma"/>
            <family val="2"/>
          </rPr>
          <t xml:space="preserve">
share used in the 2008 version of ThreeME. Data provided by INECC!! </t>
        </r>
      </text>
    </comment>
  </commentList>
</comments>
</file>

<file path=xl/comments5.xml><?xml version="1.0" encoding="utf-8"?>
<comments xmlns="http://schemas.openxmlformats.org/spreadsheetml/2006/main">
  <authors>
    <author>SCIENCES.PO</author>
  </authors>
  <commentList>
    <comment ref="B9" authorId="0" shapeId="0">
      <text>
        <r>
          <rPr>
            <b/>
            <sz val="9"/>
            <color rgb="FF000000"/>
            <rFont val="Tahoma"/>
            <family val="2"/>
          </rPr>
          <t>SCIENCES.PO:</t>
        </r>
        <r>
          <rPr>
            <sz val="9"/>
            <color rgb="FF000000"/>
            <rFont val="Tahoma"/>
            <family val="2"/>
          </rPr>
          <t xml:space="preserve">
</t>
        </r>
        <r>
          <rPr>
            <sz val="9"/>
            <color rgb="FF000000"/>
            <rFont val="Tahoma"/>
            <family val="2"/>
          </rPr>
          <t>Incluye residencial y automoviles</t>
        </r>
      </text>
    </comment>
  </commentList>
</comments>
</file>

<file path=xl/sharedStrings.xml><?xml version="1.0" encoding="utf-8"?>
<sst xmlns="http://schemas.openxmlformats.org/spreadsheetml/2006/main" count="2126" uniqueCount="457">
  <si>
    <t>BNE</t>
  </si>
  <si>
    <t>Sector</t>
  </si>
  <si>
    <t>Rama</t>
  </si>
  <si>
    <t>Combustible</t>
  </si>
  <si>
    <t>Energía [PJ]</t>
  </si>
  <si>
    <r>
      <t>INECC@2014 [Gg de CO</t>
    </r>
    <r>
      <rPr>
        <b/>
        <vertAlign val="subscript"/>
        <sz val="12"/>
        <color theme="1"/>
        <rFont val="Calibri (Cuerpo)"/>
      </rPr>
      <t>2</t>
    </r>
    <r>
      <rPr>
        <b/>
        <sz val="12"/>
        <color theme="1"/>
        <rFont val="Calibri"/>
        <family val="2"/>
        <scheme val="minor"/>
      </rPr>
      <t>]</t>
    </r>
  </si>
  <si>
    <r>
      <t>IPCC@2006 [Gg de CO</t>
    </r>
    <r>
      <rPr>
        <b/>
        <vertAlign val="subscript"/>
        <sz val="12"/>
        <color theme="1"/>
        <rFont val="Calibri (Cuerpo)"/>
      </rPr>
      <t>2</t>
    </r>
    <r>
      <rPr>
        <b/>
        <sz val="12"/>
        <color theme="1"/>
        <rFont val="Calibri"/>
        <family val="2"/>
        <scheme val="minor"/>
      </rPr>
      <t>]</t>
    </r>
  </si>
  <si>
    <r>
      <t>COPAR@2015 [Gg de CO</t>
    </r>
    <r>
      <rPr>
        <b/>
        <vertAlign val="subscript"/>
        <sz val="12"/>
        <color theme="1"/>
        <rFont val="Calibri (Cuerpo)"/>
      </rPr>
      <t>2</t>
    </r>
    <r>
      <rPr>
        <b/>
        <sz val="12"/>
        <color theme="1"/>
        <rFont val="Calibri"/>
        <family val="2"/>
        <scheme val="minor"/>
      </rPr>
      <t>]</t>
    </r>
  </si>
  <si>
    <t>Consumo final Energético</t>
  </si>
  <si>
    <t>Residencial, Comercial y Público</t>
  </si>
  <si>
    <t>Residencial</t>
  </si>
  <si>
    <t>Energía solar</t>
  </si>
  <si>
    <t>Etiquetas de fila</t>
  </si>
  <si>
    <t>Suma de Energía [PJ]</t>
  </si>
  <si>
    <t>Suma de INECC@2014 [Gg de CO2]</t>
  </si>
  <si>
    <t>Suma de IPCC@2006 [Gg de CO2]</t>
  </si>
  <si>
    <t>Suma de COPAR@2015 [Gg de CO2]</t>
  </si>
  <si>
    <t>Categoría</t>
  </si>
  <si>
    <r>
      <t>COPAR 2015 [Gg de CO</t>
    </r>
    <r>
      <rPr>
        <b/>
        <vertAlign val="subscript"/>
        <sz val="12"/>
        <color theme="1"/>
        <rFont val="Calibri"/>
        <family val="2"/>
        <scheme val="minor"/>
      </rPr>
      <t>2</t>
    </r>
    <r>
      <rPr>
        <b/>
        <sz val="12"/>
        <color theme="1"/>
        <rFont val="Calibri"/>
        <family val="2"/>
        <scheme val="minor"/>
      </rPr>
      <t>]</t>
    </r>
  </si>
  <si>
    <r>
      <t>Inventario nacional de emisiones [Gg de CO</t>
    </r>
    <r>
      <rPr>
        <b/>
        <vertAlign val="subscript"/>
        <sz val="12"/>
        <color theme="1"/>
        <rFont val="Calibri"/>
        <family val="2"/>
        <scheme val="minor"/>
      </rPr>
      <t>2</t>
    </r>
    <r>
      <rPr>
        <b/>
        <sz val="12"/>
        <color theme="1"/>
        <rFont val="Calibri"/>
        <family val="2"/>
        <scheme val="minor"/>
      </rPr>
      <t>]</t>
    </r>
  </si>
  <si>
    <t>Leña</t>
  </si>
  <si>
    <t>Carbón</t>
  </si>
  <si>
    <t>N/A</t>
  </si>
  <si>
    <t>N/D</t>
  </si>
  <si>
    <t>Gas licuado</t>
  </si>
  <si>
    <t>Agropecuario</t>
  </si>
  <si>
    <t>Pemex Exploración y Producción</t>
  </si>
  <si>
    <t>Querosenos</t>
  </si>
  <si>
    <t>Pemex Petroquímica</t>
  </si>
  <si>
    <t>Gas seco</t>
  </si>
  <si>
    <t>Electricidad</t>
  </si>
  <si>
    <t>Pemex Gas y Petroquímica Básica</t>
  </si>
  <si>
    <t>Pemex refinación</t>
  </si>
  <si>
    <t>Comercial</t>
  </si>
  <si>
    <t>Generación eléctrica</t>
  </si>
  <si>
    <t>Industrial</t>
  </si>
  <si>
    <t>Residencial y comercial</t>
  </si>
  <si>
    <t>Diesel</t>
  </si>
  <si>
    <t>Construcción</t>
  </si>
  <si>
    <t>Transporte</t>
  </si>
  <si>
    <t>Otras ramas</t>
  </si>
  <si>
    <t>Público</t>
  </si>
  <si>
    <t>Bagazo de caña</t>
  </si>
  <si>
    <t>Notas</t>
  </si>
  <si>
    <t>Autotransporte</t>
  </si>
  <si>
    <t>Carbón mineral</t>
  </si>
  <si>
    <t>Los factores de emisión que no estaban en el documento INECC 2014 se calculan con los FE de extraídos de docmento INECC 2014 y de la calculadora RENE (de la semarnat) ajustada con los PCN publicados por la CONUEE.</t>
  </si>
  <si>
    <t>Gasolinas y naftas</t>
  </si>
  <si>
    <t>Combustóleo</t>
  </si>
  <si>
    <t>Coque de petróleo</t>
  </si>
  <si>
    <t>Los factores de emisión del documento del IPCC 2006 so extrajeron del capítulo 2.</t>
  </si>
  <si>
    <t>Los datos del inventarios nacional de emisiones con datos del 2013 se extrajeron del documento de la SEMARNAT "Primer informe bienal de actualización ante la convención marco de las Naciones Unidas sobre el Cambio Climático"</t>
  </si>
  <si>
    <t>Aéreo</t>
  </si>
  <si>
    <t>Marítimo</t>
  </si>
  <si>
    <t>Los aspectos más releventes que se encontraron fueron:</t>
  </si>
  <si>
    <t>Ferroviario</t>
  </si>
  <si>
    <t>El principal combustible que se utiliza en la extracción de petróleo es el gas natural y el gas seco.</t>
  </si>
  <si>
    <t>Pemex Petroquímica está en la sección de consumo final en el Balance Nacional de Energía. Se cambió a la categoría Petróleo y Gas.</t>
  </si>
  <si>
    <t>Industria básica del hierro y el acero</t>
  </si>
  <si>
    <t>En la categoría de Generación Eléctrica todos los procesos de combustión que utilizan el biogas como combustible, que se contabiliza en Autogeneración, se debe de contabilizar en la cuenta del usuario que hizo la combustión.</t>
  </si>
  <si>
    <t>Eléctrico</t>
  </si>
  <si>
    <t>Coque de carbón</t>
  </si>
  <si>
    <t>Las emisiones de la rama Residencial no cuentan las emisiones asocidas al consumo de leña.</t>
  </si>
  <si>
    <t>El consumo de Diesel en la rama agropecuario se contabiliza en la rama Transporte.</t>
  </si>
  <si>
    <t>Fabricación de cemento y productos a base de cemento en plantas integradas</t>
  </si>
  <si>
    <t>Elaboración de azúcares</t>
  </si>
  <si>
    <t>Industria Química</t>
  </si>
  <si>
    <t>Minería de minerales metálicos y no metálicos</t>
  </si>
  <si>
    <t>Fabricación de pulpa, papel y cartón</t>
  </si>
  <si>
    <t>Fabricación de vidrio y productos de vidrio</t>
  </si>
  <si>
    <t>Elaboración de cerveza</t>
  </si>
  <si>
    <t>Elaboración de refrescos, hielo y otras bebidas no alcohólicas, purificación y embotellado de agua</t>
  </si>
  <si>
    <t>Fabricación de automóviles y camiones</t>
  </si>
  <si>
    <t>Fabricación de productos de hule</t>
  </si>
  <si>
    <t>Fabricación de fertilizantes</t>
  </si>
  <si>
    <t>Elaboración de productos de tabaco</t>
  </si>
  <si>
    <t>Consumo Propio del Sector Energético</t>
  </si>
  <si>
    <t>Centro transformador</t>
  </si>
  <si>
    <t>Coquizadoras y hornos</t>
  </si>
  <si>
    <t>Coque de Carbón</t>
  </si>
  <si>
    <t>Gas natural</t>
  </si>
  <si>
    <t>Pemex Refinación</t>
  </si>
  <si>
    <t>Consumo de Combustibles para la Generación Eléctrica</t>
  </si>
  <si>
    <t>Sector Eléctrico</t>
  </si>
  <si>
    <t>Carboeléctrica</t>
  </si>
  <si>
    <t>Ciclo Combinado</t>
  </si>
  <si>
    <t>Ciclo Combinado (Cog. Eficiente)</t>
  </si>
  <si>
    <t>Combustión Interna</t>
  </si>
  <si>
    <t>Combustión Interna (Bioenergía)</t>
  </si>
  <si>
    <t>Autogeneración</t>
  </si>
  <si>
    <t>Combustión Interna (Cog. Eficiente)</t>
  </si>
  <si>
    <t>Eólica</t>
  </si>
  <si>
    <t>Energía eólica</t>
  </si>
  <si>
    <t>FIRCO y Generación Distribuida</t>
  </si>
  <si>
    <t>Frenos Regenerativos</t>
  </si>
  <si>
    <t>Geotérmica</t>
  </si>
  <si>
    <t>Geoenergía</t>
  </si>
  <si>
    <t>Hidroeléctrica</t>
  </si>
  <si>
    <t>Hidroenergía</t>
  </si>
  <si>
    <t>Lecho Fluidizado</t>
  </si>
  <si>
    <t>Nucleoeléctrica</t>
  </si>
  <si>
    <t>Nucleoenergía</t>
  </si>
  <si>
    <t>Solar</t>
  </si>
  <si>
    <t>Termoeléctrica Convencional</t>
  </si>
  <si>
    <t>Termoeléctrica Convencional (Bioenergía)</t>
  </si>
  <si>
    <t>Turbogás</t>
  </si>
  <si>
    <t>Turbogás (Bioenergía)</t>
  </si>
  <si>
    <t>Turbogás (Cog. Eficiente)</t>
  </si>
  <si>
    <t>Turbogás/Combustión interna</t>
  </si>
  <si>
    <t>Maquinaria de construcción</t>
  </si>
  <si>
    <t>Total general</t>
  </si>
  <si>
    <t>Somme de INECC@2014 [Gg de CO2]</t>
  </si>
  <si>
    <t>Étiquettes de lignes</t>
  </si>
  <si>
    <t>Total général</t>
  </si>
  <si>
    <t>Étiquettes de colonnes</t>
  </si>
  <si>
    <t>Construcción maquinaria</t>
  </si>
  <si>
    <t xml:space="preserve">Inventario Nacional de Emisiones de Gases de Efecto Invernadero 1990 -2013 </t>
  </si>
  <si>
    <r>
      <t>Las emisiones de Bunkers, captura de emisiones por permanencia en USCUSS y las emisiones de CO</t>
    </r>
    <r>
      <rPr>
        <vertAlign val="subscript"/>
        <sz val="11"/>
        <color theme="1"/>
        <rFont val="Calibri"/>
        <family val="2"/>
        <scheme val="minor"/>
      </rPr>
      <t>2</t>
    </r>
    <r>
      <rPr>
        <sz val="12"/>
        <color theme="1"/>
        <rFont val="Calibri"/>
        <family val="2"/>
        <scheme val="minor"/>
      </rPr>
      <t xml:space="preserve"> por la quema de Biomasa no se encuentran contabilizadas al total de inventario</t>
    </r>
  </si>
  <si>
    <t>Nota:</t>
  </si>
  <si>
    <t>Emisiones netas (Emisiones totales + absorciones por permanencias)</t>
  </si>
  <si>
    <t>Tierras Agricolas que permanecen como Tierras Agricolas</t>
  </si>
  <si>
    <t>Pastizales que permanecen como Pastizales</t>
  </si>
  <si>
    <t>Tierras forestales que permanecen como tierras forestales</t>
  </si>
  <si>
    <t>Permanencia USCUSS</t>
  </si>
  <si>
    <t>Incendios</t>
  </si>
  <si>
    <t>Tierras convertidas a Otras tierras</t>
  </si>
  <si>
    <t>Tierras convertidas a Asentamientos</t>
  </si>
  <si>
    <t>Tierras convertidas a Tierras Agricolas</t>
  </si>
  <si>
    <t>Tierras convertidas a Pastizales</t>
  </si>
  <si>
    <t>Tierras convertidas a Tierras Forestales</t>
  </si>
  <si>
    <t>USCUSS</t>
  </si>
  <si>
    <t>Querosinas combustión</t>
  </si>
  <si>
    <t>Gas L.P. combustión</t>
  </si>
  <si>
    <t>cult. Arroz</t>
  </si>
  <si>
    <t>quemas agrícolas</t>
  </si>
  <si>
    <t>Suelos agrícolas</t>
  </si>
  <si>
    <t>Manejo del estiercol</t>
  </si>
  <si>
    <t>Fermentación entérica</t>
  </si>
  <si>
    <t>Quema a cielo abierto</t>
  </si>
  <si>
    <t>Incineración de residuos peligrosos</t>
  </si>
  <si>
    <t>Tratamiento biológico de residuos orgánicos</t>
  </si>
  <si>
    <t>Aguas Residuales Ind (sin tratar)</t>
  </si>
  <si>
    <t>Aguas Residuales Ind (con tratamiento)</t>
  </si>
  <si>
    <t>Aguas Residuales Mun (sin tratar)</t>
  </si>
  <si>
    <t>Aguas Residuales Mun (tratamiento)</t>
  </si>
  <si>
    <t>Disposición final de RSU</t>
  </si>
  <si>
    <t>Residuos</t>
  </si>
  <si>
    <t>Aviación</t>
  </si>
  <si>
    <t>Marítimo (buques, pequeñas)</t>
  </si>
  <si>
    <t>Ferrocarril</t>
  </si>
  <si>
    <t>Maquinaria  Agrícola</t>
  </si>
  <si>
    <t>Maquinaria Construcción</t>
  </si>
  <si>
    <t>Vehiculos carreteros a diesel</t>
  </si>
  <si>
    <t>Vehiculos carreteros a gasolina</t>
  </si>
  <si>
    <t>Fuentes moviles</t>
  </si>
  <si>
    <t>Procesos</t>
  </si>
  <si>
    <t xml:space="preserve">Combustion </t>
  </si>
  <si>
    <t>Minería</t>
  </si>
  <si>
    <t>Consumo de halocarbonos y SF6-Proceso</t>
  </si>
  <si>
    <t>Producción de halocarbonos-Proceso</t>
  </si>
  <si>
    <t>Consumo de otros carbonatos (Vidrio, Metalúrgica)</t>
  </si>
  <si>
    <t>Otras combustión (incluye: metalúrgica, vidrio, automotriz, alimentos, bebidas y tabaco, pinturas y tintas, celulosa y papel, productos metálicos, productos plásticos, asbesto, tratamiento de residuos peligrosos y textiles, BNE)</t>
  </si>
  <si>
    <t>Química- proceso</t>
  </si>
  <si>
    <t>Química - combustión</t>
  </si>
  <si>
    <t>Siderurgica- proceso</t>
  </si>
  <si>
    <t>Siderurgica - combustión</t>
  </si>
  <si>
    <t>Cal- proceso</t>
  </si>
  <si>
    <t>Cal - combustión</t>
  </si>
  <si>
    <t>Cemento - proceso</t>
  </si>
  <si>
    <t>Cemento - combustión</t>
  </si>
  <si>
    <t>Industria</t>
  </si>
  <si>
    <t>Gas Natural comercial</t>
  </si>
  <si>
    <t>Diésel comercial</t>
  </si>
  <si>
    <t>Gas L.P. comercial</t>
  </si>
  <si>
    <t>Leña residencial</t>
  </si>
  <si>
    <t>Gas Natural residencial</t>
  </si>
  <si>
    <t>Querosinas residencial</t>
  </si>
  <si>
    <t>Gas L.P. residencial</t>
  </si>
  <si>
    <t>Ciclo combinado  PIE (Di+GN)</t>
  </si>
  <si>
    <t>Turbogas (Di+GN)</t>
  </si>
  <si>
    <t>Termoelectrica  + CC (GN)</t>
  </si>
  <si>
    <t>Termoelectrica (Co+Di+GN)</t>
  </si>
  <si>
    <t>Dual (Di+Ca)</t>
  </si>
  <si>
    <t>Combustion Interna (Co+Di)</t>
  </si>
  <si>
    <t>Ciclo combinado CFE (Di+GN)</t>
  </si>
  <si>
    <t>Carboelectrica (Di+Ca)</t>
  </si>
  <si>
    <t>Generación Eléctrica</t>
  </si>
  <si>
    <t>Otras emisiones (incluyendo otras fugitivas)</t>
  </si>
  <si>
    <t>REFINACIÓN</t>
  </si>
  <si>
    <t>PGPB</t>
  </si>
  <si>
    <t>PPQ</t>
  </si>
  <si>
    <t>PEP</t>
  </si>
  <si>
    <t>Petróleo &amp; Gas</t>
  </si>
  <si>
    <t>TOTAL de emisiones nacionales</t>
  </si>
  <si>
    <t>%contribución</t>
  </si>
  <si>
    <t>(Gg de CO2e)</t>
  </si>
  <si>
    <t>(Gg)</t>
  </si>
  <si>
    <t>5AR</t>
  </si>
  <si>
    <t>PCG</t>
  </si>
  <si>
    <r>
      <t>C</t>
    </r>
    <r>
      <rPr>
        <vertAlign val="subscript"/>
        <sz val="8"/>
        <rFont val="Arial"/>
        <family val="2"/>
      </rPr>
      <t>2</t>
    </r>
    <r>
      <rPr>
        <sz val="8"/>
        <rFont val="Arial"/>
        <family val="2"/>
      </rPr>
      <t>F</t>
    </r>
    <r>
      <rPr>
        <vertAlign val="subscript"/>
        <sz val="8"/>
        <rFont val="Arial"/>
        <family val="2"/>
      </rPr>
      <t>6</t>
    </r>
  </si>
  <si>
    <r>
      <t>CF</t>
    </r>
    <r>
      <rPr>
        <vertAlign val="subscript"/>
        <sz val="8"/>
        <rFont val="Arial"/>
        <family val="2"/>
      </rPr>
      <t>4</t>
    </r>
  </si>
  <si>
    <t>HFC-245ca</t>
  </si>
  <si>
    <t>HFC-236fa</t>
  </si>
  <si>
    <t>HFC-227ea</t>
  </si>
  <si>
    <t>HFC-152a</t>
  </si>
  <si>
    <t>HFC-143a</t>
  </si>
  <si>
    <t>HFC-143</t>
  </si>
  <si>
    <t>HFC-134a</t>
  </si>
  <si>
    <t>HFC-134</t>
  </si>
  <si>
    <t>HFC-125</t>
  </si>
  <si>
    <t>HFC-43-10mee</t>
  </si>
  <si>
    <t>HFC-32</t>
  </si>
  <si>
    <t>HFC-23</t>
  </si>
  <si>
    <t>GWP 100</t>
  </si>
  <si>
    <t>CN (Gg)</t>
  </si>
  <si>
    <r>
      <t>Total Gg en CO</t>
    </r>
    <r>
      <rPr>
        <vertAlign val="subscript"/>
        <sz val="8"/>
        <rFont val="Arial"/>
        <family val="2"/>
      </rPr>
      <t>2e</t>
    </r>
  </si>
  <si>
    <r>
      <t>SF</t>
    </r>
    <r>
      <rPr>
        <vertAlign val="subscript"/>
        <sz val="8"/>
        <rFont val="Arial"/>
        <family val="2"/>
      </rPr>
      <t>6</t>
    </r>
  </si>
  <si>
    <t>PFCs</t>
  </si>
  <si>
    <t>HFCs</t>
  </si>
  <si>
    <r>
      <t>N</t>
    </r>
    <r>
      <rPr>
        <vertAlign val="subscript"/>
        <sz val="8"/>
        <rFont val="Arial"/>
        <family val="2"/>
      </rPr>
      <t>2</t>
    </r>
    <r>
      <rPr>
        <sz val="8"/>
        <rFont val="Arial"/>
        <family val="2"/>
      </rPr>
      <t>O</t>
    </r>
  </si>
  <si>
    <r>
      <t>CH</t>
    </r>
    <r>
      <rPr>
        <vertAlign val="subscript"/>
        <sz val="8"/>
        <rFont val="Arial"/>
        <family val="2"/>
      </rPr>
      <t>4</t>
    </r>
  </si>
  <si>
    <r>
      <t>Emisiones de CO</t>
    </r>
    <r>
      <rPr>
        <vertAlign val="subscript"/>
        <sz val="8"/>
        <rFont val="Arial"/>
        <family val="2"/>
      </rPr>
      <t>2</t>
    </r>
  </si>
  <si>
    <t>CATEGORÍA DE EMISIÓN</t>
  </si>
  <si>
    <t>Inventario Nacional de Emisiones CN</t>
  </si>
  <si>
    <t>Inventario Nacional de Emisiones GEI - SECTORES | INTERÉS NACIONAL</t>
  </si>
  <si>
    <t>(Version  2013, Wiod)</t>
  </si>
  <si>
    <t>Consumo de combustible</t>
  </si>
  <si>
    <t>Procesos industrilaes</t>
  </si>
  <si>
    <t>no incluye emisiones fugitivas (version 2015,INEGI)</t>
  </si>
  <si>
    <t>Consumo de combustible fosil</t>
  </si>
  <si>
    <t>(version 2013, INEGEI)</t>
  </si>
  <si>
    <t>no incluye emisiones fugitivas</t>
  </si>
  <si>
    <t>Consumo de combustible fosil + Procesos</t>
  </si>
  <si>
    <t xml:space="preserve">     Good Practice Guidance and Uncertainty Management in National GHG Inventories</t>
  </si>
  <si>
    <r>
      <t>Emisiones de CO</t>
    </r>
    <r>
      <rPr>
        <b/>
        <vertAlign val="subscript"/>
        <sz val="8"/>
        <rFont val="Arial"/>
        <family val="2"/>
      </rPr>
      <t>2</t>
    </r>
    <r>
      <rPr>
        <b/>
        <sz val="8"/>
        <rFont val="Arial"/>
        <family val="2"/>
      </rPr>
      <t xml:space="preserve"> por quema de biomasa</t>
    </r>
  </si>
  <si>
    <t>Navegación internacional</t>
  </si>
  <si>
    <t>Aviación internacional</t>
  </si>
  <si>
    <t>Bunkers</t>
  </si>
  <si>
    <t xml:space="preserve">   Tratamiento y eliminación de aguas residuales industriales</t>
  </si>
  <si>
    <t xml:space="preserve">   Tratamiento y eliminación de aguas residuales domésticas</t>
  </si>
  <si>
    <t>Tratamiento y eliminación de aguas residuales</t>
  </si>
  <si>
    <t>Incineración e incineración abierta de desechos</t>
  </si>
  <si>
    <t>Tratamiento biológico de los desechos sólidos</t>
  </si>
  <si>
    <t>Eliminación de desechos sólidos</t>
  </si>
  <si>
    <t>Desechos (IPCC 2006)</t>
  </si>
  <si>
    <t>Asentamientos</t>
  </si>
  <si>
    <t>Suelos</t>
  </si>
  <si>
    <t>Abandono de tierras Agricolas</t>
  </si>
  <si>
    <t>Conversion de bosques y pastizales</t>
  </si>
  <si>
    <t>Cambio en Bosques y Otros Reservorios de Biomasa leñosa</t>
  </si>
  <si>
    <t>Cambio de uso de suelo y silvicultura</t>
  </si>
  <si>
    <t>Quemas insitu de residuos agrícolas</t>
  </si>
  <si>
    <t>Quemas programadas de suelos</t>
  </si>
  <si>
    <t>Cultivos en pantanos</t>
  </si>
  <si>
    <t>Cultivo de Temporal</t>
  </si>
  <si>
    <t>Cultivo irrigado</t>
  </si>
  <si>
    <t>Cultivo de arroz</t>
  </si>
  <si>
    <t>Otros</t>
  </si>
  <si>
    <t>Almacenamiento en seco y lotes de secado</t>
  </si>
  <si>
    <t>Sistemas líquidos</t>
  </si>
  <si>
    <t>Fermentación (digestión) anaeróbica</t>
  </si>
  <si>
    <t>Aves</t>
  </si>
  <si>
    <t>Cerdos</t>
  </si>
  <si>
    <t>Mulas y asnos</t>
  </si>
  <si>
    <t>Caballos</t>
  </si>
  <si>
    <t>Cabras</t>
  </si>
  <si>
    <t>Ovejas</t>
  </si>
  <si>
    <t>No lecheras</t>
  </si>
  <si>
    <t>Lecheras</t>
  </si>
  <si>
    <t>Vacas</t>
  </si>
  <si>
    <t>Manejo de estiércol</t>
  </si>
  <si>
    <t>Agricultura</t>
  </si>
  <si>
    <t>Consumo de halocarbonos y hexafluoruro de azufre</t>
  </si>
  <si>
    <t>Producción de halocarbonos y hexafluoruro de azufre</t>
  </si>
  <si>
    <r>
      <t>Uso de SF</t>
    </r>
    <r>
      <rPr>
        <vertAlign val="subscript"/>
        <sz val="8"/>
        <rFont val="Arial"/>
        <family val="2"/>
      </rPr>
      <t>6</t>
    </r>
    <r>
      <rPr>
        <sz val="8"/>
        <rFont val="Arial"/>
        <family val="2"/>
      </rPr>
      <t xml:space="preserve"> en fundidoras de aluminio y magnesio</t>
    </r>
  </si>
  <si>
    <t>Producción de aluminio</t>
  </si>
  <si>
    <t>Producción de ferroaleaciones</t>
  </si>
  <si>
    <t>Producción de hierro y acero</t>
  </si>
  <si>
    <t>Producción de metales</t>
  </si>
  <si>
    <t>Producción de carburos</t>
  </si>
  <si>
    <t>Producción de ácido adípico</t>
  </si>
  <si>
    <t>Producción de ácido nítrico</t>
  </si>
  <si>
    <t>Producción de amonio</t>
  </si>
  <si>
    <t>Industria química</t>
  </si>
  <si>
    <t>Producción y uso de carbonato de sodio</t>
  </si>
  <si>
    <t>Uso de piedra caliza y dolomita</t>
  </si>
  <si>
    <t>Producción de óxido e hidróxido de calcio</t>
  </si>
  <si>
    <t>Producción de cemento</t>
  </si>
  <si>
    <t>Productos minerales</t>
  </si>
  <si>
    <t>Procesos Industriales</t>
  </si>
  <si>
    <t>Venteo y combustión en quemadores</t>
  </si>
  <si>
    <t>Petróleo</t>
  </si>
  <si>
    <t>Petróleo y gas natural</t>
  </si>
  <si>
    <t>Minas a cielo abierto (en superficie)</t>
  </si>
  <si>
    <t>Minas subterráneas</t>
  </si>
  <si>
    <t>Minería de carbón</t>
  </si>
  <si>
    <t>Combustibles sólidos</t>
  </si>
  <si>
    <t>Emisiones fugitivas de combustibles</t>
  </si>
  <si>
    <t>Agricultura, pesca y forestal</t>
  </si>
  <si>
    <t>Comercio y sectores institucionales</t>
  </si>
  <si>
    <t>Otros sectores</t>
  </si>
  <si>
    <t>Navegación</t>
  </si>
  <si>
    <t>Aviación civil</t>
  </si>
  <si>
    <t>Procesamiento de alimentos, bebidas y tabaco</t>
  </si>
  <si>
    <t>Pulpa, papel e impresión</t>
  </si>
  <si>
    <t>Productos químicos</t>
  </si>
  <si>
    <t>Metales no ferrosos</t>
  </si>
  <si>
    <t>Hierro y Acero</t>
  </si>
  <si>
    <t>Manufactura e industria de la construcción</t>
  </si>
  <si>
    <t>Refinación de petróleo</t>
  </si>
  <si>
    <t>Producción de electricidad</t>
  </si>
  <si>
    <t>Industria generadora de energía</t>
  </si>
  <si>
    <t>Consumo de Combustibles fósiles</t>
  </si>
  <si>
    <t>Energía</t>
  </si>
  <si>
    <r>
      <t>Total Gg en CO</t>
    </r>
    <r>
      <rPr>
        <vertAlign val="subscript"/>
        <sz val="8"/>
        <rFont val="Arial"/>
        <family val="2"/>
      </rPr>
      <t>2</t>
    </r>
    <r>
      <rPr>
        <sz val="8"/>
        <rFont val="Arial"/>
        <family val="2"/>
      </rPr>
      <t xml:space="preserve"> eq.</t>
    </r>
  </si>
  <si>
    <t>Inventario Nacional de Emisiones GEI - 1990 -2010</t>
  </si>
  <si>
    <r>
      <t xml:space="preserve">1A 1 </t>
    </r>
    <r>
      <rPr>
        <b/>
        <sz val="11"/>
        <color indexed="61"/>
        <rFont val="Arial"/>
        <family val="2"/>
      </rPr>
      <t>a</t>
    </r>
    <r>
      <rPr>
        <b/>
        <sz val="11"/>
        <rFont val="Arial"/>
        <family val="2"/>
      </rPr>
      <t xml:space="preserve"> ii</t>
    </r>
  </si>
  <si>
    <t>Total</t>
  </si>
  <si>
    <t>Construccion</t>
  </si>
  <si>
    <t>Fabricacion de azucares, cerveza, refrescos y tabaco</t>
  </si>
  <si>
    <t xml:space="preserve">Otras ramas </t>
  </si>
  <si>
    <t>fabricacion de fertilizantes, vidrios y hule, mineria y minerales</t>
  </si>
  <si>
    <t>Pemex petroquimicas</t>
  </si>
  <si>
    <t>Publico</t>
  </si>
  <si>
    <t>Residential</t>
  </si>
  <si>
    <t>Somme de Energía [PJ]</t>
  </si>
  <si>
    <t>Ramas (Gg de CO2e)</t>
  </si>
  <si>
    <t>Ramas agregadas (Gg de CO2e)</t>
  </si>
  <si>
    <t xml:space="preserve">Gas </t>
  </si>
  <si>
    <t>Biomass</t>
  </si>
  <si>
    <t xml:space="preserve">Oil&amp;Coal </t>
  </si>
  <si>
    <t>Ramas agregadas (Emission factor: Gg CO2e/PJ)</t>
  </si>
  <si>
    <t>Ramas agregadas (PJ)</t>
  </si>
  <si>
    <t>Ramas (PJ)</t>
  </si>
  <si>
    <t>Promedio Total</t>
  </si>
  <si>
    <t>Promedio</t>
  </si>
  <si>
    <t>PJ</t>
  </si>
  <si>
    <t>Oil&amp;coal</t>
  </si>
  <si>
    <t>Gas</t>
  </si>
  <si>
    <t>Electricity</t>
  </si>
  <si>
    <t>Biomass and biogas</t>
  </si>
  <si>
    <t>Agriculture, livestockand fishing</t>
  </si>
  <si>
    <t>Forestry</t>
  </si>
  <si>
    <t>Manufacture of food, beverages and snuff</t>
  </si>
  <si>
    <t>Manufacture of articles of paper and paperboard</t>
  </si>
  <si>
    <t>Manufacture of chemical</t>
  </si>
  <si>
    <t>Manufacture of cement and concrete</t>
  </si>
  <si>
    <t>Manufacture of steel</t>
  </si>
  <si>
    <t>Manufature of machine and equipment</t>
  </si>
  <si>
    <t>Extraction of oil and gas</t>
  </si>
  <si>
    <t>Construction of buildings</t>
  </si>
  <si>
    <t>Others industries</t>
  </si>
  <si>
    <t>Air transport</t>
  </si>
  <si>
    <t>Rail transport</t>
  </si>
  <si>
    <t>Water transport</t>
  </si>
  <si>
    <t>Freight transport by road</t>
  </si>
  <si>
    <t>Passager transport by road</t>
  </si>
  <si>
    <t>Other transports</t>
  </si>
  <si>
    <t>Business services</t>
  </si>
  <si>
    <t>Public services</t>
  </si>
  <si>
    <t>Manufacture of petroleum and coal products</t>
  </si>
  <si>
    <t>Gas supply by pipeline to final consumer</t>
  </si>
  <si>
    <t>Hydro</t>
  </si>
  <si>
    <t>Wind</t>
  </si>
  <si>
    <t>Geothermal</t>
  </si>
  <si>
    <t>Cogeneration</t>
  </si>
  <si>
    <t>Bioenergy</t>
  </si>
  <si>
    <t>other clean energy</t>
  </si>
  <si>
    <t>Nuclear</t>
  </si>
  <si>
    <t>Cabon-based</t>
  </si>
  <si>
    <t>Combined Cycle</t>
  </si>
  <si>
    <t>Internal Combustion</t>
  </si>
  <si>
    <t>Thermoelectric</t>
  </si>
  <si>
    <t>Cars</t>
  </si>
  <si>
    <t>Emissions</t>
  </si>
  <si>
    <t>Auxiliary Data: Emission factor average Gg CO2e/PJ</t>
  </si>
  <si>
    <t>Gg CO2e</t>
  </si>
  <si>
    <t>Étiquettes de lignes (PJ)</t>
  </si>
  <si>
    <t xml:space="preserve">Sector transformacion </t>
  </si>
  <si>
    <t>Sector electrico</t>
  </si>
  <si>
    <t>gas</t>
  </si>
  <si>
    <t>Total Sectors</t>
  </si>
  <si>
    <t>Residentcial</t>
  </si>
  <si>
    <t>Household</t>
  </si>
  <si>
    <t>Total General</t>
  </si>
  <si>
    <t>Agriculture</t>
  </si>
  <si>
    <t>Industries</t>
  </si>
  <si>
    <t>Transport (sectors and households)</t>
  </si>
  <si>
    <t>Transformation</t>
  </si>
  <si>
    <t xml:space="preserve">Generation </t>
  </si>
  <si>
    <t>Gg en CO2e</t>
  </si>
  <si>
    <t>INECC 2013</t>
  </si>
  <si>
    <t>cacul with emission factor
Step4</t>
  </si>
  <si>
    <t>Difference</t>
  </si>
  <si>
    <t>Auxiliary Data: emission source: INECC 2013</t>
  </si>
  <si>
    <t>INECC</t>
  </si>
  <si>
    <t>Petróleo crudo</t>
  </si>
  <si>
    <t>Biogas</t>
  </si>
  <si>
    <t>KgCO2e/TJ</t>
  </si>
  <si>
    <t xml:space="preserve">Biomass </t>
  </si>
  <si>
    <t>ENR</t>
  </si>
  <si>
    <t>total without biomass</t>
  </si>
  <si>
    <t>Total without biomass</t>
  </si>
  <si>
    <t>Carbo y lecho fluilizado</t>
  </si>
  <si>
    <t>ciclo combinado y turbo gas</t>
  </si>
  <si>
    <t>termo</t>
  </si>
  <si>
    <t>ThreeME mix electric 2013</t>
  </si>
  <si>
    <t>Generation Gwh</t>
  </si>
  <si>
    <t>Generation %</t>
  </si>
  <si>
    <t>Cogeneración Eficiente</t>
  </si>
  <si>
    <t>Bioenergía</t>
  </si>
  <si>
    <t>Otras energias limpias (1)</t>
  </si>
  <si>
    <t>Carboeléctrica, Lecho fluidizado</t>
  </si>
  <si>
    <t>Ciclo combinado, turbo gas</t>
  </si>
  <si>
    <t>Termoelectrica</t>
  </si>
  <si>
    <t>ENR limpias</t>
  </si>
  <si>
    <t>Factor de emisión Kg/MWh of generation</t>
  </si>
  <si>
    <r>
      <t xml:space="preserve">Emission in power sector by technologie using </t>
    </r>
    <r>
      <rPr>
        <b/>
        <sz val="14"/>
        <color rgb="FFFF0000"/>
        <rFont val="Calibri"/>
        <family val="2"/>
        <scheme val="minor"/>
      </rPr>
      <t>INECC emision factor by energy conusmption  (Gg CO2/PJ)</t>
    </r>
  </si>
  <si>
    <r>
      <t xml:space="preserve">Emission in transformation energy sector using </t>
    </r>
    <r>
      <rPr>
        <b/>
        <sz val="14"/>
        <color rgb="FFFF0000"/>
        <rFont val="Calibri"/>
        <family val="2"/>
        <scheme val="minor"/>
      </rPr>
      <t>INECC emision factor by energy conusmption  (Gg CO2/PJ)</t>
    </r>
  </si>
  <si>
    <t xml:space="preserve">Emision in power sector by technologie </t>
  </si>
  <si>
    <t>using COPAR emission factor by power generation (Kg/Mwh)</t>
  </si>
  <si>
    <t>PRODESEN 2018-2032 (tabla 4.2.3 Emisiones contaminantes por tecnologia) fuente: COPAR - CFE 2015-2016</t>
  </si>
  <si>
    <t>Turbogás (diésel)</t>
  </si>
  <si>
    <t>Turbogás (gas)</t>
  </si>
  <si>
    <t>Coal&amp;oil</t>
  </si>
  <si>
    <t>Carboelectric</t>
  </si>
  <si>
    <t>Combined cycle and turbogas</t>
  </si>
  <si>
    <t>Internal combustion</t>
  </si>
  <si>
    <t>Combined Cycle and turbogas</t>
  </si>
  <si>
    <t>Termoelectric</t>
  </si>
  <si>
    <t>EMISSION FACTOR (kilotons/Twh), fuente: Balmorel</t>
  </si>
  <si>
    <t>combustion interna</t>
  </si>
  <si>
    <t xml:space="preserve">calcul </t>
  </si>
  <si>
    <t>Combined Cycle and turbo gas</t>
  </si>
  <si>
    <t xml:space="preserve">INECC factor </t>
  </si>
  <si>
    <t>factor</t>
  </si>
  <si>
    <t>Bioenergia</t>
  </si>
  <si>
    <t>%</t>
  </si>
  <si>
    <t>oil&amp;coal</t>
  </si>
  <si>
    <t>%  Oil&amp;coal</t>
  </si>
  <si>
    <t xml:space="preserve">Transporte 
</t>
  </si>
  <si>
    <t>Servicios</t>
  </si>
  <si>
    <t>Petróleo y Gas</t>
  </si>
  <si>
    <t xml:space="preserve">Generación de electricidad </t>
  </si>
  <si>
    <t xml:space="preserve">Hogares </t>
  </si>
  <si>
    <t>Residential and business</t>
  </si>
  <si>
    <t>Categoria</t>
  </si>
  <si>
    <r>
      <t>Inventario nacional de emisiones [Gg de CO</t>
    </r>
    <r>
      <rPr>
        <b/>
        <vertAlign val="subscript"/>
        <sz val="11"/>
        <color rgb="FF000000"/>
        <rFont val="Arial"/>
        <family val="2"/>
      </rPr>
      <t>2</t>
    </r>
    <r>
      <rPr>
        <b/>
        <sz val="11"/>
        <color rgb="FF000000"/>
        <rFont val="Arial"/>
        <family val="2"/>
      </rPr>
      <t>]</t>
    </r>
  </si>
  <si>
    <t>Pemex Exploración y Producción (PEP)</t>
  </si>
  <si>
    <t>Pemex Petroquímica (PPQ)</t>
  </si>
  <si>
    <t>Pemex Gas y Petroquímica Básica (PGPB)</t>
  </si>
  <si>
    <t>TOTAL</t>
  </si>
  <si>
    <r>
      <t>Total de emisiones de CO</t>
    </r>
    <r>
      <rPr>
        <vertAlign val="subscript"/>
        <sz val="10"/>
        <color rgb="FF000000"/>
        <rFont val="Arial"/>
        <family val="2"/>
      </rPr>
      <t>2</t>
    </r>
  </si>
  <si>
    <t>Total de emisiones nacionales</t>
  </si>
  <si>
    <t>1.Incluye maquinaria de construcción y excluye procesos. 2. incluye maquinaria agrícola</t>
  </si>
  <si>
    <t>* Se excluyen residuos y USCUSS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</si>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</sst>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 _€_-;\-* #,##0.00\ _€_-;_-* &quot;-&quot;??\ _€_-;_-@_-"/>
    <numFmt numFmtId="164" formatCode="_-* #,##0.00_-;\-* #,##0.00_-;_-* &quot;-&quot;??_-;_-@_-"/>
    <numFmt numFmtId="165" formatCode="0.0"/>
    <numFmt numFmtId="166" formatCode="#,##0.000"/>
    <numFmt numFmtId="167" formatCode="0.0%"/>
    <numFmt numFmtId="168" formatCode="General_)"/>
    <numFmt numFmtId="169" formatCode="#,##0.0000"/>
    <numFmt numFmtId="170" formatCode="#,##0.0"/>
    <numFmt numFmtId="171" formatCode="_-* #,##0_-;\-* #,##0_-;_-* &quot;-&quot;??_-;_-@_-"/>
    <numFmt numFmtId="172" formatCode="_-* #,##0.0_-;\-* #,##0.0_-;_-* &quot;-&quot;??_-;_-@_-"/>
  </numFmts>
  <fonts count="49">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b/>
      <vertAlign val="subscript"/>
      <sz val="12"/>
      <color theme="1"/>
      <name val="Calibri (Cuerpo)"/>
    </font>
    <font>
      <b/>
      <vertAlign val="subscript"/>
      <sz val="12"/>
      <color theme="1"/>
      <name val="Calibri"/>
      <family val="2"/>
      <scheme val="minor"/>
    </font>
    <font>
      <sz val="8"/>
      <color theme="1"/>
      <name val="SoberanaSans"/>
    </font>
    <font>
      <b/>
      <sz val="8"/>
      <color rgb="FFFFFFFF"/>
      <name val="SoberanaSans"/>
    </font>
    <font>
      <sz val="8"/>
      <name val="Arial"/>
      <family val="2"/>
    </font>
    <font>
      <vertAlign val="subscript"/>
      <sz val="11"/>
      <color theme="1"/>
      <name val="Calibri"/>
      <family val="2"/>
      <scheme val="minor"/>
    </font>
    <font>
      <b/>
      <sz val="8"/>
      <name val="Arial"/>
      <family val="2"/>
    </font>
    <font>
      <b/>
      <sz val="11"/>
      <name val="Calibri"/>
      <family val="2"/>
      <scheme val="minor"/>
    </font>
    <font>
      <b/>
      <sz val="10"/>
      <name val="Arial"/>
      <family val="2"/>
    </font>
    <font>
      <vertAlign val="subscript"/>
      <sz val="8"/>
      <name val="Arial"/>
      <family val="2"/>
    </font>
    <font>
      <b/>
      <sz val="12"/>
      <name val="Arial"/>
      <family val="2"/>
    </font>
    <font>
      <b/>
      <sz val="11"/>
      <name val="Arial"/>
      <family val="2"/>
    </font>
    <font>
      <b/>
      <sz val="9"/>
      <color indexed="81"/>
      <name val="Tahoma"/>
      <family val="2"/>
    </font>
    <font>
      <sz val="9"/>
      <color indexed="81"/>
      <name val="Tahoma"/>
      <family val="2"/>
    </font>
    <font>
      <vertAlign val="subscript"/>
      <sz val="9"/>
      <color indexed="81"/>
      <name val="Tahoma"/>
      <family val="2"/>
    </font>
    <font>
      <sz val="10"/>
      <name val="Arial"/>
      <family val="2"/>
    </font>
    <font>
      <b/>
      <vertAlign val="subscript"/>
      <sz val="8"/>
      <name val="Arial"/>
      <family val="2"/>
    </font>
    <font>
      <b/>
      <sz val="8"/>
      <color indexed="12"/>
      <name val="Arial"/>
      <family val="2"/>
    </font>
    <font>
      <b/>
      <sz val="11"/>
      <color indexed="61"/>
      <name val="Arial"/>
      <family val="2"/>
    </font>
    <font>
      <b/>
      <sz val="8"/>
      <color indexed="81"/>
      <name val="Tahoma"/>
      <family val="2"/>
    </font>
    <font>
      <sz val="8"/>
      <color indexed="81"/>
      <name val="Tahoma"/>
      <family val="2"/>
    </font>
    <font>
      <u/>
      <sz val="8"/>
      <color indexed="81"/>
      <name val="Tahoma"/>
      <family val="2"/>
    </font>
    <font>
      <b/>
      <sz val="8"/>
      <color rgb="FF000000"/>
      <name val="Tahoma"/>
      <family val="2"/>
    </font>
    <font>
      <sz val="8"/>
      <color rgb="FF000000"/>
      <name val="Tahoma"/>
      <family val="2"/>
    </font>
    <font>
      <b/>
      <sz val="9"/>
      <color rgb="FF000000"/>
      <name val="Tahoma"/>
      <family val="2"/>
    </font>
    <font>
      <sz val="9"/>
      <color rgb="FF000000"/>
      <name val="Tahoma"/>
      <family val="2"/>
    </font>
    <font>
      <b/>
      <sz val="10"/>
      <color theme="1"/>
      <name val="Calibri"/>
      <family val="2"/>
      <scheme val="minor"/>
    </font>
    <font>
      <sz val="10"/>
      <color theme="1"/>
      <name val="Calibri"/>
      <family val="2"/>
      <scheme val="minor"/>
    </font>
    <font>
      <sz val="12"/>
      <color rgb="FFFF0000"/>
      <name val="Calibri"/>
      <family val="2"/>
      <scheme val="minor"/>
    </font>
    <font>
      <sz val="10"/>
      <color rgb="FFFF0000"/>
      <name val="Calibri"/>
      <family val="2"/>
      <scheme val="minor"/>
    </font>
    <font>
      <b/>
      <sz val="14"/>
      <color theme="1"/>
      <name val="Calibri"/>
      <family val="2"/>
      <scheme val="minor"/>
    </font>
    <font>
      <sz val="14"/>
      <color theme="1"/>
      <name val="Calibri"/>
      <family val="2"/>
      <scheme val="minor"/>
    </font>
    <font>
      <b/>
      <sz val="14"/>
      <color rgb="FFFF0000"/>
      <name val="Calibri"/>
      <family val="2"/>
      <scheme val="minor"/>
    </font>
    <font>
      <b/>
      <sz val="18"/>
      <color theme="1"/>
      <name val="Calibri"/>
      <family val="2"/>
      <scheme val="minor"/>
    </font>
    <font>
      <b/>
      <i/>
      <sz val="12"/>
      <color theme="1"/>
      <name val="Calibri"/>
      <family val="2"/>
      <scheme val="minor"/>
    </font>
    <font>
      <b/>
      <sz val="11"/>
      <color rgb="FF000000"/>
      <name val="Arial"/>
      <family val="2"/>
    </font>
    <font>
      <b/>
      <vertAlign val="subscript"/>
      <sz val="11"/>
      <color rgb="FF000000"/>
      <name val="Arial"/>
      <family val="2"/>
    </font>
    <font>
      <sz val="10"/>
      <color rgb="FF000000"/>
      <name val="Arial"/>
      <family val="2"/>
    </font>
    <font>
      <vertAlign val="subscript"/>
      <sz val="10"/>
      <color rgb="FF000000"/>
      <name val="Arial"/>
      <family val="2"/>
    </font>
    <font>
      <sz val="12"/>
      <color rgb="FF000000"/>
      <name val="Calibri"/>
      <family val="2"/>
    </font>
    <font>
      <sz val="9"/>
      <color theme="1"/>
      <name val="Arial"/>
      <family val="2"/>
    </font>
  </fonts>
  <fills count="21">
    <fill>
      <patternFill patternType="none"/>
    </fill>
    <fill>
      <patternFill patternType="gray125"/>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22"/>
        <bgColor indexed="64"/>
      </patternFill>
    </fill>
    <fill>
      <patternFill patternType="solid">
        <fgColor theme="3" tint="0.59999389629810485"/>
        <bgColor indexed="64"/>
      </patternFill>
    </fill>
    <fill>
      <patternFill patternType="solid">
        <fgColor indexed="44"/>
        <bgColor indexed="64"/>
      </patternFill>
    </fill>
    <fill>
      <patternFill patternType="solid">
        <fgColor theme="8" tint="0.79998168889431442"/>
        <bgColor indexed="64"/>
      </patternFill>
    </fill>
    <fill>
      <patternFill patternType="solid">
        <fgColor indexed="23"/>
        <bgColor indexed="64"/>
      </patternFill>
    </fill>
    <fill>
      <patternFill patternType="solid">
        <fgColor rgb="FF808080"/>
        <bgColor indexed="64"/>
      </patternFill>
    </fill>
    <fill>
      <patternFill patternType="solid">
        <fgColor rgb="FFFF9900"/>
        <bgColor indexed="64"/>
      </patternFill>
    </fill>
    <fill>
      <patternFill patternType="solid">
        <fgColor theme="5" tint="0.39997558519241921"/>
        <bgColor theme="4" tint="0.79998168889431442"/>
      </patternFill>
    </fill>
    <fill>
      <patternFill patternType="solid">
        <fgColor theme="6" tint="0.39997558519241921"/>
        <bgColor theme="4" tint="0.79998168889431442"/>
      </patternFill>
    </fill>
    <fill>
      <patternFill patternType="solid">
        <fgColor theme="9" tint="0.59999389629810485"/>
        <bgColor theme="4" tint="0.79998168889431442"/>
      </patternFill>
    </fill>
    <fill>
      <patternFill patternType="solid">
        <fgColor theme="0" tint="-0.249977111117893"/>
        <bgColor theme="4" tint="0.79998168889431442"/>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indexed="64"/>
      </patternFill>
    </fill>
  </fills>
  <borders count="79">
    <border>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hair">
        <color auto="1"/>
      </bottom>
      <diagonal/>
    </border>
    <border>
      <left/>
      <right style="hair">
        <color auto="1"/>
      </right>
      <top/>
      <bottom style="hair">
        <color auto="1"/>
      </bottom>
      <diagonal/>
    </border>
    <border>
      <left style="medium">
        <color auto="1"/>
      </left>
      <right style="medium">
        <color auto="1"/>
      </right>
      <top style="hair">
        <color auto="1"/>
      </top>
      <bottom style="hair">
        <color auto="1"/>
      </bottom>
      <diagonal/>
    </border>
    <border>
      <left style="thin">
        <color indexed="64"/>
      </left>
      <right style="thin">
        <color indexed="64"/>
      </right>
      <top/>
      <bottom style="thin">
        <color indexed="64"/>
      </bottom>
      <diagonal/>
    </border>
    <border>
      <left style="medium">
        <color auto="1"/>
      </left>
      <right style="hair">
        <color auto="1"/>
      </right>
      <top/>
      <bottom style="hair">
        <color auto="1"/>
      </bottom>
      <diagonal/>
    </border>
    <border>
      <left style="medium">
        <color auto="1"/>
      </left>
      <right style="medium">
        <color auto="1"/>
      </right>
      <top style="medium">
        <color auto="1"/>
      </top>
      <bottom style="hair">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hair">
        <color auto="1"/>
      </top>
      <bottom style="medium">
        <color auto="1"/>
      </bottom>
      <diagonal/>
    </border>
    <border>
      <left/>
      <right/>
      <top style="hair">
        <color auto="1"/>
      </top>
      <bottom style="medium">
        <color auto="1"/>
      </bottom>
      <diagonal/>
    </border>
    <border>
      <left style="medium">
        <color auto="1"/>
      </left>
      <right/>
      <top style="hair">
        <color auto="1"/>
      </top>
      <bottom style="medium">
        <color indexed="64"/>
      </bottom>
      <diagonal/>
    </border>
    <border>
      <left/>
      <right style="hair">
        <color auto="1"/>
      </right>
      <top style="hair">
        <color auto="1"/>
      </top>
      <bottom style="medium">
        <color auto="1"/>
      </bottom>
      <diagonal/>
    </border>
    <border>
      <left style="medium">
        <color auto="1"/>
      </left>
      <right style="hair">
        <color auto="1"/>
      </right>
      <top style="hair">
        <color auto="1"/>
      </top>
      <bottom style="medium">
        <color auto="1"/>
      </bottom>
      <diagonal/>
    </border>
    <border>
      <left style="medium">
        <color auto="1"/>
      </left>
      <right/>
      <top/>
      <bottom style="hair">
        <color auto="1"/>
      </bottom>
      <diagonal/>
    </border>
    <border>
      <left/>
      <right/>
      <top/>
      <bottom style="hair">
        <color auto="1"/>
      </bottom>
      <diagonal/>
    </border>
    <border>
      <left/>
      <right style="hair">
        <color auto="1"/>
      </right>
      <top/>
      <bottom/>
      <diagonal/>
    </border>
    <border>
      <left style="thin">
        <color indexed="64"/>
      </left>
      <right style="thin">
        <color indexed="64"/>
      </right>
      <top/>
      <bottom/>
      <diagonal/>
    </border>
    <border>
      <left style="medium">
        <color auto="1"/>
      </left>
      <right/>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medium">
        <color auto="1"/>
      </bottom>
      <diagonal/>
    </border>
    <border>
      <left style="thin">
        <color indexed="64"/>
      </left>
      <right style="thin">
        <color indexed="64"/>
      </right>
      <top style="thin">
        <color indexed="64"/>
      </top>
      <bottom/>
      <diagonal/>
    </border>
    <border>
      <left style="medium">
        <color indexed="64"/>
      </left>
      <right style="hair">
        <color auto="1"/>
      </right>
      <top style="medium">
        <color indexed="64"/>
      </top>
      <bottom style="hair">
        <color auto="1"/>
      </bottom>
      <diagonal/>
    </border>
    <border>
      <left/>
      <right style="hair">
        <color auto="1"/>
      </right>
      <top style="medium">
        <color indexed="64"/>
      </top>
      <bottom style="hair">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diagonal/>
    </border>
    <border>
      <left style="thin">
        <color auto="1"/>
      </left>
      <right style="medium">
        <color auto="1"/>
      </right>
      <top style="medium">
        <color auto="1"/>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diagonal/>
    </border>
    <border>
      <left/>
      <right/>
      <top/>
      <bottom style="medium">
        <color indexed="64"/>
      </bottom>
      <diagonal/>
    </border>
    <border>
      <left style="thin">
        <color indexed="64"/>
      </left>
      <right/>
      <top/>
      <bottom style="thin">
        <color indexed="64"/>
      </bottom>
      <diagonal/>
    </border>
    <border>
      <left style="hair">
        <color auto="1"/>
      </left>
      <right style="hair">
        <color auto="1"/>
      </right>
      <top/>
      <bottom style="medium">
        <color auto="1"/>
      </bottom>
      <diagonal/>
    </border>
    <border>
      <left/>
      <right style="medium">
        <color auto="1"/>
      </right>
      <top/>
      <bottom style="medium">
        <color auto="1"/>
      </bottom>
      <diagonal/>
    </border>
    <border>
      <left/>
      <right style="hair">
        <color auto="1"/>
      </right>
      <top/>
      <bottom style="medium">
        <color auto="1"/>
      </bottom>
      <diagonal/>
    </border>
    <border>
      <left style="medium">
        <color auto="1"/>
      </left>
      <right/>
      <top/>
      <bottom style="medium">
        <color auto="1"/>
      </bottom>
      <diagonal/>
    </border>
    <border>
      <left style="hair">
        <color auto="1"/>
      </left>
      <right style="hair">
        <color auto="1"/>
      </right>
      <top/>
      <bottom/>
      <diagonal/>
    </border>
    <border>
      <left style="medium">
        <color auto="1"/>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hair">
        <color auto="1"/>
      </bottom>
      <diagonal/>
    </border>
    <border>
      <left style="medium">
        <color auto="1"/>
      </left>
      <right style="hair">
        <color auto="1"/>
      </right>
      <top style="hair">
        <color auto="1"/>
      </top>
      <bottom/>
      <diagonal/>
    </border>
    <border>
      <left/>
      <right style="medium">
        <color auto="1"/>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medium">
        <color auto="1"/>
      </left>
      <right style="hair">
        <color auto="1"/>
      </right>
      <top style="hair">
        <color auto="1"/>
      </top>
      <bottom style="thin">
        <color auto="1"/>
      </bottom>
      <diagonal/>
    </border>
    <border>
      <left style="hair">
        <color auto="1"/>
      </left>
      <right style="medium">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medium">
        <color auto="1"/>
      </right>
      <top/>
      <bottom style="hair">
        <color auto="1"/>
      </bottom>
      <diagonal/>
    </border>
    <border>
      <left style="hair">
        <color auto="1"/>
      </left>
      <right style="hair">
        <color auto="1"/>
      </right>
      <top/>
      <bottom style="hair">
        <color auto="1"/>
      </bottom>
      <diagonal/>
    </border>
    <border>
      <left style="mediumDashDotDot">
        <color auto="1"/>
      </left>
      <right/>
      <top style="mediumDashDotDot">
        <color auto="1"/>
      </top>
      <bottom/>
      <diagonal/>
    </border>
    <border>
      <left/>
      <right/>
      <top style="mediumDashDotDot">
        <color auto="1"/>
      </top>
      <bottom/>
      <diagonal/>
    </border>
    <border>
      <left/>
      <right style="mediumDashDotDot">
        <color auto="1"/>
      </right>
      <top style="mediumDashDotDot">
        <color auto="1"/>
      </top>
      <bottom/>
      <diagonal/>
    </border>
    <border>
      <left style="mediumDashDotDot">
        <color auto="1"/>
      </left>
      <right/>
      <top/>
      <bottom/>
      <diagonal/>
    </border>
    <border>
      <left/>
      <right style="mediumDashDotDot">
        <color auto="1"/>
      </right>
      <top/>
      <bottom/>
      <diagonal/>
    </border>
    <border>
      <left style="mediumDashDotDot">
        <color auto="1"/>
      </left>
      <right/>
      <top/>
      <bottom style="mediumDashDotDot">
        <color auto="1"/>
      </bottom>
      <diagonal/>
    </border>
    <border>
      <left/>
      <right/>
      <top/>
      <bottom style="mediumDashDotDot">
        <color auto="1"/>
      </bottom>
      <diagonal/>
    </border>
    <border>
      <left/>
      <right style="mediumDashDotDot">
        <color auto="1"/>
      </right>
      <top/>
      <bottom style="mediumDashDotDot">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medium">
        <color indexed="64"/>
      </top>
      <bottom/>
      <diagonal/>
    </border>
  </borders>
  <cellStyleXfs count="10">
    <xf numFmtId="0" fontId="0" fillId="0" borderId="0"/>
    <xf numFmtId="164" fontId="5" fillId="0" borderId="0" applyFont="0" applyFill="0" applyBorder="0" applyAlignment="0" applyProtection="0"/>
    <xf numFmtId="0" fontId="7" fillId="0" borderId="0" applyNumberFormat="0" applyFill="0" applyBorder="0" applyAlignment="0" applyProtection="0"/>
    <xf numFmtId="0" fontId="3" fillId="0" borderId="0"/>
    <xf numFmtId="164" fontId="3" fillId="0" borderId="0" applyFont="0" applyFill="0" applyBorder="0" applyAlignment="0" applyProtection="0"/>
    <xf numFmtId="9" fontId="3" fillId="0" borderId="0" applyFont="0" applyFill="0" applyBorder="0" applyAlignment="0" applyProtection="0"/>
    <xf numFmtId="168" fontId="23" fillId="0" borderId="0"/>
    <xf numFmtId="0" fontId="23" fillId="0" borderId="0"/>
    <xf numFmtId="0" fontId="2" fillId="0" borderId="0"/>
    <xf numFmtId="9" fontId="5" fillId="0" borderId="0" applyFont="0" applyFill="0" applyBorder="0" applyAlignment="0" applyProtection="0"/>
  </cellStyleXfs>
  <cellXfs count="380">
    <xf numFmtId="0" fontId="0" fillId="0" borderId="0" xfId="0"/>
    <xf numFmtId="0" fontId="6" fillId="0" borderId="1" xfId="0" applyFont="1" applyBorder="1"/>
    <xf numFmtId="0" fontId="6" fillId="0" borderId="1" xfId="2" quotePrefix="1" applyFont="1" applyBorder="1"/>
    <xf numFmtId="0" fontId="0" fillId="0" borderId="0" xfId="0" applyBorder="1"/>
    <xf numFmtId="0" fontId="0" fillId="0" borderId="0" xfId="0" applyNumberFormat="1" applyFont="1" applyFill="1" applyBorder="1" applyAlignment="1">
      <alignment horizontal="left" vertical="center"/>
    </xf>
    <xf numFmtId="164" fontId="0" fillId="0" borderId="0" xfId="1" applyFont="1" applyBorder="1"/>
    <xf numFmtId="164" fontId="0" fillId="0" borderId="0" xfId="0" applyNumberFormat="1" applyBorder="1"/>
    <xf numFmtId="164" fontId="0" fillId="0" borderId="0" xfId="1" applyFont="1"/>
    <xf numFmtId="0" fontId="6" fillId="0" borderId="2" xfId="0" applyFont="1" applyBorder="1"/>
    <xf numFmtId="0" fontId="0" fillId="0" borderId="0" xfId="0" applyAlignment="1">
      <alignment horizontal="left"/>
    </xf>
    <xf numFmtId="164" fontId="0" fillId="0" borderId="0" xfId="0" applyNumberFormat="1"/>
    <xf numFmtId="0" fontId="0" fillId="0" borderId="3" xfId="0" applyBorder="1"/>
    <xf numFmtId="164" fontId="0" fillId="0" borderId="3" xfId="0" applyNumberFormat="1" applyBorder="1" applyAlignment="1">
      <alignment horizontal="center"/>
    </xf>
    <xf numFmtId="164" fontId="0" fillId="0" borderId="0" xfId="0" applyNumberFormat="1" applyBorder="1" applyAlignment="1">
      <alignment horizontal="center"/>
    </xf>
    <xf numFmtId="0" fontId="0" fillId="0" borderId="0" xfId="0" applyBorder="1" applyAlignment="1">
      <alignment horizontal="center"/>
    </xf>
    <xf numFmtId="0" fontId="0" fillId="0" borderId="0" xfId="0" applyAlignment="1">
      <alignment horizontal="left" indent="1"/>
    </xf>
    <xf numFmtId="164" fontId="0" fillId="0" borderId="0" xfId="1" applyFont="1" applyBorder="1" applyAlignment="1">
      <alignment horizontal="center"/>
    </xf>
    <xf numFmtId="0" fontId="0" fillId="0" borderId="0" xfId="0" applyAlignment="1">
      <alignment horizontal="left" indent="2"/>
    </xf>
    <xf numFmtId="0" fontId="0" fillId="0" borderId="0" xfId="0" applyAlignment="1">
      <alignment horizontal="left" indent="3"/>
    </xf>
    <xf numFmtId="0" fontId="0" fillId="0" borderId="0" xfId="0" applyNumberFormat="1" applyFont="1" applyFill="1" applyBorder="1" applyAlignment="1"/>
    <xf numFmtId="0" fontId="0" fillId="0" borderId="4" xfId="0" applyBorder="1"/>
    <xf numFmtId="164" fontId="0" fillId="0" borderId="4" xfId="0" applyNumberFormat="1" applyBorder="1" applyAlignment="1">
      <alignment horizontal="center"/>
    </xf>
    <xf numFmtId="164" fontId="0" fillId="0" borderId="4" xfId="1" applyFont="1" applyBorder="1" applyAlignment="1">
      <alignment horizontal="center"/>
    </xf>
    <xf numFmtId="0" fontId="6" fillId="0" borderId="0" xfId="0" applyFont="1"/>
    <xf numFmtId="0" fontId="0" fillId="0" borderId="0" xfId="0" applyAlignment="1">
      <alignment horizontal="left"/>
    </xf>
    <xf numFmtId="0" fontId="0" fillId="0" borderId="0" xfId="0" applyFill="1" applyBorder="1"/>
    <xf numFmtId="164" fontId="0" fillId="0" borderId="4" xfId="1" applyFont="1" applyBorder="1"/>
    <xf numFmtId="0" fontId="0" fillId="0" borderId="0" xfId="0" pivotButton="1"/>
    <xf numFmtId="3" fontId="0" fillId="0" borderId="0" xfId="0" applyNumberFormat="1"/>
    <xf numFmtId="0" fontId="3" fillId="0" borderId="0" xfId="3"/>
    <xf numFmtId="0" fontId="10" fillId="0" borderId="0" xfId="3" applyFont="1"/>
    <xf numFmtId="0" fontId="11" fillId="0" borderId="0" xfId="3" applyFont="1"/>
    <xf numFmtId="0" fontId="12" fillId="0" borderId="0" xfId="3" applyFont="1" applyFill="1" applyBorder="1" applyAlignment="1">
      <alignment horizontal="left" wrapText="1" indent="1"/>
    </xf>
    <xf numFmtId="165" fontId="3" fillId="0" borderId="0" xfId="3" applyNumberFormat="1"/>
    <xf numFmtId="165" fontId="3" fillId="0" borderId="0" xfId="3" applyNumberFormat="1" applyAlignment="1">
      <alignment horizontal="right"/>
    </xf>
    <xf numFmtId="166" fontId="4" fillId="3" borderId="0" xfId="3" applyNumberFormat="1" applyFont="1" applyFill="1" applyBorder="1" applyAlignment="1">
      <alignment horizontal="center"/>
    </xf>
    <xf numFmtId="166" fontId="4" fillId="3" borderId="7" xfId="3" applyNumberFormat="1" applyFont="1" applyFill="1" applyBorder="1" applyAlignment="1">
      <alignment horizontal="center"/>
    </xf>
    <xf numFmtId="0" fontId="3" fillId="0" borderId="2" xfId="3" applyBorder="1"/>
    <xf numFmtId="0" fontId="14" fillId="4" borderId="8" xfId="3" applyFont="1" applyFill="1" applyBorder="1" applyAlignment="1">
      <alignment horizontal="left" wrapText="1"/>
    </xf>
    <xf numFmtId="0" fontId="3" fillId="0" borderId="0" xfId="3" applyProtection="1">
      <protection locked="0"/>
    </xf>
    <xf numFmtId="0" fontId="3" fillId="0" borderId="9" xfId="3" applyBorder="1" applyProtection="1">
      <protection locked="0"/>
    </xf>
    <xf numFmtId="4" fontId="12" fillId="0" borderId="7" xfId="4" applyNumberFormat="1" applyFont="1" applyFill="1" applyBorder="1" applyAlignment="1" applyProtection="1">
      <alignment horizontal="center" vertical="center" wrapText="1"/>
      <protection locked="0"/>
    </xf>
    <xf numFmtId="166" fontId="12" fillId="0" borderId="0" xfId="3" applyNumberFormat="1" applyFont="1" applyBorder="1" applyAlignment="1">
      <alignment horizontal="center" vertical="center" wrapText="1"/>
    </xf>
    <xf numFmtId="166" fontId="12" fillId="0" borderId="7" xfId="3" applyNumberFormat="1" applyFont="1" applyBorder="1" applyAlignment="1">
      <alignment horizontal="center" vertical="center" wrapText="1"/>
    </xf>
    <xf numFmtId="166" fontId="12" fillId="5" borderId="10" xfId="3" applyNumberFormat="1" applyFont="1" applyFill="1" applyBorder="1" applyAlignment="1" applyProtection="1">
      <alignment horizontal="right" vertical="center" wrapText="1"/>
      <protection locked="0"/>
    </xf>
    <xf numFmtId="166" fontId="12" fillId="5" borderId="11" xfId="3" applyNumberFormat="1" applyFont="1" applyFill="1" applyBorder="1" applyAlignment="1" applyProtection="1">
      <alignment horizontal="right" vertical="center" wrapText="1"/>
      <protection locked="0"/>
    </xf>
    <xf numFmtId="166" fontId="12" fillId="0" borderId="11" xfId="3" applyNumberFormat="1" applyFont="1" applyFill="1" applyBorder="1" applyAlignment="1" applyProtection="1">
      <alignment horizontal="right" vertical="center" wrapText="1"/>
      <protection locked="0"/>
    </xf>
    <xf numFmtId="0" fontId="12" fillId="0" borderId="12" xfId="3" applyFont="1" applyFill="1" applyBorder="1" applyAlignment="1">
      <alignment horizontal="left" wrapText="1" indent="2"/>
    </xf>
    <xf numFmtId="166" fontId="12" fillId="5" borderId="10" xfId="3" applyNumberFormat="1" applyFont="1" applyFill="1" applyBorder="1" applyAlignment="1">
      <alignment horizontal="right" vertical="center" wrapText="1"/>
    </xf>
    <xf numFmtId="166" fontId="12" fillId="5" borderId="11" xfId="3" applyNumberFormat="1" applyFont="1" applyFill="1" applyBorder="1" applyAlignment="1">
      <alignment horizontal="right" vertical="center" wrapText="1"/>
    </xf>
    <xf numFmtId="166" fontId="14" fillId="5" borderId="10" xfId="3" applyNumberFormat="1" applyFont="1" applyFill="1" applyBorder="1" applyAlignment="1">
      <alignment horizontal="right" vertical="center" wrapText="1"/>
    </xf>
    <xf numFmtId="166" fontId="14" fillId="5" borderId="11" xfId="3" applyNumberFormat="1" applyFont="1" applyFill="1" applyBorder="1" applyAlignment="1">
      <alignment horizontal="right" vertical="center" wrapText="1"/>
    </xf>
    <xf numFmtId="4" fontId="12" fillId="0" borderId="13" xfId="4" applyNumberFormat="1" applyFont="1" applyFill="1" applyBorder="1" applyAlignment="1">
      <alignment horizontal="center" vertical="center" wrapText="1"/>
    </xf>
    <xf numFmtId="166" fontId="12" fillId="0" borderId="13" xfId="3" applyNumberFormat="1" applyFont="1" applyBorder="1" applyAlignment="1">
      <alignment horizontal="center" vertical="center" wrapText="1"/>
    </xf>
    <xf numFmtId="166" fontId="14" fillId="0" borderId="14" xfId="3" applyNumberFormat="1" applyFont="1" applyFill="1" applyBorder="1" applyAlignment="1">
      <alignment horizontal="right" vertical="center" wrapText="1"/>
    </xf>
    <xf numFmtId="166" fontId="14" fillId="0" borderId="11" xfId="3" applyNumberFormat="1" applyFont="1" applyFill="1" applyBorder="1" applyAlignment="1">
      <alignment horizontal="right" vertical="center" wrapText="1"/>
    </xf>
    <xf numFmtId="0" fontId="14" fillId="4" borderId="15" xfId="3" applyFont="1" applyFill="1" applyBorder="1" applyAlignment="1">
      <alignment horizontal="left" wrapText="1"/>
    </xf>
    <xf numFmtId="4" fontId="12" fillId="0" borderId="16" xfId="4" applyNumberFormat="1" applyFont="1" applyFill="1" applyBorder="1" applyAlignment="1" applyProtection="1">
      <alignment horizontal="center" vertical="center" wrapText="1"/>
      <protection locked="0"/>
    </xf>
    <xf numFmtId="4" fontId="12" fillId="0" borderId="17" xfId="4" applyNumberFormat="1" applyFont="1" applyFill="1" applyBorder="1" applyAlignment="1" applyProtection="1">
      <alignment horizontal="center" vertical="center" wrapText="1"/>
      <protection locked="0"/>
    </xf>
    <xf numFmtId="0" fontId="3" fillId="0" borderId="0" xfId="3" applyBorder="1" applyProtection="1">
      <protection locked="0"/>
    </xf>
    <xf numFmtId="0" fontId="3" fillId="0" borderId="16" xfId="3" applyBorder="1" applyProtection="1">
      <protection locked="0"/>
    </xf>
    <xf numFmtId="0" fontId="3" fillId="0" borderId="18" xfId="3" applyBorder="1" applyProtection="1">
      <protection locked="0"/>
    </xf>
    <xf numFmtId="0" fontId="3" fillId="0" borderId="19" xfId="3" applyBorder="1" applyProtection="1">
      <protection locked="0"/>
    </xf>
    <xf numFmtId="0" fontId="3" fillId="0" borderId="20" xfId="3" applyBorder="1" applyProtection="1">
      <protection locked="0"/>
    </xf>
    <xf numFmtId="0" fontId="15" fillId="0" borderId="0" xfId="3" applyFont="1"/>
    <xf numFmtId="167" fontId="0" fillId="0" borderId="0" xfId="5" applyNumberFormat="1" applyFont="1"/>
    <xf numFmtId="9" fontId="14" fillId="0" borderId="0" xfId="5" applyFont="1" applyBorder="1" applyAlignment="1">
      <alignment horizontal="center" vertical="center" wrapText="1"/>
    </xf>
    <xf numFmtId="166" fontId="14" fillId="0" borderId="13" xfId="3" applyNumberFormat="1" applyFont="1" applyBorder="1" applyAlignment="1">
      <alignment horizontal="center" vertical="center" wrapText="1"/>
    </xf>
    <xf numFmtId="166" fontId="12" fillId="0" borderId="17" xfId="3" applyNumberFormat="1" applyFont="1" applyBorder="1" applyAlignment="1">
      <alignment horizontal="center" vertical="center" wrapText="1"/>
    </xf>
    <xf numFmtId="166" fontId="12" fillId="5" borderId="18" xfId="3" applyNumberFormat="1" applyFont="1" applyFill="1" applyBorder="1" applyAlignment="1" applyProtection="1">
      <alignment horizontal="right" vertical="center" wrapText="1"/>
      <protection locked="0"/>
    </xf>
    <xf numFmtId="166" fontId="12" fillId="5" borderId="21" xfId="3" applyNumberFormat="1" applyFont="1" applyFill="1" applyBorder="1" applyAlignment="1" applyProtection="1">
      <alignment horizontal="right" vertical="center" wrapText="1"/>
      <protection locked="0"/>
    </xf>
    <xf numFmtId="166" fontId="12" fillId="0" borderId="21" xfId="3" applyNumberFormat="1" applyFont="1" applyFill="1" applyBorder="1" applyAlignment="1" applyProtection="1">
      <alignment horizontal="right" vertical="center" wrapText="1"/>
      <protection locked="0"/>
    </xf>
    <xf numFmtId="166" fontId="12" fillId="0" borderId="22" xfId="3" applyNumberFormat="1" applyFont="1" applyFill="1" applyBorder="1" applyAlignment="1" applyProtection="1">
      <alignment horizontal="right" vertical="center" wrapText="1"/>
      <protection locked="0"/>
    </xf>
    <xf numFmtId="0" fontId="12" fillId="0" borderId="12" xfId="3" applyFont="1" applyBorder="1" applyAlignment="1" applyProtection="1">
      <alignment horizontal="left" wrapText="1" indent="3"/>
      <protection locked="0"/>
    </xf>
    <xf numFmtId="166" fontId="14" fillId="0" borderId="23" xfId="3" applyNumberFormat="1" applyFont="1" applyFill="1" applyBorder="1" applyAlignment="1">
      <alignment horizontal="right" vertical="center" wrapText="1"/>
    </xf>
    <xf numFmtId="166" fontId="14" fillId="0" borderId="24" xfId="3" applyNumberFormat="1" applyFont="1" applyFill="1" applyBorder="1" applyAlignment="1">
      <alignment horizontal="right" vertical="center" wrapText="1"/>
    </xf>
    <xf numFmtId="0" fontId="14" fillId="4" borderId="15" xfId="3" applyFont="1" applyFill="1" applyBorder="1" applyAlignment="1">
      <alignment wrapText="1"/>
    </xf>
    <xf numFmtId="166" fontId="12" fillId="0" borderId="16" xfId="3" applyNumberFormat="1" applyFont="1" applyBorder="1" applyAlignment="1">
      <alignment horizontal="center" vertical="center" wrapText="1"/>
    </xf>
    <xf numFmtId="0" fontId="3" fillId="0" borderId="0" xfId="3" applyFill="1"/>
    <xf numFmtId="166" fontId="12" fillId="5" borderId="9" xfId="3" applyNumberFormat="1" applyFont="1" applyFill="1" applyBorder="1" applyAlignment="1">
      <alignment horizontal="right" vertical="center" wrapText="1"/>
    </xf>
    <xf numFmtId="166" fontId="12" fillId="5" borderId="0" xfId="3" applyNumberFormat="1" applyFont="1" applyFill="1" applyBorder="1" applyAlignment="1">
      <alignment horizontal="right" vertical="center" wrapText="1"/>
    </xf>
    <xf numFmtId="166" fontId="12" fillId="5" borderId="25" xfId="3" applyNumberFormat="1" applyFont="1" applyFill="1" applyBorder="1" applyAlignment="1" applyProtection="1">
      <alignment horizontal="right" vertical="center" wrapText="1"/>
      <protection locked="0"/>
    </xf>
    <xf numFmtId="166" fontId="12" fillId="5" borderId="9" xfId="3" applyNumberFormat="1" applyFont="1" applyFill="1" applyBorder="1" applyAlignment="1" applyProtection="1">
      <alignment horizontal="right" vertical="center" wrapText="1"/>
      <protection locked="0"/>
    </xf>
    <xf numFmtId="0" fontId="12" fillId="0" borderId="12" xfId="3" applyFont="1" applyFill="1" applyBorder="1" applyAlignment="1" applyProtection="1">
      <alignment horizontal="left" wrapText="1" indent="3"/>
      <protection locked="0"/>
    </xf>
    <xf numFmtId="4" fontId="12" fillId="0" borderId="26" xfId="4" applyNumberFormat="1" applyFont="1" applyFill="1" applyBorder="1" applyAlignment="1" applyProtection="1">
      <alignment horizontal="center" vertical="center" wrapText="1"/>
      <protection locked="0"/>
    </xf>
    <xf numFmtId="166" fontId="12" fillId="0" borderId="26" xfId="3" applyNumberFormat="1" applyFont="1" applyBorder="1" applyAlignment="1">
      <alignment horizontal="center" vertical="center" wrapText="1"/>
    </xf>
    <xf numFmtId="166" fontId="12" fillId="5" borderId="0" xfId="3" applyNumberFormat="1" applyFont="1" applyFill="1" applyBorder="1" applyAlignment="1" applyProtection="1">
      <alignment horizontal="right" vertical="center" wrapText="1"/>
      <protection locked="0"/>
    </xf>
    <xf numFmtId="166" fontId="12" fillId="5" borderId="27" xfId="3" applyNumberFormat="1" applyFont="1" applyFill="1" applyBorder="1" applyAlignment="1" applyProtection="1">
      <alignment horizontal="right" vertical="center" wrapText="1"/>
      <protection locked="0"/>
    </xf>
    <xf numFmtId="166" fontId="12" fillId="0" borderId="0" xfId="3" applyNumberFormat="1" applyFont="1" applyFill="1" applyBorder="1" applyAlignment="1" applyProtection="1">
      <alignment horizontal="right" vertical="center" wrapText="1"/>
      <protection locked="0"/>
    </xf>
    <xf numFmtId="0" fontId="12" fillId="0" borderId="28" xfId="3" applyFont="1" applyBorder="1" applyAlignment="1" applyProtection="1">
      <alignment horizontal="left" wrapText="1"/>
      <protection locked="0"/>
    </xf>
    <xf numFmtId="166" fontId="12" fillId="5" borderId="29" xfId="3" applyNumberFormat="1" applyFont="1" applyFill="1" applyBorder="1" applyAlignment="1" applyProtection="1">
      <alignment horizontal="right" vertical="center" wrapText="1"/>
      <protection locked="0"/>
    </xf>
    <xf numFmtId="166" fontId="12" fillId="5" borderId="19" xfId="3" applyNumberFormat="1" applyFont="1" applyFill="1" applyBorder="1" applyAlignment="1" applyProtection="1">
      <alignment horizontal="right" vertical="center" wrapText="1"/>
      <protection locked="0"/>
    </xf>
    <xf numFmtId="4" fontId="12" fillId="0" borderId="30" xfId="4" applyNumberFormat="1" applyFont="1" applyFill="1" applyBorder="1" applyAlignment="1" applyProtection="1">
      <alignment horizontal="center" vertical="center" wrapText="1"/>
      <protection locked="0"/>
    </xf>
    <xf numFmtId="166" fontId="12" fillId="0" borderId="0" xfId="3" applyNumberFormat="1" applyFont="1" applyFill="1" applyBorder="1" applyAlignment="1">
      <alignment horizontal="center" vertical="center" wrapText="1"/>
    </xf>
    <xf numFmtId="166" fontId="12" fillId="0" borderId="30" xfId="3" applyNumberFormat="1" applyFont="1" applyFill="1" applyBorder="1" applyAlignment="1">
      <alignment horizontal="center" vertical="center" wrapText="1"/>
    </xf>
    <xf numFmtId="166" fontId="12" fillId="0" borderId="11" xfId="3" applyNumberFormat="1" applyFont="1" applyFill="1" applyBorder="1" applyAlignment="1">
      <alignment horizontal="right" vertical="center" wrapText="1"/>
    </xf>
    <xf numFmtId="0" fontId="16" fillId="0" borderId="0" xfId="3" applyFont="1"/>
    <xf numFmtId="0" fontId="4" fillId="0" borderId="0" xfId="3" applyFont="1"/>
    <xf numFmtId="166" fontId="14" fillId="0" borderId="0" xfId="3" applyNumberFormat="1" applyFont="1" applyBorder="1" applyAlignment="1">
      <alignment horizontal="center" vertical="center" wrapText="1"/>
    </xf>
    <xf numFmtId="166" fontId="14" fillId="0" borderId="7" xfId="3" applyNumberFormat="1" applyFont="1" applyBorder="1" applyAlignment="1">
      <alignment horizontal="center" vertical="center" wrapText="1"/>
    </xf>
    <xf numFmtId="166" fontId="12" fillId="0" borderId="14" xfId="3" applyNumberFormat="1" applyFont="1" applyFill="1" applyBorder="1" applyAlignment="1" applyProtection="1">
      <alignment horizontal="right" vertical="center" wrapText="1"/>
      <protection locked="0"/>
    </xf>
    <xf numFmtId="4" fontId="12" fillId="0" borderId="13" xfId="4" applyNumberFormat="1" applyFont="1" applyFill="1" applyBorder="1" applyAlignment="1" applyProtection="1">
      <alignment horizontal="center" vertical="center" wrapText="1"/>
      <protection locked="0"/>
    </xf>
    <xf numFmtId="166" fontId="14" fillId="0" borderId="14" xfId="3" applyNumberFormat="1" applyFont="1" applyFill="1" applyBorder="1" applyAlignment="1" applyProtection="1">
      <alignment horizontal="right" vertical="center" wrapText="1"/>
      <protection locked="0"/>
    </xf>
    <xf numFmtId="166" fontId="14" fillId="0" borderId="11" xfId="3" applyNumberFormat="1" applyFont="1" applyFill="1" applyBorder="1" applyAlignment="1" applyProtection="1">
      <alignment horizontal="right" vertical="center" wrapText="1"/>
      <protection locked="0"/>
    </xf>
    <xf numFmtId="4" fontId="14" fillId="0" borderId="13" xfId="3" applyNumberFormat="1" applyFont="1" applyFill="1" applyBorder="1" applyAlignment="1">
      <alignment horizontal="center" vertical="center" wrapText="1"/>
    </xf>
    <xf numFmtId="166" fontId="14" fillId="0" borderId="31" xfId="3" applyNumberFormat="1" applyFont="1" applyFill="1" applyBorder="1" applyAlignment="1">
      <alignment horizontal="right" vertical="center" wrapText="1"/>
    </xf>
    <xf numFmtId="166" fontId="14" fillId="0" borderId="32" xfId="3" applyNumberFormat="1" applyFont="1" applyFill="1" applyBorder="1" applyAlignment="1">
      <alignment horizontal="right" vertical="center" wrapText="1"/>
    </xf>
    <xf numFmtId="166" fontId="14" fillId="0" borderId="17" xfId="3" applyNumberFormat="1" applyFont="1" applyBorder="1" applyAlignment="1">
      <alignment horizontal="center" vertical="center" wrapText="1"/>
    </xf>
    <xf numFmtId="166" fontId="14" fillId="0" borderId="33" xfId="3" applyNumberFormat="1" applyFont="1" applyBorder="1" applyAlignment="1">
      <alignment horizontal="center" vertical="center" wrapText="1"/>
    </xf>
    <xf numFmtId="0" fontId="16" fillId="6" borderId="33" xfId="3" applyFont="1" applyFill="1" applyBorder="1" applyAlignment="1">
      <alignment horizontal="center" wrapText="1"/>
    </xf>
    <xf numFmtId="0" fontId="3" fillId="7" borderId="0" xfId="3" applyFill="1" applyBorder="1" applyAlignment="1">
      <alignment horizontal="center"/>
    </xf>
    <xf numFmtId="0" fontId="14" fillId="8" borderId="34" xfId="3" applyFont="1" applyFill="1" applyBorder="1" applyAlignment="1">
      <alignment horizontal="center" vertical="center" wrapText="1"/>
    </xf>
    <xf numFmtId="0" fontId="14" fillId="8" borderId="35" xfId="3" applyFont="1" applyFill="1" applyBorder="1" applyAlignment="1">
      <alignment horizontal="center" vertical="center" wrapText="1"/>
    </xf>
    <xf numFmtId="0" fontId="3" fillId="7" borderId="30" xfId="3" applyFill="1" applyBorder="1" applyAlignment="1">
      <alignment horizontal="center"/>
    </xf>
    <xf numFmtId="0" fontId="14" fillId="8" borderId="36" xfId="3" applyFont="1" applyFill="1" applyBorder="1" applyAlignment="1">
      <alignment horizontal="center" vertical="center" wrapText="1"/>
    </xf>
    <xf numFmtId="0" fontId="14" fillId="8" borderId="37" xfId="3" applyFont="1" applyFill="1" applyBorder="1" applyAlignment="1">
      <alignment horizontal="center" vertical="center" wrapText="1"/>
    </xf>
    <xf numFmtId="0" fontId="14" fillId="8" borderId="33" xfId="3" applyFont="1" applyFill="1" applyBorder="1" applyAlignment="1">
      <alignment horizontal="center" vertical="center" wrapText="1"/>
    </xf>
    <xf numFmtId="0" fontId="12" fillId="0" borderId="38" xfId="3" applyFont="1" applyBorder="1" applyAlignment="1">
      <alignment horizontal="center" vertical="center" wrapText="1"/>
    </xf>
    <xf numFmtId="0" fontId="12" fillId="0" borderId="27" xfId="3" applyFont="1" applyBorder="1" applyAlignment="1">
      <alignment horizontal="center" vertical="center" wrapText="1"/>
    </xf>
    <xf numFmtId="0" fontId="3" fillId="7" borderId="13" xfId="3" applyFill="1" applyBorder="1" applyAlignment="1">
      <alignment horizontal="center"/>
    </xf>
    <xf numFmtId="0" fontId="12" fillId="0" borderId="9" xfId="3" applyFont="1" applyBorder="1" applyAlignment="1">
      <alignment horizontal="center" vertical="center" wrapText="1"/>
    </xf>
    <xf numFmtId="0" fontId="12" fillId="0" borderId="0" xfId="3" applyFont="1" applyBorder="1" applyAlignment="1">
      <alignment horizontal="center" vertical="center" wrapText="1"/>
    </xf>
    <xf numFmtId="0" fontId="12" fillId="0" borderId="17" xfId="3" applyFont="1" applyBorder="1" applyAlignment="1">
      <alignment horizontal="center" vertical="center" wrapText="1"/>
    </xf>
    <xf numFmtId="0" fontId="18" fillId="9" borderId="0" xfId="3" applyFont="1" applyFill="1" applyBorder="1" applyAlignment="1">
      <alignment horizontal="center"/>
    </xf>
    <xf numFmtId="0" fontId="18" fillId="9" borderId="49" xfId="3" applyFont="1" applyFill="1" applyBorder="1" applyAlignment="1">
      <alignment horizontal="center"/>
    </xf>
    <xf numFmtId="0" fontId="18" fillId="9" borderId="27" xfId="3" applyFont="1" applyFill="1" applyBorder="1" applyAlignment="1">
      <alignment horizontal="center"/>
    </xf>
    <xf numFmtId="0" fontId="16" fillId="6" borderId="27" xfId="3" applyFont="1" applyFill="1" applyBorder="1" applyAlignment="1">
      <alignment horizontal="left"/>
    </xf>
    <xf numFmtId="0" fontId="16" fillId="6" borderId="0" xfId="3" applyFont="1" applyFill="1" applyBorder="1" applyAlignment="1">
      <alignment horizontal="left"/>
    </xf>
    <xf numFmtId="0" fontId="19" fillId="0" borderId="0" xfId="3" applyFont="1"/>
    <xf numFmtId="3" fontId="4" fillId="0" borderId="0" xfId="3" applyNumberFormat="1" applyFont="1"/>
    <xf numFmtId="3" fontId="3" fillId="0" borderId="0" xfId="3" applyNumberFormat="1"/>
    <xf numFmtId="0" fontId="12" fillId="0" borderId="50" xfId="3" applyFont="1" applyFill="1" applyBorder="1" applyAlignment="1">
      <alignment horizontal="left" vertical="center" wrapText="1"/>
    </xf>
    <xf numFmtId="166" fontId="16" fillId="10" borderId="51" xfId="6" applyNumberFormat="1" applyFont="1" applyFill="1" applyBorder="1" applyAlignment="1">
      <alignment horizontal="center" vertical="center" wrapText="1"/>
    </xf>
    <xf numFmtId="166" fontId="12" fillId="0" borderId="7" xfId="3" applyNumberFormat="1" applyFont="1" applyFill="1" applyBorder="1" applyAlignment="1">
      <alignment horizontal="center" vertical="center" wrapText="1"/>
    </xf>
    <xf numFmtId="0" fontId="14" fillId="6" borderId="0" xfId="3" applyFont="1" applyFill="1" applyBorder="1" applyAlignment="1">
      <alignment horizontal="left" wrapText="1"/>
    </xf>
    <xf numFmtId="166" fontId="12" fillId="11" borderId="52" xfId="3" applyNumberFormat="1" applyFont="1" applyFill="1" applyBorder="1" applyAlignment="1">
      <alignment horizontal="center" vertical="center" wrapText="1"/>
    </xf>
    <xf numFmtId="166" fontId="12" fillId="11" borderId="49" xfId="3" applyNumberFormat="1" applyFont="1" applyFill="1" applyBorder="1" applyAlignment="1">
      <alignment horizontal="center" vertical="center" wrapText="1"/>
    </xf>
    <xf numFmtId="166" fontId="12" fillId="11" borderId="49" xfId="3" applyNumberFormat="1" applyFont="1" applyFill="1" applyBorder="1" applyAlignment="1">
      <alignment horizontal="right" vertical="center" wrapText="1"/>
    </xf>
    <xf numFmtId="166" fontId="12" fillId="0" borderId="53" xfId="3" applyNumberFormat="1" applyFont="1" applyFill="1" applyBorder="1" applyAlignment="1">
      <alignment horizontal="center" vertical="center"/>
    </xf>
    <xf numFmtId="166" fontId="12" fillId="0" borderId="54" xfId="3" applyNumberFormat="1" applyFont="1" applyFill="1" applyBorder="1" applyAlignment="1">
      <alignment horizontal="center" vertical="center"/>
    </xf>
    <xf numFmtId="0" fontId="12" fillId="0" borderId="22" xfId="3" applyFont="1" applyBorder="1" applyAlignment="1">
      <alignment horizontal="left" wrapText="1" indent="4"/>
    </xf>
    <xf numFmtId="166" fontId="12" fillId="11" borderId="9" xfId="3" applyNumberFormat="1" applyFont="1" applyFill="1" applyBorder="1" applyAlignment="1">
      <alignment horizontal="center" vertical="center" wrapText="1"/>
    </xf>
    <xf numFmtId="166" fontId="12" fillId="11" borderId="0" xfId="3" applyNumberFormat="1" applyFont="1" applyFill="1" applyBorder="1" applyAlignment="1">
      <alignment horizontal="center" vertical="center" wrapText="1"/>
    </xf>
    <xf numFmtId="166" fontId="12" fillId="11" borderId="0" xfId="3" applyNumberFormat="1" applyFont="1" applyFill="1" applyBorder="1" applyAlignment="1">
      <alignment horizontal="right" vertical="center" wrapText="1"/>
    </xf>
    <xf numFmtId="166" fontId="12" fillId="0" borderId="55" xfId="3" applyNumberFormat="1" applyFont="1" applyFill="1" applyBorder="1" applyAlignment="1">
      <alignment horizontal="center" vertical="center"/>
    </xf>
    <xf numFmtId="166" fontId="12" fillId="0" borderId="27" xfId="3" applyNumberFormat="1" applyFont="1" applyFill="1" applyBorder="1" applyAlignment="1">
      <alignment horizontal="center" vertical="center"/>
    </xf>
    <xf numFmtId="0" fontId="12" fillId="0" borderId="56" xfId="3" applyFont="1" applyBorder="1" applyAlignment="1">
      <alignment horizontal="left" wrapText="1" indent="4"/>
    </xf>
    <xf numFmtId="166" fontId="14" fillId="10" borderId="57" xfId="3" applyNumberFormat="1" applyFont="1" applyFill="1" applyBorder="1" applyAlignment="1">
      <alignment horizontal="center" vertical="center" wrapText="1"/>
    </xf>
    <xf numFmtId="166" fontId="14" fillId="10" borderId="58" xfId="3" applyNumberFormat="1" applyFont="1" applyFill="1" applyBorder="1" applyAlignment="1">
      <alignment horizontal="center" vertical="center" wrapText="1"/>
    </xf>
    <xf numFmtId="166" fontId="25" fillId="0" borderId="11" xfId="3" applyNumberFormat="1" applyFont="1" applyFill="1" applyBorder="1" applyAlignment="1">
      <alignment horizontal="center" vertical="center" wrapText="1"/>
    </xf>
    <xf numFmtId="0" fontId="14" fillId="6" borderId="25" xfId="3" applyFont="1" applyFill="1" applyBorder="1" applyAlignment="1">
      <alignment horizontal="left" wrapText="1"/>
    </xf>
    <xf numFmtId="166" fontId="12" fillId="11" borderId="25" xfId="3" applyNumberFormat="1" applyFont="1" applyFill="1" applyBorder="1" applyAlignment="1">
      <alignment horizontal="center" vertical="center" wrapText="1"/>
    </xf>
    <xf numFmtId="166" fontId="12" fillId="0" borderId="58" xfId="7" applyNumberFormat="1" applyFont="1" applyFill="1" applyBorder="1" applyAlignment="1">
      <alignment horizontal="center" vertical="center" wrapText="1"/>
    </xf>
    <xf numFmtId="166" fontId="16" fillId="10" borderId="59" xfId="7" applyNumberFormat="1" applyFont="1" applyFill="1" applyBorder="1" applyAlignment="1">
      <alignment horizontal="center" vertical="center" wrapText="1"/>
    </xf>
    <xf numFmtId="0" fontId="12" fillId="0" borderId="59" xfId="3" applyFont="1" applyFill="1" applyBorder="1" applyAlignment="1">
      <alignment horizontal="left" wrapText="1" indent="1"/>
    </xf>
    <xf numFmtId="166" fontId="12" fillId="11" borderId="11" xfId="3" applyNumberFormat="1" applyFont="1" applyFill="1" applyBorder="1" applyAlignment="1">
      <alignment horizontal="center" vertical="center" wrapText="1"/>
    </xf>
    <xf numFmtId="166" fontId="14" fillId="10" borderId="56" xfId="7" applyNumberFormat="1" applyFont="1" applyFill="1" applyBorder="1" applyAlignment="1">
      <alignment horizontal="center" vertical="center" wrapText="1"/>
    </xf>
    <xf numFmtId="0" fontId="12" fillId="0" borderId="56" xfId="3" applyFont="1" applyFill="1" applyBorder="1" applyAlignment="1">
      <alignment horizontal="left" wrapText="1" indent="1"/>
    </xf>
    <xf numFmtId="166" fontId="14" fillId="11" borderId="11" xfId="3" applyNumberFormat="1" applyFont="1" applyFill="1" applyBorder="1" applyAlignment="1">
      <alignment horizontal="center" vertical="center" wrapText="1"/>
    </xf>
    <xf numFmtId="166" fontId="14" fillId="0" borderId="0" xfId="3" applyNumberFormat="1" applyFont="1" applyFill="1" applyBorder="1" applyAlignment="1">
      <alignment horizontal="center" vertical="center" wrapText="1"/>
    </xf>
    <xf numFmtId="166" fontId="14" fillId="10" borderId="58" xfId="7" applyNumberFormat="1" applyFont="1" applyFill="1" applyBorder="1" applyAlignment="1">
      <alignment horizontal="center" vertical="center" wrapText="1"/>
    </xf>
    <xf numFmtId="0" fontId="14" fillId="0" borderId="56" xfId="3" applyFont="1" applyFill="1" applyBorder="1" applyAlignment="1">
      <alignment horizontal="left" wrapText="1" indent="1"/>
    </xf>
    <xf numFmtId="166" fontId="14" fillId="0" borderId="58" xfId="7" applyNumberFormat="1" applyFont="1" applyFill="1" applyBorder="1" applyAlignment="1">
      <alignment horizontal="center" vertical="center" wrapText="1"/>
    </xf>
    <xf numFmtId="169" fontId="14" fillId="0" borderId="58" xfId="7" applyNumberFormat="1" applyFont="1" applyFill="1" applyBorder="1" applyAlignment="1">
      <alignment horizontal="center" vertical="center" wrapText="1"/>
    </xf>
    <xf numFmtId="169" fontId="14" fillId="10" borderId="56" xfId="7" applyNumberFormat="1" applyFont="1" applyFill="1" applyBorder="1" applyAlignment="1">
      <alignment horizontal="center" vertical="center" wrapText="1"/>
    </xf>
    <xf numFmtId="166" fontId="14" fillId="6" borderId="14" xfId="3" applyNumberFormat="1" applyFont="1" applyFill="1" applyBorder="1" applyAlignment="1">
      <alignment horizontal="center" vertical="center" wrapText="1"/>
    </xf>
    <xf numFmtId="0" fontId="14" fillId="6" borderId="14" xfId="3" applyFont="1" applyFill="1" applyBorder="1" applyAlignment="1">
      <alignment horizontal="left" wrapText="1"/>
    </xf>
    <xf numFmtId="166" fontId="12" fillId="11" borderId="60" xfId="3" applyNumberFormat="1" applyFont="1" applyFill="1" applyBorder="1" applyAlignment="1">
      <alignment horizontal="center" vertical="center" wrapText="1"/>
    </xf>
    <xf numFmtId="166" fontId="12" fillId="11" borderId="61" xfId="3" applyNumberFormat="1" applyFont="1" applyFill="1" applyBorder="1" applyAlignment="1">
      <alignment horizontal="center" vertical="center" wrapText="1"/>
    </xf>
    <xf numFmtId="166" fontId="12" fillId="11" borderId="62" xfId="3" applyNumberFormat="1" applyFont="1" applyFill="1" applyBorder="1" applyAlignment="1">
      <alignment horizontal="center" vertical="center" wrapText="1"/>
    </xf>
    <xf numFmtId="166" fontId="12" fillId="0" borderId="61" xfId="3" applyNumberFormat="1" applyFont="1" applyFill="1" applyBorder="1" applyAlignment="1">
      <alignment horizontal="center" vertical="center" wrapText="1"/>
    </xf>
    <xf numFmtId="166" fontId="12" fillId="0" borderId="11" xfId="3" applyNumberFormat="1" applyFont="1" applyFill="1" applyBorder="1" applyAlignment="1">
      <alignment horizontal="center" vertical="center" wrapText="1"/>
    </xf>
    <xf numFmtId="0" fontId="12" fillId="0" borderId="63" xfId="3" applyFont="1" applyFill="1" applyBorder="1" applyAlignment="1">
      <alignment horizontal="left" wrapText="1" indent="1"/>
    </xf>
    <xf numFmtId="166" fontId="12" fillId="10" borderId="58" xfId="3" applyNumberFormat="1" applyFont="1" applyFill="1" applyBorder="1" applyAlignment="1">
      <alignment horizontal="center" vertical="center" wrapText="1"/>
    </xf>
    <xf numFmtId="166" fontId="14" fillId="0" borderId="55" xfId="3" applyNumberFormat="1" applyFont="1" applyFill="1" applyBorder="1" applyAlignment="1">
      <alignment horizontal="center" vertical="center"/>
    </xf>
    <xf numFmtId="166" fontId="14" fillId="0" borderId="27" xfId="3" applyNumberFormat="1" applyFont="1" applyFill="1" applyBorder="1" applyAlignment="1">
      <alignment horizontal="center" vertical="center"/>
    </xf>
    <xf numFmtId="0" fontId="12" fillId="0" borderId="56" xfId="3" applyFont="1" applyFill="1" applyBorder="1" applyAlignment="1">
      <alignment horizontal="left" wrapText="1" indent="2"/>
    </xf>
    <xf numFmtId="166" fontId="14" fillId="0" borderId="11" xfId="3" applyNumberFormat="1" applyFont="1" applyFill="1" applyBorder="1" applyAlignment="1">
      <alignment horizontal="center" vertical="center" wrapText="1"/>
    </xf>
    <xf numFmtId="166" fontId="14" fillId="0" borderId="23" xfId="3" applyNumberFormat="1" applyFont="1" applyFill="1" applyBorder="1" applyAlignment="1">
      <alignment horizontal="center" vertical="center" wrapText="1"/>
    </xf>
    <xf numFmtId="0" fontId="12" fillId="0" borderId="56" xfId="3" applyFont="1" applyFill="1" applyBorder="1" applyAlignment="1">
      <alignment horizontal="left" wrapText="1" indent="3"/>
    </xf>
    <xf numFmtId="166" fontId="14" fillId="0" borderId="25" xfId="3" applyNumberFormat="1" applyFont="1" applyFill="1" applyBorder="1" applyAlignment="1">
      <alignment horizontal="center" vertical="center" wrapText="1"/>
    </xf>
    <xf numFmtId="166" fontId="14" fillId="0" borderId="14" xfId="3" applyNumberFormat="1" applyFont="1" applyFill="1" applyBorder="1" applyAlignment="1">
      <alignment horizontal="center" vertical="center" wrapText="1"/>
    </xf>
    <xf numFmtId="166" fontId="14" fillId="0" borderId="25" xfId="3" applyNumberFormat="1" applyFont="1" applyFill="1" applyBorder="1" applyAlignment="1">
      <alignment horizontal="right" vertical="center" wrapText="1"/>
    </xf>
    <xf numFmtId="166" fontId="12" fillId="0" borderId="64" xfId="3" applyNumberFormat="1" applyFont="1" applyFill="1" applyBorder="1" applyAlignment="1">
      <alignment horizontal="center" vertical="center"/>
    </xf>
    <xf numFmtId="166" fontId="12" fillId="0" borderId="65" xfId="3" applyNumberFormat="1" applyFont="1" applyFill="1" applyBorder="1" applyAlignment="1">
      <alignment horizontal="center" vertical="center"/>
    </xf>
    <xf numFmtId="0" fontId="12" fillId="0" borderId="56" xfId="3" applyFont="1" applyBorder="1" applyAlignment="1">
      <alignment horizontal="left" wrapText="1" indent="2"/>
    </xf>
    <xf numFmtId="166" fontId="12" fillId="0" borderId="23" xfId="3" applyNumberFormat="1" applyFont="1" applyFill="1" applyBorder="1" applyAlignment="1">
      <alignment horizontal="center" vertical="center" wrapText="1"/>
    </xf>
    <xf numFmtId="0" fontId="14" fillId="0" borderId="56" xfId="3" applyFont="1" applyBorder="1" applyAlignment="1">
      <alignment horizontal="left" wrapText="1" indent="1"/>
    </xf>
    <xf numFmtId="166" fontId="12" fillId="0" borderId="24" xfId="3" applyNumberFormat="1" applyFont="1" applyFill="1" applyBorder="1" applyAlignment="1">
      <alignment horizontal="center" vertical="center"/>
    </xf>
    <xf numFmtId="166" fontId="12" fillId="0" borderId="0" xfId="3" applyNumberFormat="1" applyFont="1" applyFill="1" applyBorder="1" applyAlignment="1">
      <alignment horizontal="center" vertical="center"/>
    </xf>
    <xf numFmtId="166" fontId="12" fillId="0" borderId="14" xfId="3" applyNumberFormat="1" applyFont="1" applyFill="1" applyBorder="1" applyAlignment="1">
      <alignment horizontal="center" vertical="center" wrapText="1"/>
    </xf>
    <xf numFmtId="0" fontId="14" fillId="6" borderId="14" xfId="3" applyFont="1" applyFill="1" applyBorder="1" applyAlignment="1">
      <alignment wrapText="1"/>
    </xf>
    <xf numFmtId="166" fontId="12" fillId="11" borderId="66" xfId="3" applyNumberFormat="1" applyFont="1" applyFill="1" applyBorder="1" applyAlignment="1">
      <alignment horizontal="center" vertical="center"/>
    </xf>
    <xf numFmtId="166" fontId="12" fillId="11" borderId="67" xfId="3" applyNumberFormat="1" applyFont="1" applyFill="1" applyBorder="1" applyAlignment="1">
      <alignment horizontal="center" vertical="center"/>
    </xf>
    <xf numFmtId="0" fontId="12" fillId="0" borderId="56" xfId="3" applyFont="1" applyBorder="1" applyAlignment="1">
      <alignment horizontal="left" wrapText="1" indent="3"/>
    </xf>
    <xf numFmtId="166" fontId="14" fillId="11" borderId="66" xfId="3" applyNumberFormat="1" applyFont="1" applyFill="1" applyBorder="1" applyAlignment="1">
      <alignment horizontal="center" vertical="center"/>
    </xf>
    <xf numFmtId="166" fontId="14" fillId="11" borderId="67" xfId="3" applyNumberFormat="1" applyFont="1" applyFill="1" applyBorder="1" applyAlignment="1">
      <alignment horizontal="center" vertical="center"/>
    </xf>
    <xf numFmtId="0" fontId="14" fillId="0" borderId="56" xfId="3" applyFont="1" applyBorder="1" applyAlignment="1">
      <alignment horizontal="left" wrapText="1" indent="2"/>
    </xf>
    <xf numFmtId="0" fontId="3" fillId="7" borderId="30" xfId="3" applyFill="1" applyBorder="1"/>
    <xf numFmtId="0" fontId="3" fillId="7" borderId="13" xfId="3" applyFill="1" applyBorder="1"/>
    <xf numFmtId="3" fontId="6" fillId="0" borderId="0" xfId="0" applyNumberFormat="1" applyFont="1"/>
    <xf numFmtId="0" fontId="6" fillId="13" borderId="5" xfId="0" applyFont="1" applyFill="1" applyBorder="1" applyAlignment="1">
      <alignment wrapText="1"/>
    </xf>
    <xf numFmtId="0" fontId="6" fillId="14" borderId="5" xfId="0" applyFont="1" applyFill="1" applyBorder="1" applyAlignment="1">
      <alignment wrapText="1"/>
    </xf>
    <xf numFmtId="0" fontId="6" fillId="15" borderId="5" xfId="0" applyFont="1" applyFill="1" applyBorder="1" applyAlignment="1">
      <alignment wrapText="1"/>
    </xf>
    <xf numFmtId="0" fontId="6" fillId="16" borderId="5" xfId="0" applyFont="1" applyFill="1" applyBorder="1" applyAlignment="1">
      <alignment wrapText="1"/>
    </xf>
    <xf numFmtId="0" fontId="6" fillId="0" borderId="0" xfId="0" applyFont="1" applyFill="1" applyBorder="1" applyAlignment="1">
      <alignment wrapText="1"/>
    </xf>
    <xf numFmtId="0" fontId="34" fillId="0" borderId="0" xfId="0" applyFont="1"/>
    <xf numFmtId="0" fontId="34" fillId="15" borderId="5" xfId="0" applyFont="1" applyFill="1" applyBorder="1" applyAlignment="1">
      <alignment wrapText="1"/>
    </xf>
    <xf numFmtId="0" fontId="34" fillId="13" borderId="5" xfId="0" applyFont="1" applyFill="1" applyBorder="1" applyAlignment="1">
      <alignment wrapText="1"/>
    </xf>
    <xf numFmtId="0" fontId="34" fillId="16" borderId="5" xfId="0" applyFont="1" applyFill="1" applyBorder="1" applyAlignment="1">
      <alignment wrapText="1"/>
    </xf>
    <xf numFmtId="0" fontId="34" fillId="0" borderId="0" xfId="0" applyFont="1" applyFill="1" applyBorder="1" applyAlignment="1">
      <alignment wrapText="1"/>
    </xf>
    <xf numFmtId="0" fontId="35" fillId="0" borderId="0" xfId="0" applyFont="1"/>
    <xf numFmtId="3" fontId="35" fillId="0" borderId="0" xfId="0" applyNumberFormat="1" applyFont="1"/>
    <xf numFmtId="3" fontId="34" fillId="0" borderId="0" xfId="0" applyNumberFormat="1" applyFont="1"/>
    <xf numFmtId="3" fontId="0" fillId="17" borderId="0" xfId="0" applyNumberFormat="1" applyFill="1"/>
    <xf numFmtId="0" fontId="6" fillId="18" borderId="0" xfId="0" applyFont="1" applyFill="1"/>
    <xf numFmtId="0" fontId="6" fillId="18" borderId="0" xfId="0" applyFont="1" applyFill="1" applyAlignment="1">
      <alignment horizontal="right"/>
    </xf>
    <xf numFmtId="0" fontId="6" fillId="18" borderId="0" xfId="0" applyFont="1" applyFill="1" applyAlignment="1">
      <alignment horizontal="right" wrapText="1"/>
    </xf>
    <xf numFmtId="0" fontId="2" fillId="18" borderId="0" xfId="0" applyFont="1" applyFill="1"/>
    <xf numFmtId="3" fontId="0" fillId="18" borderId="0" xfId="0" applyNumberFormat="1" applyFill="1" applyBorder="1"/>
    <xf numFmtId="3" fontId="0" fillId="18" borderId="0" xfId="0" applyNumberFormat="1" applyFill="1"/>
    <xf numFmtId="0" fontId="0" fillId="18" borderId="0" xfId="0" applyFill="1"/>
    <xf numFmtId="1" fontId="0" fillId="18" borderId="0" xfId="0" applyNumberFormat="1" applyFill="1"/>
    <xf numFmtId="3" fontId="6" fillId="18" borderId="0" xfId="0" applyNumberFormat="1" applyFont="1" applyFill="1"/>
    <xf numFmtId="0" fontId="6" fillId="18" borderId="0" xfId="0" applyFont="1" applyFill="1" applyAlignment="1">
      <alignment horizontal="center"/>
    </xf>
    <xf numFmtId="0" fontId="6" fillId="18" borderId="0" xfId="0" applyFont="1" applyFill="1" applyAlignment="1">
      <alignment horizontal="center" wrapText="1"/>
    </xf>
    <xf numFmtId="0" fontId="35" fillId="18" borderId="0" xfId="0" applyFont="1" applyFill="1"/>
    <xf numFmtId="0" fontId="34" fillId="18" borderId="0" xfId="0" applyFont="1" applyFill="1"/>
    <xf numFmtId="1" fontId="6" fillId="18" borderId="0" xfId="0" applyNumberFormat="1" applyFont="1" applyFill="1"/>
    <xf numFmtId="0" fontId="34" fillId="2" borderId="5" xfId="0" applyFont="1" applyFill="1" applyBorder="1"/>
    <xf numFmtId="0" fontId="34" fillId="0" borderId="5" xfId="0" applyFont="1" applyBorder="1" applyAlignment="1">
      <alignment horizontal="left"/>
    </xf>
    <xf numFmtId="3" fontId="34" fillId="0" borderId="5" xfId="0" applyNumberFormat="1" applyFont="1" applyBorder="1"/>
    <xf numFmtId="0" fontId="35" fillId="0" borderId="0" xfId="0" applyFont="1" applyAlignment="1">
      <alignment horizontal="left" indent="1"/>
    </xf>
    <xf numFmtId="0" fontId="34" fillId="2" borderId="6" xfId="0" applyFont="1" applyFill="1" applyBorder="1" applyAlignment="1">
      <alignment horizontal="left"/>
    </xf>
    <xf numFmtId="3" fontId="34" fillId="2" borderId="6" xfId="0" applyNumberFormat="1" applyFont="1" applyFill="1" applyBorder="1"/>
    <xf numFmtId="0" fontId="0" fillId="0" borderId="0" xfId="0" applyAlignment="1">
      <alignment wrapText="1"/>
    </xf>
    <xf numFmtId="0" fontId="6" fillId="0" borderId="0" xfId="0" applyFont="1" applyAlignment="1">
      <alignment wrapText="1"/>
    </xf>
    <xf numFmtId="0" fontId="34" fillId="14" borderId="5" xfId="0" applyFont="1" applyFill="1" applyBorder="1" applyAlignment="1">
      <alignment wrapText="1"/>
    </xf>
    <xf numFmtId="0" fontId="35" fillId="0" borderId="0" xfId="0" applyFont="1" applyAlignment="1">
      <alignment wrapText="1"/>
    </xf>
    <xf numFmtId="0" fontId="34" fillId="0" borderId="0" xfId="0" applyFont="1" applyAlignment="1">
      <alignment wrapText="1"/>
    </xf>
    <xf numFmtId="0" fontId="35" fillId="14" borderId="5" xfId="0" applyFont="1" applyFill="1" applyBorder="1" applyAlignment="1">
      <alignment wrapText="1"/>
    </xf>
    <xf numFmtId="1" fontId="35" fillId="18" borderId="0" xfId="0" applyNumberFormat="1" applyFont="1" applyFill="1"/>
    <xf numFmtId="1" fontId="34" fillId="18" borderId="0" xfId="0" applyNumberFormat="1" applyFont="1" applyFill="1"/>
    <xf numFmtId="3" fontId="35" fillId="18" borderId="0" xfId="0" applyNumberFormat="1" applyFont="1" applyFill="1"/>
    <xf numFmtId="0" fontId="34" fillId="18" borderId="0" xfId="0" applyFont="1" applyFill="1" applyAlignment="1">
      <alignment horizontal="center"/>
    </xf>
    <xf numFmtId="0" fontId="34" fillId="18" borderId="0" xfId="0" applyFont="1" applyFill="1" applyAlignment="1">
      <alignment horizontal="center" wrapText="1"/>
    </xf>
    <xf numFmtId="3" fontId="34" fillId="18" borderId="0" xfId="0" applyNumberFormat="1" applyFont="1" applyFill="1"/>
    <xf numFmtId="0" fontId="35" fillId="18" borderId="68" xfId="8" applyFont="1" applyFill="1" applyBorder="1"/>
    <xf numFmtId="3" fontId="35" fillId="18" borderId="69" xfId="0" applyNumberFormat="1" applyFont="1" applyFill="1" applyBorder="1"/>
    <xf numFmtId="0" fontId="35" fillId="18" borderId="71" xfId="0" applyFont="1" applyFill="1" applyBorder="1"/>
    <xf numFmtId="3" fontId="35" fillId="18" borderId="0" xfId="0" applyNumberFormat="1" applyFont="1" applyFill="1" applyBorder="1"/>
    <xf numFmtId="0" fontId="35" fillId="18" borderId="0" xfId="0" applyFont="1" applyFill="1" applyBorder="1"/>
    <xf numFmtId="170" fontId="35" fillId="18" borderId="71" xfId="0" applyNumberFormat="1" applyFont="1" applyFill="1" applyBorder="1"/>
    <xf numFmtId="0" fontId="35" fillId="18" borderId="73" xfId="0" applyFont="1" applyFill="1" applyBorder="1"/>
    <xf numFmtId="3" fontId="34" fillId="18" borderId="74" xfId="0" applyNumberFormat="1" applyFont="1" applyFill="1" applyBorder="1"/>
    <xf numFmtId="3" fontId="34" fillId="18" borderId="75" xfId="0" applyNumberFormat="1" applyFont="1" applyFill="1" applyBorder="1"/>
    <xf numFmtId="3" fontId="34" fillId="18" borderId="0" xfId="0" applyNumberFormat="1" applyFont="1" applyFill="1" applyBorder="1"/>
    <xf numFmtId="0" fontId="16" fillId="4" borderId="77" xfId="0" applyFont="1" applyFill="1" applyBorder="1" applyAlignment="1">
      <alignment horizontal="left" vertical="top" wrapText="1"/>
    </xf>
    <xf numFmtId="164" fontId="34" fillId="0" borderId="7" xfId="1" applyFont="1" applyBorder="1"/>
    <xf numFmtId="0" fontId="16" fillId="0" borderId="77" xfId="0" applyFont="1" applyFill="1" applyBorder="1" applyAlignment="1">
      <alignment horizontal="left" vertical="top" wrapText="1" indent="1"/>
    </xf>
    <xf numFmtId="164" fontId="35" fillId="0" borderId="7" xfId="1" applyFont="1" applyBorder="1"/>
    <xf numFmtId="0" fontId="23" fillId="0" borderId="77" xfId="0" applyFont="1" applyFill="1" applyBorder="1" applyAlignment="1">
      <alignment horizontal="left" vertical="top" wrapText="1" indent="3"/>
    </xf>
    <xf numFmtId="164" fontId="34" fillId="4" borderId="7" xfId="1" applyFont="1" applyFill="1" applyBorder="1"/>
    <xf numFmtId="164" fontId="0" fillId="18" borderId="0" xfId="0" applyNumberFormat="1" applyFill="1"/>
    <xf numFmtId="0" fontId="35" fillId="18" borderId="0" xfId="8" applyFont="1" applyFill="1" applyBorder="1"/>
    <xf numFmtId="170" fontId="35" fillId="18" borderId="0" xfId="0" applyNumberFormat="1" applyFont="1" applyFill="1" applyBorder="1"/>
    <xf numFmtId="0" fontId="35" fillId="18" borderId="0" xfId="0" applyFont="1" applyFill="1" applyAlignment="1">
      <alignment horizontal="right" wrapText="1"/>
    </xf>
    <xf numFmtId="171" fontId="35" fillId="18" borderId="0" xfId="0" applyNumberFormat="1" applyFont="1" applyFill="1" applyBorder="1" applyAlignment="1">
      <alignment horizontal="right"/>
    </xf>
    <xf numFmtId="171" fontId="35" fillId="18" borderId="0" xfId="0" applyNumberFormat="1" applyFont="1" applyFill="1" applyAlignment="1">
      <alignment horizontal="right"/>
    </xf>
    <xf numFmtId="171" fontId="35" fillId="18" borderId="0" xfId="1" applyNumberFormat="1" applyFont="1" applyFill="1" applyBorder="1" applyAlignment="1">
      <alignment horizontal="right"/>
    </xf>
    <xf numFmtId="0" fontId="16" fillId="18" borderId="0" xfId="0" applyFont="1" applyFill="1" applyBorder="1" applyAlignment="1">
      <alignment horizontal="left" vertical="top" wrapText="1"/>
    </xf>
    <xf numFmtId="171" fontId="37" fillId="18" borderId="0" xfId="0" applyNumberFormat="1" applyFont="1" applyFill="1"/>
    <xf numFmtId="0" fontId="36" fillId="18" borderId="0" xfId="0" applyFont="1" applyFill="1" applyAlignment="1">
      <alignment horizontal="right"/>
    </xf>
    <xf numFmtId="0" fontId="35" fillId="18" borderId="0" xfId="0" applyFont="1" applyFill="1" applyAlignment="1">
      <alignment horizontal="right"/>
    </xf>
    <xf numFmtId="0" fontId="16" fillId="19" borderId="76" xfId="0" applyFont="1" applyFill="1" applyBorder="1" applyAlignment="1">
      <alignment horizontal="left" vertical="top" wrapText="1" indent="4"/>
    </xf>
    <xf numFmtId="164" fontId="34" fillId="19" borderId="13" xfId="1" applyFont="1" applyFill="1" applyBorder="1"/>
    <xf numFmtId="0" fontId="6" fillId="18" borderId="7" xfId="0" applyFont="1" applyFill="1" applyBorder="1"/>
    <xf numFmtId="3" fontId="35" fillId="18" borderId="0" xfId="0" quotePrefix="1" applyNumberFormat="1" applyFont="1" applyFill="1"/>
    <xf numFmtId="0" fontId="1" fillId="18" borderId="0" xfId="8" applyFont="1" applyFill="1" applyBorder="1"/>
    <xf numFmtId="0" fontId="1" fillId="18" borderId="0" xfId="0" applyFont="1" applyFill="1"/>
    <xf numFmtId="170" fontId="5" fillId="18" borderId="0" xfId="0" applyNumberFormat="1" applyFont="1" applyFill="1" applyBorder="1"/>
    <xf numFmtId="0" fontId="0" fillId="18" borderId="0" xfId="0" applyFont="1" applyFill="1" applyBorder="1"/>
    <xf numFmtId="171" fontId="23" fillId="18" borderId="0" xfId="1" applyNumberFormat="1" applyFont="1" applyFill="1" applyBorder="1" applyAlignment="1">
      <alignment horizontal="left" vertical="center" wrapText="1"/>
    </xf>
    <xf numFmtId="164" fontId="23" fillId="18" borderId="0" xfId="1" quotePrefix="1" applyFont="1" applyFill="1" applyBorder="1" applyAlignment="1">
      <alignment horizontal="center" vertical="center"/>
    </xf>
    <xf numFmtId="164" fontId="23" fillId="18" borderId="0" xfId="1" applyFont="1" applyFill="1" applyBorder="1" applyAlignment="1">
      <alignment horizontal="center" vertical="center"/>
    </xf>
    <xf numFmtId="164" fontId="35" fillId="18" borderId="0" xfId="1" applyFont="1" applyFill="1" applyAlignment="1">
      <alignment horizontal="center"/>
    </xf>
    <xf numFmtId="171" fontId="35" fillId="18" borderId="0" xfId="1" applyNumberFormat="1" applyFont="1" applyFill="1" applyAlignment="1">
      <alignment horizontal="left"/>
    </xf>
    <xf numFmtId="164" fontId="0" fillId="18" borderId="0" xfId="1" applyFont="1" applyFill="1" applyAlignment="1">
      <alignment horizontal="center"/>
    </xf>
    <xf numFmtId="3" fontId="35" fillId="18" borderId="70" xfId="0" applyNumberFormat="1" applyFont="1" applyFill="1" applyBorder="1"/>
    <xf numFmtId="3" fontId="35" fillId="18" borderId="72" xfId="0" applyNumberFormat="1" applyFont="1" applyFill="1" applyBorder="1"/>
    <xf numFmtId="3" fontId="34" fillId="18" borderId="69" xfId="0" applyNumberFormat="1" applyFont="1" applyFill="1" applyBorder="1"/>
    <xf numFmtId="0" fontId="4" fillId="18" borderId="0" xfId="0" applyFont="1" applyFill="1"/>
    <xf numFmtId="0" fontId="0" fillId="18" borderId="0" xfId="0" applyFill="1" applyBorder="1" applyAlignment="1">
      <alignment horizontal="left"/>
    </xf>
    <xf numFmtId="0" fontId="0" fillId="18" borderId="0" xfId="0" applyFill="1" applyBorder="1" applyAlignment="1">
      <alignment horizontal="left" wrapText="1"/>
    </xf>
    <xf numFmtId="166" fontId="0" fillId="18" borderId="0" xfId="0" applyNumberFormat="1" applyFill="1" applyBorder="1"/>
    <xf numFmtId="3" fontId="4" fillId="18" borderId="0" xfId="0" applyNumberFormat="1" applyFont="1" applyFill="1" applyBorder="1"/>
    <xf numFmtId="167" fontId="0" fillId="18" borderId="0" xfId="9" applyNumberFormat="1" applyFont="1" applyFill="1"/>
    <xf numFmtId="0" fontId="38" fillId="18" borderId="0" xfId="0" applyFont="1" applyFill="1"/>
    <xf numFmtId="0" fontId="39" fillId="18" borderId="0" xfId="0" applyFont="1" applyFill="1"/>
    <xf numFmtId="0" fontId="41" fillId="18" borderId="0" xfId="0" applyFont="1" applyFill="1"/>
    <xf numFmtId="1" fontId="0" fillId="18" borderId="0" xfId="0" applyNumberFormat="1" applyFill="1" applyAlignment="1">
      <alignment horizontal="left"/>
    </xf>
    <xf numFmtId="43" fontId="0" fillId="18" borderId="0" xfId="0" applyNumberFormat="1" applyFill="1"/>
    <xf numFmtId="0" fontId="4" fillId="17" borderId="0" xfId="0" applyFont="1" applyFill="1"/>
    <xf numFmtId="0" fontId="0" fillId="17" borderId="0" xfId="0" applyFill="1"/>
    <xf numFmtId="165" fontId="0" fillId="17" borderId="0" xfId="0" applyNumberFormat="1" applyFill="1"/>
    <xf numFmtId="0" fontId="0" fillId="18" borderId="0" xfId="0" applyFill="1" applyAlignment="1">
      <alignment horizontal="center"/>
    </xf>
    <xf numFmtId="169" fontId="0" fillId="18" borderId="0" xfId="0" applyNumberFormat="1" applyFill="1"/>
    <xf numFmtId="10" fontId="34" fillId="18" borderId="0" xfId="9" applyNumberFormat="1" applyFont="1" applyFill="1"/>
    <xf numFmtId="9" fontId="34" fillId="18" borderId="0" xfId="9" applyFont="1" applyFill="1"/>
    <xf numFmtId="9" fontId="6" fillId="18" borderId="0" xfId="9" applyFont="1" applyFill="1"/>
    <xf numFmtId="167" fontId="6" fillId="18" borderId="0" xfId="9" applyNumberFormat="1" applyFont="1" applyFill="1"/>
    <xf numFmtId="0" fontId="42" fillId="18" borderId="0" xfId="0" applyFont="1" applyFill="1" applyAlignment="1">
      <alignment horizontal="right"/>
    </xf>
    <xf numFmtId="167" fontId="5" fillId="18" borderId="0" xfId="9" applyNumberFormat="1" applyFont="1" applyFill="1"/>
    <xf numFmtId="9" fontId="5" fillId="18" borderId="0" xfId="9" applyFont="1" applyFill="1"/>
    <xf numFmtId="9" fontId="0" fillId="18" borderId="0" xfId="9" applyFont="1" applyFill="1"/>
    <xf numFmtId="9" fontId="35" fillId="18" borderId="0" xfId="9" applyFont="1" applyFill="1" applyBorder="1"/>
    <xf numFmtId="9" fontId="34" fillId="18" borderId="0" xfId="9" applyFont="1" applyFill="1" applyBorder="1"/>
    <xf numFmtId="0" fontId="34" fillId="18" borderId="73" xfId="0" applyFont="1" applyFill="1" applyBorder="1"/>
    <xf numFmtId="167" fontId="0" fillId="0" borderId="0" xfId="9" applyNumberFormat="1" applyFont="1"/>
    <xf numFmtId="0" fontId="0" fillId="0" borderId="0" xfId="0" applyAlignment="1">
      <alignment horizontal="left"/>
    </xf>
    <xf numFmtId="164" fontId="35" fillId="18" borderId="0" xfId="0" applyNumberFormat="1" applyFont="1" applyFill="1" applyBorder="1" applyAlignment="1">
      <alignment horizontal="right"/>
    </xf>
    <xf numFmtId="0" fontId="43" fillId="18" borderId="0" xfId="0" applyFont="1" applyFill="1"/>
    <xf numFmtId="0" fontId="43" fillId="18" borderId="49" xfId="0" applyFont="1" applyFill="1" applyBorder="1" applyAlignment="1">
      <alignment wrapText="1"/>
    </xf>
    <xf numFmtId="0" fontId="45" fillId="18" borderId="78" xfId="0" applyFont="1" applyFill="1" applyBorder="1" applyAlignment="1">
      <alignment horizontal="left" vertical="center" wrapText="1"/>
    </xf>
    <xf numFmtId="0" fontId="45" fillId="18" borderId="0" xfId="0" applyFont="1" applyFill="1" applyAlignment="1">
      <alignment horizontal="left" vertical="center" wrapText="1"/>
    </xf>
    <xf numFmtId="0" fontId="45" fillId="18" borderId="49" xfId="0" applyFont="1" applyFill="1" applyBorder="1" applyAlignment="1">
      <alignment horizontal="left" vertical="center" wrapText="1"/>
    </xf>
    <xf numFmtId="0" fontId="45" fillId="18" borderId="37" xfId="0" applyFont="1" applyFill="1" applyBorder="1" applyAlignment="1">
      <alignment horizontal="left" vertical="center" wrapText="1"/>
    </xf>
    <xf numFmtId="0" fontId="0" fillId="18" borderId="0" xfId="0" applyFill="1" applyAlignment="1"/>
    <xf numFmtId="172" fontId="0" fillId="18" borderId="0" xfId="0" applyNumberFormat="1" applyFill="1" applyAlignment="1"/>
    <xf numFmtId="164" fontId="0" fillId="18" borderId="0" xfId="0" applyNumberFormat="1" applyFill="1" applyAlignment="1"/>
    <xf numFmtId="0" fontId="45" fillId="18" borderId="0" xfId="0" applyFont="1" applyFill="1" applyBorder="1" applyAlignment="1">
      <alignment horizontal="left" vertical="center" wrapText="1"/>
    </xf>
    <xf numFmtId="172" fontId="0" fillId="18" borderId="0" xfId="0" applyNumberFormat="1" applyFill="1" applyBorder="1"/>
    <xf numFmtId="0" fontId="45" fillId="20" borderId="37" xfId="0" applyFont="1" applyFill="1" applyBorder="1" applyAlignment="1">
      <alignment horizontal="left" vertical="center" wrapText="1"/>
    </xf>
    <xf numFmtId="0" fontId="45" fillId="20" borderId="49" xfId="0" applyFont="1" applyFill="1" applyBorder="1" applyAlignment="1">
      <alignment horizontal="left" vertical="center" wrapText="1"/>
    </xf>
    <xf numFmtId="0" fontId="43" fillId="18" borderId="0" xfId="0" applyFont="1" applyFill="1" applyBorder="1" applyAlignment="1">
      <alignment wrapText="1"/>
    </xf>
    <xf numFmtId="43" fontId="0" fillId="18" borderId="0" xfId="0" applyNumberFormat="1" applyFill="1" applyBorder="1" applyAlignment="1">
      <alignment horizontal="left" indent="5"/>
    </xf>
    <xf numFmtId="0" fontId="48" fillId="18" borderId="0" xfId="0" applyFont="1" applyFill="1" applyBorder="1" applyAlignment="1">
      <alignment horizontal="center" vertical="center"/>
    </xf>
    <xf numFmtId="0" fontId="48" fillId="18" borderId="0" xfId="0" applyFont="1" applyFill="1" applyAlignment="1">
      <alignment horizontal="left" vertical="center"/>
    </xf>
    <xf numFmtId="0" fontId="6" fillId="18" borderId="0" xfId="0" applyFont="1" applyFill="1" applyBorder="1"/>
    <xf numFmtId="164" fontId="34" fillId="19" borderId="0" xfId="1" applyFont="1" applyFill="1" applyBorder="1"/>
    <xf numFmtId="164" fontId="34" fillId="0" borderId="0" xfId="1" applyFont="1" applyBorder="1"/>
    <xf numFmtId="164" fontId="35" fillId="0" borderId="0" xfId="1" applyFont="1" applyBorder="1"/>
    <xf numFmtId="164" fontId="34" fillId="4" borderId="0" xfId="1" applyFont="1" applyFill="1" applyBorder="1"/>
    <xf numFmtId="4" fontId="0" fillId="18" borderId="0" xfId="0" applyNumberFormat="1" applyFill="1" applyAlignment="1"/>
    <xf numFmtId="4" fontId="0" fillId="18" borderId="37" xfId="0" applyNumberFormat="1" applyFill="1" applyBorder="1" applyAlignment="1">
      <alignment horizontal="right"/>
    </xf>
    <xf numFmtId="4" fontId="47" fillId="20" borderId="37" xfId="0" applyNumberFormat="1" applyFont="1" applyFill="1" applyBorder="1" applyAlignment="1">
      <alignment horizontal="right" vertical="center"/>
    </xf>
    <xf numFmtId="4" fontId="0" fillId="18" borderId="49" xfId="0" applyNumberFormat="1" applyFill="1" applyBorder="1" applyAlignment="1"/>
    <xf numFmtId="9" fontId="0" fillId="0" borderId="0" xfId="9" applyFont="1"/>
    <xf numFmtId="9" fontId="0" fillId="18" borderId="0" xfId="9" applyNumberFormat="1" applyFont="1" applyFill="1" applyBorder="1" applyAlignment="1">
      <alignment horizontal="right"/>
    </xf>
    <xf numFmtId="0" fontId="12" fillId="0" borderId="7" xfId="3" applyFont="1" applyBorder="1" applyAlignment="1">
      <alignment horizontal="center" vertical="center" wrapText="1"/>
    </xf>
    <xf numFmtId="0" fontId="14" fillId="8" borderId="33" xfId="3" applyFont="1" applyFill="1" applyBorder="1" applyAlignment="1">
      <alignment horizontal="center" vertical="center" wrapText="1"/>
    </xf>
    <xf numFmtId="0" fontId="14" fillId="8" borderId="37" xfId="3" applyFont="1" applyFill="1" applyBorder="1" applyAlignment="1">
      <alignment horizontal="center" vertical="center" wrapText="1"/>
    </xf>
    <xf numFmtId="0" fontId="14" fillId="8" borderId="36" xfId="3" applyFont="1" applyFill="1" applyBorder="1" applyAlignment="1">
      <alignment horizontal="center" vertical="center" wrapText="1"/>
    </xf>
    <xf numFmtId="0" fontId="16" fillId="6" borderId="27" xfId="3" applyFont="1" applyFill="1" applyBorder="1" applyAlignment="1">
      <alignment horizontal="center"/>
    </xf>
    <xf numFmtId="0" fontId="16" fillId="6" borderId="0" xfId="3" applyFont="1" applyFill="1" applyBorder="1" applyAlignment="1">
      <alignment horizontal="center"/>
    </xf>
    <xf numFmtId="0" fontId="16" fillId="0" borderId="35" xfId="3" applyFont="1" applyBorder="1" applyAlignment="1">
      <alignment vertical="center"/>
    </xf>
    <xf numFmtId="0" fontId="3" fillId="0" borderId="27" xfId="3" applyBorder="1" applyAlignment="1">
      <alignment vertical="center"/>
    </xf>
    <xf numFmtId="0" fontId="18" fillId="12" borderId="27" xfId="3" applyFont="1" applyFill="1" applyBorder="1" applyAlignment="1">
      <alignment horizontal="center"/>
    </xf>
    <xf numFmtId="0" fontId="18" fillId="12" borderId="0" xfId="3" applyFont="1" applyFill="1" applyBorder="1" applyAlignment="1">
      <alignment horizontal="center"/>
    </xf>
    <xf numFmtId="0" fontId="12" fillId="0" borderId="38" xfId="3" applyFont="1" applyBorder="1" applyAlignment="1">
      <alignment horizontal="center" vertical="center" wrapText="1"/>
    </xf>
    <xf numFmtId="0" fontId="12" fillId="0" borderId="39" xfId="3" applyFont="1" applyBorder="1" applyAlignment="1">
      <alignment horizontal="center" vertical="center" wrapText="1"/>
    </xf>
    <xf numFmtId="0" fontId="12" fillId="0" borderId="48" xfId="3" applyFont="1" applyBorder="1" applyAlignment="1">
      <alignment horizontal="center" vertical="center" wrapText="1"/>
    </xf>
    <xf numFmtId="0" fontId="12" fillId="0" borderId="42" xfId="3" applyFont="1" applyBorder="1" applyAlignment="1">
      <alignment horizontal="center" vertical="center" wrapText="1"/>
    </xf>
    <xf numFmtId="0" fontId="12" fillId="0" borderId="46" xfId="3" applyFont="1" applyBorder="1" applyAlignment="1">
      <alignment horizontal="center" vertical="center" wrapText="1"/>
    </xf>
    <xf numFmtId="0" fontId="12" fillId="0" borderId="47" xfId="3" applyFont="1" applyBorder="1" applyAlignment="1">
      <alignment horizontal="center" vertical="center" wrapText="1"/>
    </xf>
    <xf numFmtId="0" fontId="12" fillId="0" borderId="45" xfId="3" applyFont="1" applyBorder="1" applyAlignment="1">
      <alignment horizontal="center" vertical="center" wrapText="1"/>
    </xf>
    <xf numFmtId="0" fontId="12" fillId="0" borderId="44" xfId="3" applyFont="1" applyBorder="1" applyAlignment="1">
      <alignment horizontal="center" vertical="center" wrapText="1"/>
    </xf>
    <xf numFmtId="0" fontId="12" fillId="0" borderId="41" xfId="3" applyFont="1" applyBorder="1" applyAlignment="1">
      <alignment horizontal="center" vertical="center" wrapText="1"/>
    </xf>
    <xf numFmtId="0" fontId="12" fillId="0" borderId="43" xfId="3" applyFont="1" applyBorder="1" applyAlignment="1">
      <alignment horizontal="center" vertical="center" wrapText="1"/>
    </xf>
    <xf numFmtId="0" fontId="12" fillId="0" borderId="40" xfId="3" applyFont="1" applyBorder="1" applyAlignment="1">
      <alignment horizontal="center" vertical="center"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center"/>
    </xf>
    <xf numFmtId="0" fontId="6" fillId="0" borderId="0" xfId="0" applyFont="1" applyAlignment="1">
      <alignment horizontal="left"/>
    </xf>
    <xf numFmtId="0" fontId="0" fillId="0" borderId="0" xfId="0" applyAlignment="1">
      <alignment horizontal="left"/>
    </xf>
    <xf numFmtId="0" fontId="0" fillId="0" borderId="0" xfId="0" applyAlignment="1">
      <alignment horizontal="center"/>
    </xf>
    <xf numFmtId="0" fontId="6" fillId="0" borderId="0" xfId="0" applyFont="1" applyAlignment="1">
      <alignment horizontal="center"/>
    </xf>
    <xf numFmtId="0" fontId="6" fillId="18" borderId="0" xfId="0" applyFont="1" applyFill="1" applyAlignment="1">
      <alignment horizontal="center" wrapText="1"/>
    </xf>
    <xf numFmtId="0" fontId="48" fillId="18" borderId="78" xfId="0" applyFont="1" applyFill="1" applyBorder="1" applyAlignment="1">
      <alignment horizontal="center" vertical="center"/>
    </xf>
    <xf numFmtId="0" fontId="48" fillId="18" borderId="0" xfId="0" applyFont="1" applyFill="1" applyAlignment="1">
      <alignment horizontal="left" vertical="center"/>
    </xf>
  </cellXfs>
  <cellStyles count="10">
    <cellStyle name="=C:\WINNT\SYSTEM32\COMMAND.COM" xfId="6"/>
    <cellStyle name="Lien hypertexte" xfId="2" builtinId="8"/>
    <cellStyle name="Milliers" xfId="1" builtinId="3"/>
    <cellStyle name="Milliers 2" xfId="4"/>
    <cellStyle name="Normal" xfId="0" builtinId="0"/>
    <cellStyle name="Normal 2" xfId="8"/>
    <cellStyle name="Normal 2 2" xfId="7"/>
    <cellStyle name="Normal 6" xfId="3"/>
    <cellStyle name="Pourcentage" xfId="9" builtinId="5"/>
    <cellStyle name="Pourcentage 2" xfId="5"/>
  </cellStyles>
  <dxfs count="3">
    <dxf>
      <numFmt numFmtId="3" formatCode="#,##0"/>
    </dxf>
    <dxf>
      <numFmt numFmtId="3" formatCode="#,##0"/>
    </dxf>
    <dxf>
      <numFmt numFmtId="164"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fr-FR"/>
              <a:t>INECC</a:t>
            </a:r>
            <a:r>
              <a:rPr lang="fr-FR" baseline="0"/>
              <a:t> 2013</a:t>
            </a:r>
            <a:endParaRPr lang="fr-F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ofPieChart>
        <c:ofPieType val="bar"/>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CB-4AC7-8744-477B2EE0D6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CB-4AC7-8744-477B2EE0D6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CB-4AC7-8744-477B2EE0D6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CB-4AC7-8744-477B2EE0D6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CB-4AC7-8744-477B2EE0D6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CB-4AC7-8744-477B2EE0D6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02E0-4C29-BE91-D9066537D6E4}"/>
              </c:ext>
            </c:extLst>
          </c:dPt>
          <c:dLbls>
            <c:dLbl>
              <c:idx val="6"/>
              <c:layout>
                <c:manualLayout>
                  <c:x val="-8.9080891089702696E-3"/>
                  <c:y val="9.0490793868493423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02E0-4C29-BE91-D9066537D6E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'Step5-Emission'!$L$3:$L$8</c:f>
              <c:strCache>
                <c:ptCount val="6"/>
                <c:pt idx="0">
                  <c:v>Agriculture</c:v>
                </c:pt>
                <c:pt idx="1">
                  <c:v>Industries</c:v>
                </c:pt>
                <c:pt idx="2">
                  <c:v>Transport (sectors and households)</c:v>
                </c:pt>
                <c:pt idx="3">
                  <c:v>Residential and business</c:v>
                </c:pt>
                <c:pt idx="4">
                  <c:v>Transformation</c:v>
                </c:pt>
                <c:pt idx="5">
                  <c:v>Generation </c:v>
                </c:pt>
              </c:strCache>
            </c:strRef>
          </c:cat>
          <c:val>
            <c:numRef>
              <c:f>'Step5-Emission'!$N$3:$N$8</c:f>
              <c:numCache>
                <c:formatCode>_-* #\ ##0.00_-;\-* #\ ##0.00_-;_-* "-"??_-;_-@_-</c:formatCode>
                <c:ptCount val="6"/>
                <c:pt idx="0" formatCode="_-* #\ ##0_-;\-* #\ ##0_-;_-* &quot;-&quot;??_-;_-@_-">
                  <c:v>9362.2516744912991</c:v>
                </c:pt>
                <c:pt idx="1">
                  <c:v>66019.644848171156</c:v>
                </c:pt>
                <c:pt idx="2" formatCode="_-* #\ ##0_-;\-* #\ ##0_-;_-* &quot;-&quot;??_-;_-@_-">
                  <c:v>160135.3840822335</c:v>
                </c:pt>
                <c:pt idx="3" formatCode="_-* #\ ##0_-;\-* #\ ##0_-;_-* &quot;-&quot;??_-;_-@_-">
                  <c:v>23028.000581949</c:v>
                </c:pt>
                <c:pt idx="4" formatCode="_-* #\ ##0_-;\-* #\ ##0_-;_-* &quot;-&quot;??_-;_-@_-">
                  <c:v>41882.012060537163</c:v>
                </c:pt>
                <c:pt idx="5" formatCode="_-* #\ ##0_-;\-* #\ ##0_-;_-* &quot;-&quot;??_-;_-@_-">
                  <c:v>125966.80585483846</c:v>
                </c:pt>
              </c:numCache>
            </c:numRef>
          </c:val>
          <c:extLst>
            <c:ext xmlns:c16="http://schemas.microsoft.com/office/drawing/2014/chart" uri="{C3380CC4-5D6E-409C-BE32-E72D297353CC}">
              <c16:uniqueId val="{00000000-02E0-4C29-BE91-D9066537D6E4}"/>
            </c:ext>
          </c:extLst>
        </c:ser>
        <c:dLbls>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fr-FR"/>
              <a:t>Cálculos ThreeME 2013</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3.7000334209992922E-2"/>
          <c:y val="0.15285029345028348"/>
          <c:w val="0.93842919638520472"/>
          <c:h val="0.42704894844538765"/>
        </c:manualLayout>
      </c:layout>
      <c:ofPieChart>
        <c:ofPieType val="bar"/>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86-4C37-B9B5-2AA5A32211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86-4C37-B9B5-2AA5A32211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86-4C37-B9B5-2AA5A32211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73D5-4802-A992-4FBFAF2057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86-4C37-B9B5-2AA5A322114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86-4C37-B9B5-2AA5A322114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86-4C37-B9B5-2AA5A322114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86-4C37-B9B5-2AA5A322114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1-73D5-4802-A992-4FBFAF205761}"/>
              </c:ext>
            </c:extLst>
          </c:dPt>
          <c:dLbls>
            <c:dLbl>
              <c:idx val="3"/>
              <c:layout>
                <c:manualLayout>
                  <c:x val="-0.14216109879468949"/>
                  <c:y val="1.7728558123782913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73D5-4802-A992-4FBFAF205761}"/>
                </c:ext>
              </c:extLst>
            </c:dLbl>
            <c:dLbl>
              <c:idx val="8"/>
              <c:layout>
                <c:manualLayout>
                  <c:x val="-2.9331146106736657E-2"/>
                  <c:y val="7.618183143773694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73D5-4802-A992-4FBFAF2057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'Step5-Emission'!$B$45:$B$52</c:f>
              <c:strCache>
                <c:ptCount val="8"/>
                <c:pt idx="0">
                  <c:v>Agriculture</c:v>
                </c:pt>
                <c:pt idx="1">
                  <c:v>Industries</c:v>
                </c:pt>
                <c:pt idx="2">
                  <c:v>Transport (sectors and households)</c:v>
                </c:pt>
                <c:pt idx="3">
                  <c:v>Business services</c:v>
                </c:pt>
                <c:pt idx="4">
                  <c:v>Public services</c:v>
                </c:pt>
                <c:pt idx="5">
                  <c:v>Household</c:v>
                </c:pt>
                <c:pt idx="6">
                  <c:v>Transformation</c:v>
                </c:pt>
                <c:pt idx="7">
                  <c:v>Generation </c:v>
                </c:pt>
              </c:strCache>
            </c:strRef>
          </c:cat>
          <c:val>
            <c:numRef>
              <c:f>'Step5-Emission'!$G$45:$G$52</c:f>
              <c:numCache>
                <c:formatCode>#,##0</c:formatCode>
                <c:ptCount val="8"/>
                <c:pt idx="0">
                  <c:v>8814.6629273281433</c:v>
                </c:pt>
                <c:pt idx="1">
                  <c:v>68248.372928869736</c:v>
                </c:pt>
                <c:pt idx="2">
                  <c:v>160135.3840822335</c:v>
                </c:pt>
                <c:pt idx="3">
                  <c:v>5193.586068091272</c:v>
                </c:pt>
                <c:pt idx="4">
                  <c:v>1640.0271758812942</c:v>
                </c:pt>
                <c:pt idx="5">
                  <c:v>18773.988036889361</c:v>
                </c:pt>
                <c:pt idx="6">
                  <c:v>41882.012060537163</c:v>
                </c:pt>
                <c:pt idx="7">
                  <c:v>125966.80585483846</c:v>
                </c:pt>
              </c:numCache>
            </c:numRef>
          </c:val>
          <c:extLst>
            <c:ext xmlns:c16="http://schemas.microsoft.com/office/drawing/2014/chart" uri="{C3380CC4-5D6E-409C-BE32-E72D297353CC}">
              <c16:uniqueId val="{00000000-73D5-4802-A992-4FBFAF205761}"/>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ofPieChart>
        <c:ofPieType val="pie"/>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4D-764B-912B-CB002D2BDA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4D-764B-912B-CB002D2BDA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4D-764B-912B-CB002D2BDA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4D-764B-912B-CB002D2BDA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F4D-764B-912B-CB002D2BDA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F4D-764B-912B-CB002D2BDA0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F4D-764B-912B-CB002D2BDA0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F4D-764B-912B-CB002D2BDA0B}"/>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Gill Sans MT" panose="020B0502020104020203" pitchFamily="34" charset="77"/>
                    <a:ea typeface="+mn-ea"/>
                    <a:cs typeface="+mn-cs"/>
                  </a:defRPr>
                </a:pPr>
                <a:endParaRPr lang="fr-FR"/>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For ThreeME Report'!$B$3:$B$9</c:f>
              <c:strCache>
                <c:ptCount val="7"/>
                <c:pt idx="0">
                  <c:v>Agricultura</c:v>
                </c:pt>
                <c:pt idx="1">
                  <c:v>Industria</c:v>
                </c:pt>
                <c:pt idx="2">
                  <c:v>Transporte 
</c:v>
                </c:pt>
                <c:pt idx="3">
                  <c:v>Servicios</c:v>
                </c:pt>
                <c:pt idx="4">
                  <c:v>Petróleo y Gas</c:v>
                </c:pt>
                <c:pt idx="5">
                  <c:v>Generación de electricidad </c:v>
                </c:pt>
                <c:pt idx="6">
                  <c:v>Hogares </c:v>
                </c:pt>
              </c:strCache>
            </c:strRef>
          </c:cat>
          <c:val>
            <c:numRef>
              <c:f>'  For ThreeME Report'!$G$3:$G$9</c:f>
              <c:numCache>
                <c:formatCode>#,##0</c:formatCode>
                <c:ptCount val="7"/>
                <c:pt idx="0">
                  <c:v>8814.6629273281433</c:v>
                </c:pt>
                <c:pt idx="1">
                  <c:v>68248.372928869736</c:v>
                </c:pt>
                <c:pt idx="2">
                  <c:v>57504.410177434132</c:v>
                </c:pt>
                <c:pt idx="3">
                  <c:v>6833.6132439725661</c:v>
                </c:pt>
                <c:pt idx="4">
                  <c:v>41882.012060537163</c:v>
                </c:pt>
                <c:pt idx="5">
                  <c:v>125966.80585483846</c:v>
                </c:pt>
                <c:pt idx="6">
                  <c:v>121404.96194168874</c:v>
                </c:pt>
              </c:numCache>
            </c:numRef>
          </c:val>
          <c:extLst>
            <c:ext xmlns:c16="http://schemas.microsoft.com/office/drawing/2014/chart" uri="{C3380CC4-5D6E-409C-BE32-E72D297353CC}">
              <c16:uniqueId val="{00000000-AFFA-1046-96F0-C1A3B4E88A10}"/>
            </c:ext>
          </c:extLst>
        </c:ser>
        <c:dLbls>
          <c:dLblPos val="bestFit"/>
          <c:showLegendKey val="0"/>
          <c:showVal val="0"/>
          <c:showCatName val="1"/>
          <c:showSerName val="0"/>
          <c:showPercent val="1"/>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solidFill>
            <a:schemeClr val="tx1"/>
          </a:solidFill>
          <a:latin typeface="Gill Sans MT" panose="020B0502020104020203" pitchFamily="34" charset="77"/>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  For ThreeME Report'!$C$2</c:f>
              <c:strCache>
                <c:ptCount val="1"/>
                <c:pt idx="0">
                  <c:v>Oil&amp;coal</c:v>
                </c:pt>
              </c:strCache>
            </c:strRef>
          </c:tx>
          <c:spPr>
            <a:solidFill>
              <a:schemeClr val="accent1"/>
            </a:solidFill>
            <a:ln>
              <a:noFill/>
            </a:ln>
            <a:effectLst/>
          </c:spPr>
          <c:invertIfNegative val="0"/>
          <c:cat>
            <c:strRef>
              <c:f>'  For ThreeME Report'!$B$3:$B$9</c:f>
              <c:strCache>
                <c:ptCount val="7"/>
                <c:pt idx="0">
                  <c:v>Agricultura</c:v>
                </c:pt>
                <c:pt idx="1">
                  <c:v>Industria</c:v>
                </c:pt>
                <c:pt idx="2">
                  <c:v>Transporte 
</c:v>
                </c:pt>
                <c:pt idx="3">
                  <c:v>Servicios</c:v>
                </c:pt>
                <c:pt idx="4">
                  <c:v>Petróleo y Gas</c:v>
                </c:pt>
                <c:pt idx="5">
                  <c:v>Generación de electricidad </c:v>
                </c:pt>
                <c:pt idx="6">
                  <c:v>Hogares </c:v>
                </c:pt>
              </c:strCache>
            </c:strRef>
          </c:cat>
          <c:val>
            <c:numRef>
              <c:f>'  For ThreeME Report'!$C$3:$C$9</c:f>
              <c:numCache>
                <c:formatCode>#,##0</c:formatCode>
                <c:ptCount val="7"/>
                <c:pt idx="0">
                  <c:v>8810.882960360821</c:v>
                </c:pt>
                <c:pt idx="1">
                  <c:v>33988.554899169743</c:v>
                </c:pt>
                <c:pt idx="2">
                  <c:v>57425.566889372531</c:v>
                </c:pt>
                <c:pt idx="3">
                  <c:v>6192.6960216725665</c:v>
                </c:pt>
                <c:pt idx="4">
                  <c:v>12018.583441006369</c:v>
                </c:pt>
                <c:pt idx="5">
                  <c:v>83961.543615381102</c:v>
                </c:pt>
                <c:pt idx="6">
                  <c:v>119452.63925398875</c:v>
                </c:pt>
              </c:numCache>
            </c:numRef>
          </c:val>
          <c:extLst>
            <c:ext xmlns:c16="http://schemas.microsoft.com/office/drawing/2014/chart" uri="{C3380CC4-5D6E-409C-BE32-E72D297353CC}">
              <c16:uniqueId val="{00000000-8A8C-7840-9B7D-825DF763116F}"/>
            </c:ext>
          </c:extLst>
        </c:ser>
        <c:ser>
          <c:idx val="1"/>
          <c:order val="1"/>
          <c:tx>
            <c:strRef>
              <c:f>'  For ThreeME Report'!$D$2</c:f>
              <c:strCache>
                <c:ptCount val="1"/>
                <c:pt idx="0">
                  <c:v>Gas</c:v>
                </c:pt>
              </c:strCache>
            </c:strRef>
          </c:tx>
          <c:spPr>
            <a:solidFill>
              <a:schemeClr val="accent2"/>
            </a:solidFill>
            <a:ln>
              <a:noFill/>
            </a:ln>
            <a:effectLst/>
          </c:spPr>
          <c:invertIfNegative val="0"/>
          <c:cat>
            <c:strRef>
              <c:f>'  For ThreeME Report'!$B$3:$B$9</c:f>
              <c:strCache>
                <c:ptCount val="7"/>
                <c:pt idx="0">
                  <c:v>Agricultura</c:v>
                </c:pt>
                <c:pt idx="1">
                  <c:v>Industria</c:v>
                </c:pt>
                <c:pt idx="2">
                  <c:v>Transporte 
</c:v>
                </c:pt>
                <c:pt idx="3">
                  <c:v>Servicios</c:v>
                </c:pt>
                <c:pt idx="4">
                  <c:v>Petróleo y Gas</c:v>
                </c:pt>
                <c:pt idx="5">
                  <c:v>Generación de electricidad </c:v>
                </c:pt>
                <c:pt idx="6">
                  <c:v>Hogares </c:v>
                </c:pt>
              </c:strCache>
            </c:strRef>
          </c:cat>
          <c:val>
            <c:numRef>
              <c:f>'  For ThreeME Report'!$D$3:$D$9</c:f>
              <c:numCache>
                <c:formatCode>#,##0</c:formatCode>
                <c:ptCount val="7"/>
                <c:pt idx="0">
                  <c:v>3.7799669673229697</c:v>
                </c:pt>
                <c:pt idx="1">
                  <c:v>34259.8180297</c:v>
                </c:pt>
                <c:pt idx="2">
                  <c:v>78.843288061592801</c:v>
                </c:pt>
                <c:pt idx="3">
                  <c:v>640.91722230000005</c:v>
                </c:pt>
                <c:pt idx="4">
                  <c:v>29863.428619530794</c:v>
                </c:pt>
                <c:pt idx="5">
                  <c:v>42005.262239457355</c:v>
                </c:pt>
                <c:pt idx="6">
                  <c:v>1952.3226877</c:v>
                </c:pt>
              </c:numCache>
            </c:numRef>
          </c:val>
          <c:extLst>
            <c:ext xmlns:c16="http://schemas.microsoft.com/office/drawing/2014/chart" uri="{C3380CC4-5D6E-409C-BE32-E72D297353CC}">
              <c16:uniqueId val="{00000001-8A8C-7840-9B7D-825DF763116F}"/>
            </c:ext>
          </c:extLst>
        </c:ser>
        <c:ser>
          <c:idx val="2"/>
          <c:order val="2"/>
          <c:tx>
            <c:strRef>
              <c:f>'  For ThreeME Report'!$E$2</c:f>
              <c:strCache>
                <c:ptCount val="1"/>
                <c:pt idx="0">
                  <c:v>Biomass</c:v>
                </c:pt>
              </c:strCache>
            </c:strRef>
          </c:tx>
          <c:spPr>
            <a:solidFill>
              <a:schemeClr val="accent3"/>
            </a:solidFill>
            <a:ln>
              <a:noFill/>
            </a:ln>
            <a:effectLst/>
          </c:spPr>
          <c:invertIfNegative val="0"/>
          <c:cat>
            <c:strRef>
              <c:f>'  For ThreeME Report'!$B$3:$B$9</c:f>
              <c:strCache>
                <c:ptCount val="7"/>
                <c:pt idx="0">
                  <c:v>Agricultura</c:v>
                </c:pt>
                <c:pt idx="1">
                  <c:v>Industria</c:v>
                </c:pt>
                <c:pt idx="2">
                  <c:v>Transporte 
</c:v>
                </c:pt>
                <c:pt idx="3">
                  <c:v>Servicios</c:v>
                </c:pt>
                <c:pt idx="4">
                  <c:v>Petróleo y Gas</c:v>
                </c:pt>
                <c:pt idx="5">
                  <c:v>Generación de electricidad </c:v>
                </c:pt>
                <c:pt idx="6">
                  <c:v>Hogares </c:v>
                </c:pt>
              </c:strCache>
            </c:strRef>
          </c:cat>
          <c:val>
            <c:numRef>
              <c:f>'  For ThreeME Report'!$E$3:$E$9</c:f>
              <c:numCache>
                <c:formatCode>#,##0</c:formatCode>
                <c:ptCount val="7"/>
                <c:pt idx="0">
                  <c:v>0</c:v>
                </c:pt>
                <c:pt idx="1">
                  <c:v>6499.3902583557765</c:v>
                </c:pt>
                <c:pt idx="2">
                  <c:v>0</c:v>
                </c:pt>
                <c:pt idx="3">
                  <c:v>0</c:v>
                </c:pt>
                <c:pt idx="4">
                  <c:v>0</c:v>
                </c:pt>
                <c:pt idx="5">
                  <c:v>0</c:v>
                </c:pt>
                <c:pt idx="6">
                  <c:v>26369.041999088997</c:v>
                </c:pt>
              </c:numCache>
            </c:numRef>
          </c:val>
          <c:extLst>
            <c:ext xmlns:c16="http://schemas.microsoft.com/office/drawing/2014/chart" uri="{C3380CC4-5D6E-409C-BE32-E72D297353CC}">
              <c16:uniqueId val="{00000002-8A8C-7840-9B7D-825DF763116F}"/>
            </c:ext>
          </c:extLst>
        </c:ser>
        <c:dLbls>
          <c:showLegendKey val="0"/>
          <c:showVal val="0"/>
          <c:showCatName val="0"/>
          <c:showSerName val="0"/>
          <c:showPercent val="0"/>
          <c:showBubbleSize val="0"/>
        </c:dLbls>
        <c:gapWidth val="219"/>
        <c:overlap val="100"/>
        <c:axId val="1459434879"/>
        <c:axId val="1522678991"/>
      </c:barChart>
      <c:catAx>
        <c:axId val="1459434879"/>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Gill Sans MT" panose="020B0502020104020203" pitchFamily="34" charset="77"/>
                <a:ea typeface="+mn-ea"/>
                <a:cs typeface="+mn-cs"/>
              </a:defRPr>
            </a:pPr>
            <a:endParaRPr lang="fr-FR"/>
          </a:p>
        </c:txPr>
        <c:crossAx val="1522678991"/>
        <c:crosses val="autoZero"/>
        <c:auto val="1"/>
        <c:lblAlgn val="ctr"/>
        <c:lblOffset val="100"/>
        <c:noMultiLvlLbl val="0"/>
      </c:catAx>
      <c:valAx>
        <c:axId val="1522678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25400">
            <a:noFill/>
          </a:ln>
          <a:effectLst/>
        </c:spPr>
        <c:txPr>
          <a:bodyPr rot="-60000000" spcFirstLastPara="1" vertOverflow="ellipsis" vert="horz" wrap="square" anchor="ctr" anchorCtr="1"/>
          <a:lstStyle/>
          <a:p>
            <a:pPr>
              <a:defRPr sz="900" b="0" i="0" u="none" strike="noStrike" kern="1200" baseline="0">
                <a:solidFill>
                  <a:schemeClr val="tx1"/>
                </a:solidFill>
                <a:latin typeface="Gill Sans MT" panose="020B0502020104020203" pitchFamily="34" charset="77"/>
                <a:ea typeface="+mn-ea"/>
                <a:cs typeface="+mn-cs"/>
              </a:defRPr>
            </a:pPr>
            <a:endParaRPr lang="fr-FR"/>
          </a:p>
        </c:txPr>
        <c:crossAx val="1459434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Gill Sans MT" panose="020B0502020104020203" pitchFamily="34" charset="77"/>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solidFill>
            <a:schemeClr val="tx1"/>
          </a:solidFill>
          <a:latin typeface="Gill Sans MT" panose="020B0502020104020203" pitchFamily="34" charset="77"/>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161925</xdr:rowOff>
    </xdr:from>
    <xdr:to>
      <xdr:col>0</xdr:col>
      <xdr:colOff>142875</xdr:colOff>
      <xdr:row>101</xdr:row>
      <xdr:rowOff>104775</xdr:rowOff>
    </xdr:to>
    <xdr:sp macro="" textlink="">
      <xdr:nvSpPr>
        <xdr:cNvPr id="2" name="Line 1">
          <a:extLst>
            <a:ext uri="{FF2B5EF4-FFF2-40B4-BE49-F238E27FC236}">
              <a16:creationId xmlns:a16="http://schemas.microsoft.com/office/drawing/2014/main" id="{00000000-0008-0000-1900-000002000000}"/>
            </a:ext>
          </a:extLst>
        </xdr:cNvPr>
        <xdr:cNvSpPr>
          <a:spLocks noChangeShapeType="1"/>
        </xdr:cNvSpPr>
      </xdr:nvSpPr>
      <xdr:spPr bwMode="auto">
        <a:xfrm>
          <a:off x="142875" y="161925"/>
          <a:ext cx="0" cy="20145375"/>
        </a:xfrm>
        <a:prstGeom prst="line">
          <a:avLst/>
        </a:prstGeom>
        <a:noFill/>
        <a:ln w="3175">
          <a:solidFill>
            <a:srgbClr val="C0C0C0"/>
          </a:solidFill>
          <a:prstDash val="sysDot"/>
          <a:round/>
          <a:headEnd/>
          <a:tailEnd/>
        </a:ln>
      </xdr:spPr>
    </xdr:sp>
    <xdr:clientData/>
  </xdr:twoCellAnchor>
  <xdr:twoCellAnchor>
    <xdr:from>
      <xdr:col>0</xdr:col>
      <xdr:colOff>247650</xdr:colOff>
      <xdr:row>0</xdr:row>
      <xdr:rowOff>152400</xdr:rowOff>
    </xdr:from>
    <xdr:to>
      <xdr:col>0</xdr:col>
      <xdr:colOff>247650</xdr:colOff>
      <xdr:row>101</xdr:row>
      <xdr:rowOff>95250</xdr:rowOff>
    </xdr:to>
    <xdr:sp macro="" textlink="">
      <xdr:nvSpPr>
        <xdr:cNvPr id="3" name="Line 2">
          <a:extLst>
            <a:ext uri="{FF2B5EF4-FFF2-40B4-BE49-F238E27FC236}">
              <a16:creationId xmlns:a16="http://schemas.microsoft.com/office/drawing/2014/main" id="{00000000-0008-0000-1900-000003000000}"/>
            </a:ext>
          </a:extLst>
        </xdr:cNvPr>
        <xdr:cNvSpPr>
          <a:spLocks noChangeShapeType="1"/>
        </xdr:cNvSpPr>
      </xdr:nvSpPr>
      <xdr:spPr bwMode="auto">
        <a:xfrm>
          <a:off x="247650" y="152400"/>
          <a:ext cx="0" cy="20145375"/>
        </a:xfrm>
        <a:prstGeom prst="line">
          <a:avLst/>
        </a:prstGeom>
        <a:noFill/>
        <a:ln w="3175">
          <a:solidFill>
            <a:srgbClr val="C0C0C0"/>
          </a:solidFill>
          <a:prstDash val="sysDot"/>
          <a:round/>
          <a:headEnd/>
          <a:tailEnd/>
        </a:ln>
      </xdr:spPr>
    </xdr:sp>
    <xdr:clientData/>
  </xdr:twoCellAnchor>
  <xdr:twoCellAnchor>
    <xdr:from>
      <xdr:col>0</xdr:col>
      <xdr:colOff>352425</xdr:colOff>
      <xdr:row>0</xdr:row>
      <xdr:rowOff>152400</xdr:rowOff>
    </xdr:from>
    <xdr:to>
      <xdr:col>0</xdr:col>
      <xdr:colOff>352425</xdr:colOff>
      <xdr:row>101</xdr:row>
      <xdr:rowOff>95250</xdr:rowOff>
    </xdr:to>
    <xdr:sp macro="" textlink="">
      <xdr:nvSpPr>
        <xdr:cNvPr id="4" name="Line 3">
          <a:extLst>
            <a:ext uri="{FF2B5EF4-FFF2-40B4-BE49-F238E27FC236}">
              <a16:creationId xmlns:a16="http://schemas.microsoft.com/office/drawing/2014/main" id="{00000000-0008-0000-1900-000004000000}"/>
            </a:ext>
          </a:extLst>
        </xdr:cNvPr>
        <xdr:cNvSpPr>
          <a:spLocks noChangeShapeType="1"/>
        </xdr:cNvSpPr>
      </xdr:nvSpPr>
      <xdr:spPr bwMode="auto">
        <a:xfrm>
          <a:off x="352425" y="152400"/>
          <a:ext cx="0" cy="20145375"/>
        </a:xfrm>
        <a:prstGeom prst="line">
          <a:avLst/>
        </a:prstGeom>
        <a:noFill/>
        <a:ln w="3175">
          <a:solidFill>
            <a:srgbClr val="CCCCFF"/>
          </a:solidFill>
          <a:prstDash val="sysDot"/>
          <a:round/>
          <a:headEnd/>
          <a:tailEnd/>
        </a:ln>
      </xdr:spPr>
    </xdr:sp>
    <xdr:clientData/>
  </xdr:twoCellAnchor>
  <xdr:twoCellAnchor>
    <xdr:from>
      <xdr:col>0</xdr:col>
      <xdr:colOff>466725</xdr:colOff>
      <xdr:row>0</xdr:row>
      <xdr:rowOff>161925</xdr:rowOff>
    </xdr:from>
    <xdr:to>
      <xdr:col>0</xdr:col>
      <xdr:colOff>466725</xdr:colOff>
      <xdr:row>101</xdr:row>
      <xdr:rowOff>104775</xdr:rowOff>
    </xdr:to>
    <xdr:sp macro="" textlink="">
      <xdr:nvSpPr>
        <xdr:cNvPr id="5" name="Line 4">
          <a:extLst>
            <a:ext uri="{FF2B5EF4-FFF2-40B4-BE49-F238E27FC236}">
              <a16:creationId xmlns:a16="http://schemas.microsoft.com/office/drawing/2014/main" id="{00000000-0008-0000-1900-000005000000}"/>
            </a:ext>
          </a:extLst>
        </xdr:cNvPr>
        <xdr:cNvSpPr>
          <a:spLocks noChangeShapeType="1"/>
        </xdr:cNvSpPr>
      </xdr:nvSpPr>
      <xdr:spPr bwMode="auto">
        <a:xfrm>
          <a:off x="466725" y="161925"/>
          <a:ext cx="0" cy="20145375"/>
        </a:xfrm>
        <a:prstGeom prst="line">
          <a:avLst/>
        </a:prstGeom>
        <a:noFill/>
        <a:ln w="3175">
          <a:solidFill>
            <a:srgbClr val="C0C0C0"/>
          </a:solidFill>
          <a:prstDash val="sysDot"/>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0</xdr:row>
      <xdr:rowOff>161925</xdr:rowOff>
    </xdr:from>
    <xdr:to>
      <xdr:col>0</xdr:col>
      <xdr:colOff>142875</xdr:colOff>
      <xdr:row>84</xdr:row>
      <xdr:rowOff>0</xdr:rowOff>
    </xdr:to>
    <xdr:sp macro="" textlink="">
      <xdr:nvSpPr>
        <xdr:cNvPr id="2" name="Line 1">
          <a:extLst>
            <a:ext uri="{FF2B5EF4-FFF2-40B4-BE49-F238E27FC236}">
              <a16:creationId xmlns:a16="http://schemas.microsoft.com/office/drawing/2014/main" id="{00000000-0008-0000-0000-000002000000}"/>
            </a:ext>
          </a:extLst>
        </xdr:cNvPr>
        <xdr:cNvSpPr>
          <a:spLocks noChangeShapeType="1"/>
        </xdr:cNvSpPr>
      </xdr:nvSpPr>
      <xdr:spPr bwMode="auto">
        <a:xfrm>
          <a:off x="142875" y="161925"/>
          <a:ext cx="0" cy="16640175"/>
        </a:xfrm>
        <a:prstGeom prst="line">
          <a:avLst/>
        </a:prstGeom>
        <a:noFill/>
        <a:ln w="3175">
          <a:solidFill>
            <a:srgbClr val="C0C0C0"/>
          </a:solidFill>
          <a:prstDash val="sysDot"/>
          <a:round/>
          <a:headEnd/>
          <a:tailEnd/>
        </a:ln>
      </xdr:spPr>
    </xdr:sp>
    <xdr:clientData/>
  </xdr:twoCellAnchor>
  <xdr:twoCellAnchor>
    <xdr:from>
      <xdr:col>0</xdr:col>
      <xdr:colOff>329565</xdr:colOff>
      <xdr:row>0</xdr:row>
      <xdr:rowOff>182880</xdr:rowOff>
    </xdr:from>
    <xdr:to>
      <xdr:col>0</xdr:col>
      <xdr:colOff>329565</xdr:colOff>
      <xdr:row>84</xdr:row>
      <xdr:rowOff>30480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29565" y="182880"/>
          <a:ext cx="0" cy="16649700"/>
        </a:xfrm>
        <a:prstGeom prst="line">
          <a:avLst/>
        </a:prstGeom>
        <a:noFill/>
        <a:ln w="3175">
          <a:solidFill>
            <a:srgbClr val="CCCCFF"/>
          </a:solidFill>
          <a:prstDash val="sysDot"/>
          <a:round/>
          <a:headEnd/>
          <a:tailEnd/>
        </a:ln>
      </xdr:spPr>
    </xdr:sp>
    <xdr:clientData/>
  </xdr:twoCellAnchor>
  <xdr:twoCellAnchor>
    <xdr:from>
      <xdr:col>0</xdr:col>
      <xdr:colOff>514350</xdr:colOff>
      <xdr:row>2</xdr:row>
      <xdr:rowOff>76200</xdr:rowOff>
    </xdr:from>
    <xdr:to>
      <xdr:col>0</xdr:col>
      <xdr:colOff>514350</xdr:colOff>
      <xdr:row>85</xdr:row>
      <xdr:rowOff>28575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514350" y="476250"/>
          <a:ext cx="0" cy="16554450"/>
        </a:xfrm>
        <a:prstGeom prst="line">
          <a:avLst/>
        </a:prstGeom>
        <a:noFill/>
        <a:ln w="3175">
          <a:solidFill>
            <a:srgbClr val="C0C0C0"/>
          </a:solidFill>
          <a:prstDash val="sysDot"/>
          <a:round/>
          <a:headEnd/>
          <a:tailEnd/>
        </a:ln>
      </xdr:spPr>
      <xdr:txBody>
        <a:bodyPr/>
        <a:lstStyle/>
        <a:p>
          <a:r>
            <a:rPr lang="fr-FR"/>
            <a:t>P</a:t>
          </a:r>
        </a:p>
      </xdr:txBody>
    </xdr:sp>
    <xdr:clientData/>
  </xdr:twoCellAnchor>
  <xdr:oneCellAnchor>
    <xdr:from>
      <xdr:col>0</xdr:col>
      <xdr:colOff>2324100</xdr:colOff>
      <xdr:row>1</xdr:row>
      <xdr:rowOff>9525</xdr:rowOff>
    </xdr:from>
    <xdr:ext cx="1204017" cy="506759"/>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clrChange>
            <a:clrFrom>
              <a:srgbClr val="FFFEFF"/>
            </a:clrFrom>
            <a:clrTo>
              <a:srgbClr val="FFFEFF">
                <a:alpha val="0"/>
              </a:srgbClr>
            </a:clrTo>
          </a:clrChange>
          <a:extLst>
            <a:ext uri="{28A0092B-C50C-407E-A947-70E740481C1C}">
              <a14:useLocalDpi xmlns:a14="http://schemas.microsoft.com/office/drawing/2010/main" val="0"/>
            </a:ext>
          </a:extLst>
        </a:blip>
        <a:stretch>
          <a:fillRect/>
        </a:stretch>
      </xdr:blipFill>
      <xdr:spPr>
        <a:xfrm>
          <a:off x="838200" y="209550"/>
          <a:ext cx="1204017" cy="506759"/>
        </a:xfrm>
        <a:prstGeom prst="rect">
          <a:avLst/>
        </a:prstGeom>
      </xdr:spPr>
    </xdr:pic>
    <xdr:clientData/>
  </xdr:oneCellAnchor>
  <xdr:oneCellAnchor>
    <xdr:from>
      <xdr:col>1</xdr:col>
      <xdr:colOff>0</xdr:colOff>
      <xdr:row>94</xdr:row>
      <xdr:rowOff>0</xdr:rowOff>
    </xdr:from>
    <xdr:ext cx="2407103" cy="537936"/>
    <xdr:pic>
      <xdr:nvPicPr>
        <xdr:cNvPr id="6" name="Image 5" descr="page247image12272">
          <a:extLst>
            <a:ext uri="{FF2B5EF4-FFF2-40B4-BE49-F238E27FC236}">
              <a16:creationId xmlns:a16="http://schemas.microsoft.com/office/drawing/2014/main" id="{B1441BFC-17B9-2F40-B06C-43EF4D6FE1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8200" y="18802350"/>
          <a:ext cx="2407103" cy="5379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152400</xdr:colOff>
      <xdr:row>94</xdr:row>
      <xdr:rowOff>0</xdr:rowOff>
    </xdr:from>
    <xdr:ext cx="686707" cy="0"/>
    <xdr:pic>
      <xdr:nvPicPr>
        <xdr:cNvPr id="7" name="Image 6" descr="page247image14200">
          <a:extLst>
            <a:ext uri="{FF2B5EF4-FFF2-40B4-BE49-F238E27FC236}">
              <a16:creationId xmlns:a16="http://schemas.microsoft.com/office/drawing/2014/main" id="{231BB8FB-EFC1-E14E-B109-B38A279B5F9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72600" y="18802350"/>
          <a:ext cx="686707"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774700</xdr:colOff>
      <xdr:row>94</xdr:row>
      <xdr:rowOff>0</xdr:rowOff>
    </xdr:from>
    <xdr:ext cx="623207" cy="177800"/>
    <xdr:pic>
      <xdr:nvPicPr>
        <xdr:cNvPr id="8" name="Image 7" descr="page247image14360">
          <a:extLst>
            <a:ext uri="{FF2B5EF4-FFF2-40B4-BE49-F238E27FC236}">
              <a16:creationId xmlns:a16="http://schemas.microsoft.com/office/drawing/2014/main" id="{077AD445-0C08-ED47-B19A-3A96A12A5AC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94900" y="18802350"/>
          <a:ext cx="6232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571500</xdr:colOff>
      <xdr:row>94</xdr:row>
      <xdr:rowOff>0</xdr:rowOff>
    </xdr:from>
    <xdr:ext cx="585107" cy="0"/>
    <xdr:pic>
      <xdr:nvPicPr>
        <xdr:cNvPr id="9" name="Image 8" descr="page247image14952">
          <a:extLst>
            <a:ext uri="{FF2B5EF4-FFF2-40B4-BE49-F238E27FC236}">
              <a16:creationId xmlns:a16="http://schemas.microsoft.com/office/drawing/2014/main" id="{EE040634-C856-554C-818F-E47D851BDD5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629900" y="18802350"/>
          <a:ext cx="585107"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330200</xdr:colOff>
      <xdr:row>94</xdr:row>
      <xdr:rowOff>0</xdr:rowOff>
    </xdr:from>
    <xdr:ext cx="393700" cy="177800"/>
    <xdr:pic>
      <xdr:nvPicPr>
        <xdr:cNvPr id="10" name="Image 9" descr="page247image15112">
          <a:extLst>
            <a:ext uri="{FF2B5EF4-FFF2-40B4-BE49-F238E27FC236}">
              <a16:creationId xmlns:a16="http://schemas.microsoft.com/office/drawing/2014/main" id="{16E5DDC0-634D-F74F-9CF0-0BCC5C2C900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226800" y="18802350"/>
          <a:ext cx="39370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736600</xdr:colOff>
      <xdr:row>94</xdr:row>
      <xdr:rowOff>0</xdr:rowOff>
    </xdr:from>
    <xdr:ext cx="445408" cy="0"/>
    <xdr:pic>
      <xdr:nvPicPr>
        <xdr:cNvPr id="11" name="Image 10" descr="page247image15704">
          <a:extLst>
            <a:ext uri="{FF2B5EF4-FFF2-40B4-BE49-F238E27FC236}">
              <a16:creationId xmlns:a16="http://schemas.microsoft.com/office/drawing/2014/main" id="{66DB6E21-78DD-FE40-B35A-7B62F13A4D5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633200" y="18802350"/>
          <a:ext cx="44540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355600</xdr:colOff>
      <xdr:row>94</xdr:row>
      <xdr:rowOff>0</xdr:rowOff>
    </xdr:from>
    <xdr:ext cx="661307" cy="177800"/>
    <xdr:pic>
      <xdr:nvPicPr>
        <xdr:cNvPr id="12" name="Image 11" descr="page247image15864">
          <a:extLst>
            <a:ext uri="{FF2B5EF4-FFF2-40B4-BE49-F238E27FC236}">
              <a16:creationId xmlns:a16="http://schemas.microsoft.com/office/drawing/2014/main" id="{82C3318D-854F-A147-980E-70FD8008361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090400" y="18802350"/>
          <a:ext cx="6613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190500</xdr:colOff>
      <xdr:row>94</xdr:row>
      <xdr:rowOff>0</xdr:rowOff>
    </xdr:from>
    <xdr:ext cx="3966028" cy="177800"/>
    <xdr:pic>
      <xdr:nvPicPr>
        <xdr:cNvPr id="13" name="Image 12" descr="page247image16456">
          <a:extLst>
            <a:ext uri="{FF2B5EF4-FFF2-40B4-BE49-F238E27FC236}">
              <a16:creationId xmlns:a16="http://schemas.microsoft.com/office/drawing/2014/main" id="{106266C4-03D3-C64C-8E76-653C005E5C4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763500" y="18802350"/>
          <a:ext cx="3966028"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812800</xdr:colOff>
      <xdr:row>94</xdr:row>
      <xdr:rowOff>0</xdr:rowOff>
    </xdr:from>
    <xdr:ext cx="3618820" cy="0"/>
    <xdr:pic>
      <xdr:nvPicPr>
        <xdr:cNvPr id="14" name="Image 13" descr="page247image16616">
          <a:extLst>
            <a:ext uri="{FF2B5EF4-FFF2-40B4-BE49-F238E27FC236}">
              <a16:creationId xmlns:a16="http://schemas.microsoft.com/office/drawing/2014/main" id="{5FAB16F6-0268-694A-B391-9DFAE10A1FD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738600" y="18802350"/>
          <a:ext cx="361882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469900</xdr:colOff>
      <xdr:row>94</xdr:row>
      <xdr:rowOff>0</xdr:rowOff>
    </xdr:from>
    <xdr:ext cx="0" cy="177800"/>
    <xdr:pic>
      <xdr:nvPicPr>
        <xdr:cNvPr id="15" name="Image 14" descr="page247image17880">
          <a:extLst>
            <a:ext uri="{FF2B5EF4-FFF2-40B4-BE49-F238E27FC236}">
              <a16:creationId xmlns:a16="http://schemas.microsoft.com/office/drawing/2014/main" id="{30FFAC5F-65A2-4A40-A86C-F302E1F3E91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05867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482600</xdr:colOff>
      <xdr:row>94</xdr:row>
      <xdr:rowOff>0</xdr:rowOff>
    </xdr:from>
    <xdr:ext cx="3797753" cy="0"/>
    <xdr:pic>
      <xdr:nvPicPr>
        <xdr:cNvPr id="16" name="Image 15" descr="page247image18040">
          <a:extLst>
            <a:ext uri="{FF2B5EF4-FFF2-40B4-BE49-F238E27FC236}">
              <a16:creationId xmlns:a16="http://schemas.microsoft.com/office/drawing/2014/main" id="{AC953DC7-949B-7040-9C63-D436BC6C011E}"/>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0599400" y="18802350"/>
          <a:ext cx="3797753"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698500</xdr:colOff>
      <xdr:row>94</xdr:row>
      <xdr:rowOff>0</xdr:rowOff>
    </xdr:from>
    <xdr:ext cx="0" cy="177800"/>
    <xdr:pic>
      <xdr:nvPicPr>
        <xdr:cNvPr id="17" name="Image 16" descr="page247image19304">
          <a:extLst>
            <a:ext uri="{FF2B5EF4-FFF2-40B4-BE49-F238E27FC236}">
              <a16:creationId xmlns:a16="http://schemas.microsoft.com/office/drawing/2014/main" id="{D050969E-F49E-1C4C-8130-4646DD8F609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1681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711200</xdr:colOff>
      <xdr:row>94</xdr:row>
      <xdr:rowOff>0</xdr:rowOff>
    </xdr:from>
    <xdr:ext cx="0" cy="177800"/>
    <xdr:pic>
      <xdr:nvPicPr>
        <xdr:cNvPr id="18" name="Image 17" descr="page247image19464">
          <a:extLst>
            <a:ext uri="{FF2B5EF4-FFF2-40B4-BE49-F238E27FC236}">
              <a16:creationId xmlns:a16="http://schemas.microsoft.com/office/drawing/2014/main" id="{5EB3A023-F610-5B45-9729-F5423EA4FA0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1808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723900</xdr:colOff>
      <xdr:row>94</xdr:row>
      <xdr:rowOff>0</xdr:rowOff>
    </xdr:from>
    <xdr:ext cx="0" cy="177800"/>
    <xdr:pic>
      <xdr:nvPicPr>
        <xdr:cNvPr id="19" name="Image 18" descr="page247image19624">
          <a:extLst>
            <a:ext uri="{FF2B5EF4-FFF2-40B4-BE49-F238E27FC236}">
              <a16:creationId xmlns:a16="http://schemas.microsoft.com/office/drawing/2014/main" id="{9F89E963-9BB8-C348-924C-4ED3D3E502F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1935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736600</xdr:colOff>
      <xdr:row>94</xdr:row>
      <xdr:rowOff>0</xdr:rowOff>
    </xdr:from>
    <xdr:ext cx="0" cy="177800"/>
    <xdr:pic>
      <xdr:nvPicPr>
        <xdr:cNvPr id="20" name="Image 19" descr="page247image19784">
          <a:extLst>
            <a:ext uri="{FF2B5EF4-FFF2-40B4-BE49-F238E27FC236}">
              <a16:creationId xmlns:a16="http://schemas.microsoft.com/office/drawing/2014/main" id="{44DC5AE7-1F22-304F-88E9-8DB827B72AB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062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749300</xdr:colOff>
      <xdr:row>94</xdr:row>
      <xdr:rowOff>0</xdr:rowOff>
    </xdr:from>
    <xdr:ext cx="0" cy="177800"/>
    <xdr:pic>
      <xdr:nvPicPr>
        <xdr:cNvPr id="21" name="Image 20" descr="page247image19944">
          <a:extLst>
            <a:ext uri="{FF2B5EF4-FFF2-40B4-BE49-F238E27FC236}">
              <a16:creationId xmlns:a16="http://schemas.microsoft.com/office/drawing/2014/main" id="{9F1E2FEB-013B-5548-9E17-3EFB9EC43EA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189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762000</xdr:colOff>
      <xdr:row>94</xdr:row>
      <xdr:rowOff>0</xdr:rowOff>
    </xdr:from>
    <xdr:ext cx="77108" cy="177800"/>
    <xdr:pic>
      <xdr:nvPicPr>
        <xdr:cNvPr id="22" name="Image 21" descr="page247image20104">
          <a:extLst>
            <a:ext uri="{FF2B5EF4-FFF2-40B4-BE49-F238E27FC236}">
              <a16:creationId xmlns:a16="http://schemas.microsoft.com/office/drawing/2014/main" id="{846AA5FD-C6DE-BA44-A035-9626DD7355E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31600" y="18802350"/>
          <a:ext cx="77108"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774700</xdr:colOff>
      <xdr:row>94</xdr:row>
      <xdr:rowOff>0</xdr:rowOff>
    </xdr:from>
    <xdr:ext cx="67583" cy="177800"/>
    <xdr:pic>
      <xdr:nvPicPr>
        <xdr:cNvPr id="23" name="Image 22" descr="page247image20264">
          <a:extLst>
            <a:ext uri="{FF2B5EF4-FFF2-40B4-BE49-F238E27FC236}">
              <a16:creationId xmlns:a16="http://schemas.microsoft.com/office/drawing/2014/main" id="{3711A8AE-3B3B-6B4D-9B87-5C4760A490C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44300" y="18802350"/>
          <a:ext cx="67583"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787400</xdr:colOff>
      <xdr:row>94</xdr:row>
      <xdr:rowOff>0</xdr:rowOff>
    </xdr:from>
    <xdr:ext cx="28575" cy="177800"/>
    <xdr:pic>
      <xdr:nvPicPr>
        <xdr:cNvPr id="24" name="Image 23" descr="page247image20424">
          <a:extLst>
            <a:ext uri="{FF2B5EF4-FFF2-40B4-BE49-F238E27FC236}">
              <a16:creationId xmlns:a16="http://schemas.microsoft.com/office/drawing/2014/main" id="{64E6D5A2-556C-2F41-A3F6-C7096BAE4D7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57000" y="18802350"/>
          <a:ext cx="28575"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800100</xdr:colOff>
      <xdr:row>94</xdr:row>
      <xdr:rowOff>0</xdr:rowOff>
    </xdr:from>
    <xdr:ext cx="39008" cy="177800"/>
    <xdr:pic>
      <xdr:nvPicPr>
        <xdr:cNvPr id="25" name="Image 24" descr="page247image20584">
          <a:extLst>
            <a:ext uri="{FF2B5EF4-FFF2-40B4-BE49-F238E27FC236}">
              <a16:creationId xmlns:a16="http://schemas.microsoft.com/office/drawing/2014/main" id="{A0B0985A-40FD-8B41-8EAF-83A474A503C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69700" y="18802350"/>
          <a:ext cx="39008"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812800</xdr:colOff>
      <xdr:row>94</xdr:row>
      <xdr:rowOff>0</xdr:rowOff>
    </xdr:from>
    <xdr:ext cx="6065158" cy="7477579"/>
    <xdr:pic>
      <xdr:nvPicPr>
        <xdr:cNvPr id="26" name="Image 25" descr="page247image20744">
          <a:extLst>
            <a:ext uri="{FF2B5EF4-FFF2-40B4-BE49-F238E27FC236}">
              <a16:creationId xmlns:a16="http://schemas.microsoft.com/office/drawing/2014/main" id="{9E1EF20C-7949-C24E-81E2-BF1E7C22BEB2}"/>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4282400" y="18802350"/>
          <a:ext cx="6065158" cy="74775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36</xdr:col>
      <xdr:colOff>177800</xdr:colOff>
      <xdr:row>94</xdr:row>
      <xdr:rowOff>0</xdr:rowOff>
    </xdr:from>
    <xdr:ext cx="6064250" cy="177800"/>
    <xdr:pic>
      <xdr:nvPicPr>
        <xdr:cNvPr id="27" name="Image 26" descr="page247image21336">
          <a:extLst>
            <a:ext uri="{FF2B5EF4-FFF2-40B4-BE49-F238E27FC236}">
              <a16:creationId xmlns:a16="http://schemas.microsoft.com/office/drawing/2014/main" id="{F8438C21-45AC-3C4C-88DA-069631765B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0353000" y="18802350"/>
          <a:ext cx="606425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43</xdr:col>
      <xdr:colOff>381000</xdr:colOff>
      <xdr:row>94</xdr:row>
      <xdr:rowOff>0</xdr:rowOff>
    </xdr:from>
    <xdr:ext cx="0" cy="177800"/>
    <xdr:pic>
      <xdr:nvPicPr>
        <xdr:cNvPr id="28" name="Image 27" descr="page247image22936">
          <a:extLst>
            <a:ext uri="{FF2B5EF4-FFF2-40B4-BE49-F238E27FC236}">
              <a16:creationId xmlns:a16="http://schemas.microsoft.com/office/drawing/2014/main" id="{3E1B2E58-38B4-8043-8094-7124D38163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4236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43</xdr:col>
      <xdr:colOff>393700</xdr:colOff>
      <xdr:row>94</xdr:row>
      <xdr:rowOff>0</xdr:rowOff>
    </xdr:from>
    <xdr:ext cx="0" cy="177800"/>
    <xdr:pic>
      <xdr:nvPicPr>
        <xdr:cNvPr id="29" name="Image 28" descr="page247image23096">
          <a:extLst>
            <a:ext uri="{FF2B5EF4-FFF2-40B4-BE49-F238E27FC236}">
              <a16:creationId xmlns:a16="http://schemas.microsoft.com/office/drawing/2014/main" id="{AE2D7C2B-153C-FC40-99BF-0BDB4A44C28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4363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43</xdr:col>
      <xdr:colOff>406400</xdr:colOff>
      <xdr:row>94</xdr:row>
      <xdr:rowOff>0</xdr:rowOff>
    </xdr:from>
    <xdr:ext cx="0" cy="177800"/>
    <xdr:pic>
      <xdr:nvPicPr>
        <xdr:cNvPr id="30" name="Image 29" descr="page247image23256">
          <a:extLst>
            <a:ext uri="{FF2B5EF4-FFF2-40B4-BE49-F238E27FC236}">
              <a16:creationId xmlns:a16="http://schemas.microsoft.com/office/drawing/2014/main" id="{CED516CD-0F9D-EC4D-A6FD-C9FEB923C1D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4490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43</xdr:col>
      <xdr:colOff>419100</xdr:colOff>
      <xdr:row>94</xdr:row>
      <xdr:rowOff>0</xdr:rowOff>
    </xdr:from>
    <xdr:ext cx="0" cy="177800"/>
    <xdr:pic>
      <xdr:nvPicPr>
        <xdr:cNvPr id="31" name="Image 30" descr="page247image23416">
          <a:extLst>
            <a:ext uri="{FF2B5EF4-FFF2-40B4-BE49-F238E27FC236}">
              <a16:creationId xmlns:a16="http://schemas.microsoft.com/office/drawing/2014/main" id="{8E275F69-9150-E84D-8860-69E9065273E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4617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125</xdr:row>
      <xdr:rowOff>0</xdr:rowOff>
    </xdr:from>
    <xdr:ext cx="0" cy="177800"/>
    <xdr:pic>
      <xdr:nvPicPr>
        <xdr:cNvPr id="32" name="Image 31" descr="page247image24224">
          <a:extLst>
            <a:ext uri="{FF2B5EF4-FFF2-40B4-BE49-F238E27FC236}">
              <a16:creationId xmlns:a16="http://schemas.microsoft.com/office/drawing/2014/main" id="{DDCD4ABD-88F7-B64B-9CA8-64DCF73F0C6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38200" y="250031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12700</xdr:colOff>
      <xdr:row>125</xdr:row>
      <xdr:rowOff>0</xdr:rowOff>
    </xdr:from>
    <xdr:ext cx="0" cy="177800"/>
    <xdr:pic>
      <xdr:nvPicPr>
        <xdr:cNvPr id="33" name="Image 32" descr="page247image24424">
          <a:extLst>
            <a:ext uri="{FF2B5EF4-FFF2-40B4-BE49-F238E27FC236}">
              <a16:creationId xmlns:a16="http://schemas.microsoft.com/office/drawing/2014/main" id="{315B7111-4156-0748-8099-BAD92F529D5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50900" y="250031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25400</xdr:colOff>
      <xdr:row>125</xdr:row>
      <xdr:rowOff>0</xdr:rowOff>
    </xdr:from>
    <xdr:ext cx="0" cy="177800"/>
    <xdr:pic>
      <xdr:nvPicPr>
        <xdr:cNvPr id="34" name="Image 33" descr="page247image24624">
          <a:extLst>
            <a:ext uri="{FF2B5EF4-FFF2-40B4-BE49-F238E27FC236}">
              <a16:creationId xmlns:a16="http://schemas.microsoft.com/office/drawing/2014/main" id="{AAC9CD40-58F1-1E46-BFCB-F6D89AF94FA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63600" y="250031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38100</xdr:colOff>
      <xdr:row>125</xdr:row>
      <xdr:rowOff>0</xdr:rowOff>
    </xdr:from>
    <xdr:ext cx="0" cy="177800"/>
    <xdr:pic>
      <xdr:nvPicPr>
        <xdr:cNvPr id="35" name="Image 34" descr="page247image24824">
          <a:extLst>
            <a:ext uri="{FF2B5EF4-FFF2-40B4-BE49-F238E27FC236}">
              <a16:creationId xmlns:a16="http://schemas.microsoft.com/office/drawing/2014/main" id="{9BC92550-F490-574D-B029-01E1556F042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76300" y="250031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127</xdr:row>
      <xdr:rowOff>0</xdr:rowOff>
    </xdr:from>
    <xdr:ext cx="5657850" cy="177800"/>
    <xdr:pic>
      <xdr:nvPicPr>
        <xdr:cNvPr id="36" name="Image 35" descr="page247image25016">
          <a:extLst>
            <a:ext uri="{FF2B5EF4-FFF2-40B4-BE49-F238E27FC236}">
              <a16:creationId xmlns:a16="http://schemas.microsoft.com/office/drawing/2014/main" id="{D26DD49E-0C81-0148-ABB8-B129D101BA31}"/>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38200" y="25403175"/>
          <a:ext cx="565785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749300</xdr:colOff>
      <xdr:row>127</xdr:row>
      <xdr:rowOff>0</xdr:rowOff>
    </xdr:from>
    <xdr:ext cx="0" cy="177800"/>
    <xdr:pic>
      <xdr:nvPicPr>
        <xdr:cNvPr id="37" name="Image 36" descr="page247image27960">
          <a:extLst>
            <a:ext uri="{FF2B5EF4-FFF2-40B4-BE49-F238E27FC236}">
              <a16:creationId xmlns:a16="http://schemas.microsoft.com/office/drawing/2014/main" id="{78AA2911-9214-1545-A018-972FF4A38D7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16700" y="254031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762000</xdr:colOff>
      <xdr:row>127</xdr:row>
      <xdr:rowOff>0</xdr:rowOff>
    </xdr:from>
    <xdr:ext cx="77107" cy="177800"/>
    <xdr:pic>
      <xdr:nvPicPr>
        <xdr:cNvPr id="38" name="Image 37" descr="page247image28120">
          <a:extLst>
            <a:ext uri="{FF2B5EF4-FFF2-40B4-BE49-F238E27FC236}">
              <a16:creationId xmlns:a16="http://schemas.microsoft.com/office/drawing/2014/main" id="{2C0DB52E-5F3D-ED46-A3AB-8383C8359F4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29400" y="25403175"/>
          <a:ext cx="771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774700</xdr:colOff>
      <xdr:row>127</xdr:row>
      <xdr:rowOff>0</xdr:rowOff>
    </xdr:from>
    <xdr:ext cx="67582" cy="177800"/>
    <xdr:pic>
      <xdr:nvPicPr>
        <xdr:cNvPr id="39" name="Image 38" descr="page247image28280">
          <a:extLst>
            <a:ext uri="{FF2B5EF4-FFF2-40B4-BE49-F238E27FC236}">
              <a16:creationId xmlns:a16="http://schemas.microsoft.com/office/drawing/2014/main" id="{E7BF6B99-F5FC-4141-87CD-49A97C6A49B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42100" y="25403175"/>
          <a:ext cx="67582"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787400</xdr:colOff>
      <xdr:row>127</xdr:row>
      <xdr:rowOff>0</xdr:rowOff>
    </xdr:from>
    <xdr:ext cx="28575" cy="177800"/>
    <xdr:pic>
      <xdr:nvPicPr>
        <xdr:cNvPr id="40" name="Image 39" descr="page247image28440">
          <a:extLst>
            <a:ext uri="{FF2B5EF4-FFF2-40B4-BE49-F238E27FC236}">
              <a16:creationId xmlns:a16="http://schemas.microsoft.com/office/drawing/2014/main" id="{41CD21C8-D4DE-9842-8967-E5486C8CE0A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54800" y="25403175"/>
          <a:ext cx="28575"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800100</xdr:colOff>
      <xdr:row>127</xdr:row>
      <xdr:rowOff>0</xdr:rowOff>
    </xdr:from>
    <xdr:ext cx="39007" cy="177800"/>
    <xdr:pic>
      <xdr:nvPicPr>
        <xdr:cNvPr id="41" name="Image 40" descr="page247image28600">
          <a:extLst>
            <a:ext uri="{FF2B5EF4-FFF2-40B4-BE49-F238E27FC236}">
              <a16:creationId xmlns:a16="http://schemas.microsoft.com/office/drawing/2014/main" id="{F2D8475A-D805-FE41-AAD4-038E9D260B1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67500" y="25403175"/>
          <a:ext cx="390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812800</xdr:colOff>
      <xdr:row>127</xdr:row>
      <xdr:rowOff>0</xdr:rowOff>
    </xdr:from>
    <xdr:ext cx="29482" cy="177800"/>
    <xdr:pic>
      <xdr:nvPicPr>
        <xdr:cNvPr id="42" name="Image 41" descr="page247image28760">
          <a:extLst>
            <a:ext uri="{FF2B5EF4-FFF2-40B4-BE49-F238E27FC236}">
              <a16:creationId xmlns:a16="http://schemas.microsoft.com/office/drawing/2014/main" id="{5D90338B-9F80-5B4A-B8EA-B3D3303D3D8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80200" y="25403175"/>
          <a:ext cx="29482"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127</xdr:row>
      <xdr:rowOff>0</xdr:rowOff>
    </xdr:from>
    <xdr:ext cx="0" cy="177800"/>
    <xdr:pic>
      <xdr:nvPicPr>
        <xdr:cNvPr id="43" name="Image 42" descr="page247image28920">
          <a:extLst>
            <a:ext uri="{FF2B5EF4-FFF2-40B4-BE49-F238E27FC236}">
              <a16:creationId xmlns:a16="http://schemas.microsoft.com/office/drawing/2014/main" id="{A57CB3A1-5E09-1646-BF58-956BB617F34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05600" y="254031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12700</xdr:colOff>
      <xdr:row>127</xdr:row>
      <xdr:rowOff>0</xdr:rowOff>
    </xdr:from>
    <xdr:ext cx="0" cy="177800"/>
    <xdr:pic>
      <xdr:nvPicPr>
        <xdr:cNvPr id="44" name="Image 43" descr="page247image29080">
          <a:extLst>
            <a:ext uri="{FF2B5EF4-FFF2-40B4-BE49-F238E27FC236}">
              <a16:creationId xmlns:a16="http://schemas.microsoft.com/office/drawing/2014/main" id="{8EDDCD59-6997-A744-A790-791007DC65E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18300" y="254031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133</xdr:row>
      <xdr:rowOff>0</xdr:rowOff>
    </xdr:from>
    <xdr:ext cx="0" cy="177800"/>
    <xdr:pic>
      <xdr:nvPicPr>
        <xdr:cNvPr id="45" name="Image 44" descr="page247image30760">
          <a:extLst>
            <a:ext uri="{FF2B5EF4-FFF2-40B4-BE49-F238E27FC236}">
              <a16:creationId xmlns:a16="http://schemas.microsoft.com/office/drawing/2014/main" id="{6BBF9978-D531-DD42-A9FC-DC91539040B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38200" y="266033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12700</xdr:colOff>
      <xdr:row>133</xdr:row>
      <xdr:rowOff>0</xdr:rowOff>
    </xdr:from>
    <xdr:ext cx="0" cy="177800"/>
    <xdr:pic>
      <xdr:nvPicPr>
        <xdr:cNvPr id="46" name="Image 45" descr="page247image30960">
          <a:extLst>
            <a:ext uri="{FF2B5EF4-FFF2-40B4-BE49-F238E27FC236}">
              <a16:creationId xmlns:a16="http://schemas.microsoft.com/office/drawing/2014/main" id="{72899300-B8A4-E943-8BB9-128A7CA63DC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50900" y="266033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25400</xdr:colOff>
      <xdr:row>133</xdr:row>
      <xdr:rowOff>0</xdr:rowOff>
    </xdr:from>
    <xdr:ext cx="0" cy="177800"/>
    <xdr:pic>
      <xdr:nvPicPr>
        <xdr:cNvPr id="47" name="Image 46" descr="page247image31160">
          <a:extLst>
            <a:ext uri="{FF2B5EF4-FFF2-40B4-BE49-F238E27FC236}">
              <a16:creationId xmlns:a16="http://schemas.microsoft.com/office/drawing/2014/main" id="{CF0EE6B9-711A-9E4A-8B8D-C3FE54C8577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63600" y="266033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38100</xdr:colOff>
      <xdr:row>133</xdr:row>
      <xdr:rowOff>0</xdr:rowOff>
    </xdr:from>
    <xdr:ext cx="0" cy="177800"/>
    <xdr:pic>
      <xdr:nvPicPr>
        <xdr:cNvPr id="48" name="Image 47" descr="page247image31360">
          <a:extLst>
            <a:ext uri="{FF2B5EF4-FFF2-40B4-BE49-F238E27FC236}">
              <a16:creationId xmlns:a16="http://schemas.microsoft.com/office/drawing/2014/main" id="{2EDF4D8B-516F-4C40-9E00-D068B8D19A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76300" y="266033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139</xdr:row>
      <xdr:rowOff>0</xdr:rowOff>
    </xdr:from>
    <xdr:ext cx="0" cy="177800"/>
    <xdr:pic>
      <xdr:nvPicPr>
        <xdr:cNvPr id="49" name="Image 48" descr="page247image33168">
          <a:extLst>
            <a:ext uri="{FF2B5EF4-FFF2-40B4-BE49-F238E27FC236}">
              <a16:creationId xmlns:a16="http://schemas.microsoft.com/office/drawing/2014/main" id="{C1A1F286-AAF1-064D-A25C-C71A71937BE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382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12700</xdr:colOff>
      <xdr:row>139</xdr:row>
      <xdr:rowOff>0</xdr:rowOff>
    </xdr:from>
    <xdr:ext cx="0" cy="177800"/>
    <xdr:pic>
      <xdr:nvPicPr>
        <xdr:cNvPr id="50" name="Image 49" descr="page247image33328">
          <a:extLst>
            <a:ext uri="{FF2B5EF4-FFF2-40B4-BE49-F238E27FC236}">
              <a16:creationId xmlns:a16="http://schemas.microsoft.com/office/drawing/2014/main" id="{9B1A66EA-23B7-2D45-9C14-27166C3E58B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509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25400</xdr:colOff>
      <xdr:row>139</xdr:row>
      <xdr:rowOff>0</xdr:rowOff>
    </xdr:from>
    <xdr:ext cx="0" cy="177800"/>
    <xdr:pic>
      <xdr:nvPicPr>
        <xdr:cNvPr id="51" name="Image 50" descr="page247image33488">
          <a:extLst>
            <a:ext uri="{FF2B5EF4-FFF2-40B4-BE49-F238E27FC236}">
              <a16:creationId xmlns:a16="http://schemas.microsoft.com/office/drawing/2014/main" id="{A84289C0-C761-BB46-AB44-A412AC2EE42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636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38100</xdr:colOff>
      <xdr:row>139</xdr:row>
      <xdr:rowOff>0</xdr:rowOff>
    </xdr:from>
    <xdr:ext cx="0" cy="177800"/>
    <xdr:pic>
      <xdr:nvPicPr>
        <xdr:cNvPr id="52" name="Image 51" descr="page247image33648">
          <a:extLst>
            <a:ext uri="{FF2B5EF4-FFF2-40B4-BE49-F238E27FC236}">
              <a16:creationId xmlns:a16="http://schemas.microsoft.com/office/drawing/2014/main" id="{5E679594-4F2B-CB4D-B9D3-C5353E1CAEB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763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50800</xdr:colOff>
      <xdr:row>139</xdr:row>
      <xdr:rowOff>0</xdr:rowOff>
    </xdr:from>
    <xdr:ext cx="0" cy="177800"/>
    <xdr:pic>
      <xdr:nvPicPr>
        <xdr:cNvPr id="53" name="Image 52" descr="page247image33808">
          <a:extLst>
            <a:ext uri="{FF2B5EF4-FFF2-40B4-BE49-F238E27FC236}">
              <a16:creationId xmlns:a16="http://schemas.microsoft.com/office/drawing/2014/main" id="{E8C9FDE3-E077-A047-8E1A-21E55CED892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890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63500</xdr:colOff>
      <xdr:row>139</xdr:row>
      <xdr:rowOff>0</xdr:rowOff>
    </xdr:from>
    <xdr:ext cx="0" cy="177800"/>
    <xdr:pic>
      <xdr:nvPicPr>
        <xdr:cNvPr id="54" name="Image 53" descr="page247image33968">
          <a:extLst>
            <a:ext uri="{FF2B5EF4-FFF2-40B4-BE49-F238E27FC236}">
              <a16:creationId xmlns:a16="http://schemas.microsoft.com/office/drawing/2014/main" id="{85F44801-F683-2545-B258-BD71371E92F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017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76200</xdr:colOff>
      <xdr:row>139</xdr:row>
      <xdr:rowOff>0</xdr:rowOff>
    </xdr:from>
    <xdr:ext cx="0" cy="177800"/>
    <xdr:pic>
      <xdr:nvPicPr>
        <xdr:cNvPr id="55" name="Image 54" descr="page247image34128">
          <a:extLst>
            <a:ext uri="{FF2B5EF4-FFF2-40B4-BE49-F238E27FC236}">
              <a16:creationId xmlns:a16="http://schemas.microsoft.com/office/drawing/2014/main" id="{54F656C2-FDCD-CA4E-860F-AF0B87D51ED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144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88900</xdr:colOff>
      <xdr:row>139</xdr:row>
      <xdr:rowOff>0</xdr:rowOff>
    </xdr:from>
    <xdr:ext cx="0" cy="177800"/>
    <xdr:pic>
      <xdr:nvPicPr>
        <xdr:cNvPr id="56" name="Image 55" descr="page247image34288">
          <a:extLst>
            <a:ext uri="{FF2B5EF4-FFF2-40B4-BE49-F238E27FC236}">
              <a16:creationId xmlns:a16="http://schemas.microsoft.com/office/drawing/2014/main" id="{A8B2E2CF-27BD-7B40-ACEA-129A775B6EA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271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101600</xdr:colOff>
      <xdr:row>139</xdr:row>
      <xdr:rowOff>0</xdr:rowOff>
    </xdr:from>
    <xdr:ext cx="0" cy="177800"/>
    <xdr:pic>
      <xdr:nvPicPr>
        <xdr:cNvPr id="57" name="Image 56" descr="page247image34448">
          <a:extLst>
            <a:ext uri="{FF2B5EF4-FFF2-40B4-BE49-F238E27FC236}">
              <a16:creationId xmlns:a16="http://schemas.microsoft.com/office/drawing/2014/main" id="{A373315D-CF21-B94E-9E8E-E35DCAA3DD6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398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114300</xdr:colOff>
      <xdr:row>139</xdr:row>
      <xdr:rowOff>0</xdr:rowOff>
    </xdr:from>
    <xdr:ext cx="5671457" cy="177800"/>
    <xdr:pic>
      <xdr:nvPicPr>
        <xdr:cNvPr id="58" name="Image 57" descr="page247image34608">
          <a:extLst>
            <a:ext uri="{FF2B5EF4-FFF2-40B4-BE49-F238E27FC236}">
              <a16:creationId xmlns:a16="http://schemas.microsoft.com/office/drawing/2014/main" id="{45044B1A-FFFC-1F48-A47B-3C041604FDA2}"/>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52500" y="27803475"/>
          <a:ext cx="567145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38100</xdr:colOff>
      <xdr:row>139</xdr:row>
      <xdr:rowOff>0</xdr:rowOff>
    </xdr:from>
    <xdr:ext cx="0" cy="177800"/>
    <xdr:pic>
      <xdr:nvPicPr>
        <xdr:cNvPr id="59" name="Image 58" descr="page247image37552">
          <a:extLst>
            <a:ext uri="{FF2B5EF4-FFF2-40B4-BE49-F238E27FC236}">
              <a16:creationId xmlns:a16="http://schemas.microsoft.com/office/drawing/2014/main" id="{978F2C61-EB94-9345-8DF7-F2D84F200BB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437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50800</xdr:colOff>
      <xdr:row>139</xdr:row>
      <xdr:rowOff>0</xdr:rowOff>
    </xdr:from>
    <xdr:ext cx="0" cy="177800"/>
    <xdr:pic>
      <xdr:nvPicPr>
        <xdr:cNvPr id="60" name="Image 59" descr="page247image37712">
          <a:extLst>
            <a:ext uri="{FF2B5EF4-FFF2-40B4-BE49-F238E27FC236}">
              <a16:creationId xmlns:a16="http://schemas.microsoft.com/office/drawing/2014/main" id="{AA743441-763D-9F4F-B793-1DB4C78CC51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564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63500</xdr:colOff>
      <xdr:row>139</xdr:row>
      <xdr:rowOff>0</xdr:rowOff>
    </xdr:from>
    <xdr:ext cx="0" cy="177800"/>
    <xdr:pic>
      <xdr:nvPicPr>
        <xdr:cNvPr id="61" name="Image 60" descr="page247image37872">
          <a:extLst>
            <a:ext uri="{FF2B5EF4-FFF2-40B4-BE49-F238E27FC236}">
              <a16:creationId xmlns:a16="http://schemas.microsoft.com/office/drawing/2014/main" id="{BE0E8E60-93C9-C145-988A-70896F29405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691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76200</xdr:colOff>
      <xdr:row>139</xdr:row>
      <xdr:rowOff>0</xdr:rowOff>
    </xdr:from>
    <xdr:ext cx="0" cy="177800"/>
    <xdr:pic>
      <xdr:nvPicPr>
        <xdr:cNvPr id="62" name="Image 61" descr="page247image38032">
          <a:extLst>
            <a:ext uri="{FF2B5EF4-FFF2-40B4-BE49-F238E27FC236}">
              <a16:creationId xmlns:a16="http://schemas.microsoft.com/office/drawing/2014/main" id="{9604B884-F947-FD45-A14A-EB6E4AF3657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818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88900</xdr:colOff>
      <xdr:row>139</xdr:row>
      <xdr:rowOff>0</xdr:rowOff>
    </xdr:from>
    <xdr:ext cx="0" cy="177800"/>
    <xdr:pic>
      <xdr:nvPicPr>
        <xdr:cNvPr id="63" name="Image 62" descr="page247image38192">
          <a:extLst>
            <a:ext uri="{FF2B5EF4-FFF2-40B4-BE49-F238E27FC236}">
              <a16:creationId xmlns:a16="http://schemas.microsoft.com/office/drawing/2014/main" id="{C39CC3EE-6765-DE46-812D-36B24B01412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945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101600</xdr:colOff>
      <xdr:row>139</xdr:row>
      <xdr:rowOff>0</xdr:rowOff>
    </xdr:from>
    <xdr:ext cx="0" cy="177800"/>
    <xdr:pic>
      <xdr:nvPicPr>
        <xdr:cNvPr id="64" name="Image 63" descr="page247image38352">
          <a:extLst>
            <a:ext uri="{FF2B5EF4-FFF2-40B4-BE49-F238E27FC236}">
              <a16:creationId xmlns:a16="http://schemas.microsoft.com/office/drawing/2014/main" id="{2A3F0CD8-24A4-074B-9343-5F512834435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072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114300</xdr:colOff>
      <xdr:row>139</xdr:row>
      <xdr:rowOff>0</xdr:rowOff>
    </xdr:from>
    <xdr:ext cx="0" cy="177800"/>
    <xdr:pic>
      <xdr:nvPicPr>
        <xdr:cNvPr id="65" name="Image 64" descr="page247image38512">
          <a:extLst>
            <a:ext uri="{FF2B5EF4-FFF2-40B4-BE49-F238E27FC236}">
              <a16:creationId xmlns:a16="http://schemas.microsoft.com/office/drawing/2014/main" id="{F07EDB5B-D249-8640-8330-390C21877F7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199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127000</xdr:colOff>
      <xdr:row>139</xdr:row>
      <xdr:rowOff>0</xdr:rowOff>
    </xdr:from>
    <xdr:ext cx="0" cy="177800"/>
    <xdr:pic>
      <xdr:nvPicPr>
        <xdr:cNvPr id="66" name="Image 65" descr="page247image38672">
          <a:extLst>
            <a:ext uri="{FF2B5EF4-FFF2-40B4-BE49-F238E27FC236}">
              <a16:creationId xmlns:a16="http://schemas.microsoft.com/office/drawing/2014/main" id="{0A218CE1-AE0A-0C41-AA02-90DB4DE2B01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326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139700</xdr:colOff>
      <xdr:row>139</xdr:row>
      <xdr:rowOff>0</xdr:rowOff>
    </xdr:from>
    <xdr:ext cx="0" cy="177800"/>
    <xdr:pic>
      <xdr:nvPicPr>
        <xdr:cNvPr id="67" name="Image 66" descr="page247image38832">
          <a:extLst>
            <a:ext uri="{FF2B5EF4-FFF2-40B4-BE49-F238E27FC236}">
              <a16:creationId xmlns:a16="http://schemas.microsoft.com/office/drawing/2014/main" id="{C06CF518-BD60-0640-ACA4-C83A074CC6E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453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152400</xdr:colOff>
      <xdr:row>139</xdr:row>
      <xdr:rowOff>0</xdr:rowOff>
    </xdr:from>
    <xdr:ext cx="0" cy="177800"/>
    <xdr:pic>
      <xdr:nvPicPr>
        <xdr:cNvPr id="68" name="Image 67" descr="page247image38992">
          <a:extLst>
            <a:ext uri="{FF2B5EF4-FFF2-40B4-BE49-F238E27FC236}">
              <a16:creationId xmlns:a16="http://schemas.microsoft.com/office/drawing/2014/main" id="{804B0E3C-7C2B-8E48-994F-32AD732A977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580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165100</xdr:colOff>
      <xdr:row>139</xdr:row>
      <xdr:rowOff>0</xdr:rowOff>
    </xdr:from>
    <xdr:ext cx="0" cy="177800"/>
    <xdr:pic>
      <xdr:nvPicPr>
        <xdr:cNvPr id="69" name="Image 68" descr="page247image39152">
          <a:extLst>
            <a:ext uri="{FF2B5EF4-FFF2-40B4-BE49-F238E27FC236}">
              <a16:creationId xmlns:a16="http://schemas.microsoft.com/office/drawing/2014/main" id="{BC8BEFEB-ACD1-A245-94D9-D193A4FFD78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707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177800</xdr:colOff>
      <xdr:row>139</xdr:row>
      <xdr:rowOff>0</xdr:rowOff>
    </xdr:from>
    <xdr:ext cx="0" cy="177800"/>
    <xdr:pic>
      <xdr:nvPicPr>
        <xdr:cNvPr id="70" name="Image 69" descr="page247image39312">
          <a:extLst>
            <a:ext uri="{FF2B5EF4-FFF2-40B4-BE49-F238E27FC236}">
              <a16:creationId xmlns:a16="http://schemas.microsoft.com/office/drawing/2014/main" id="{BF710E66-95AE-0643-8D0A-5379D50B38D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834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190500</xdr:colOff>
      <xdr:row>139</xdr:row>
      <xdr:rowOff>0</xdr:rowOff>
    </xdr:from>
    <xdr:ext cx="0" cy="177800"/>
    <xdr:pic>
      <xdr:nvPicPr>
        <xdr:cNvPr id="71" name="Image 70" descr="page247image39472">
          <a:extLst>
            <a:ext uri="{FF2B5EF4-FFF2-40B4-BE49-F238E27FC236}">
              <a16:creationId xmlns:a16="http://schemas.microsoft.com/office/drawing/2014/main" id="{CCC6FC57-FDE0-2E48-B14E-2E40E2ED8E8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961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203200</xdr:colOff>
      <xdr:row>139</xdr:row>
      <xdr:rowOff>0</xdr:rowOff>
    </xdr:from>
    <xdr:ext cx="6064250" cy="177800"/>
    <xdr:pic>
      <xdr:nvPicPr>
        <xdr:cNvPr id="72" name="Image 71" descr="page247image39632">
          <a:extLst>
            <a:ext uri="{FF2B5EF4-FFF2-40B4-BE49-F238E27FC236}">
              <a16:creationId xmlns:a16="http://schemas.microsoft.com/office/drawing/2014/main" id="{D13ABB33-3929-874B-9F05-E40382BB807C}"/>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908800" y="27803475"/>
          <a:ext cx="606425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406400</xdr:colOff>
      <xdr:row>139</xdr:row>
      <xdr:rowOff>0</xdr:rowOff>
    </xdr:from>
    <xdr:ext cx="0" cy="177800"/>
    <xdr:pic>
      <xdr:nvPicPr>
        <xdr:cNvPr id="73" name="Image 72" descr="page247image42576">
          <a:extLst>
            <a:ext uri="{FF2B5EF4-FFF2-40B4-BE49-F238E27FC236}">
              <a16:creationId xmlns:a16="http://schemas.microsoft.com/office/drawing/2014/main" id="{5EFEA3D1-1395-5348-A12A-8284758F3EE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9794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419100</xdr:colOff>
      <xdr:row>139</xdr:row>
      <xdr:rowOff>0</xdr:rowOff>
    </xdr:from>
    <xdr:ext cx="0" cy="177800"/>
    <xdr:pic>
      <xdr:nvPicPr>
        <xdr:cNvPr id="74" name="Image 73" descr="page247image42736">
          <a:extLst>
            <a:ext uri="{FF2B5EF4-FFF2-40B4-BE49-F238E27FC236}">
              <a16:creationId xmlns:a16="http://schemas.microsoft.com/office/drawing/2014/main" id="{B0BB877A-9D96-F845-B8EA-023E2FCC7BB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9921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431800</xdr:colOff>
      <xdr:row>139</xdr:row>
      <xdr:rowOff>0</xdr:rowOff>
    </xdr:from>
    <xdr:ext cx="0" cy="177800"/>
    <xdr:pic>
      <xdr:nvPicPr>
        <xdr:cNvPr id="75" name="Image 74" descr="page247image42896">
          <a:extLst>
            <a:ext uri="{FF2B5EF4-FFF2-40B4-BE49-F238E27FC236}">
              <a16:creationId xmlns:a16="http://schemas.microsoft.com/office/drawing/2014/main" id="{9C20251D-C83D-9248-A388-E1865CB1B50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048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444500</xdr:colOff>
      <xdr:row>139</xdr:row>
      <xdr:rowOff>0</xdr:rowOff>
    </xdr:from>
    <xdr:ext cx="0" cy="177800"/>
    <xdr:pic>
      <xdr:nvPicPr>
        <xdr:cNvPr id="76" name="Image 75" descr="page247image43056">
          <a:extLst>
            <a:ext uri="{FF2B5EF4-FFF2-40B4-BE49-F238E27FC236}">
              <a16:creationId xmlns:a16="http://schemas.microsoft.com/office/drawing/2014/main" id="{EACECBFD-C9F4-E446-B299-E32CE7D35AD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175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457200</xdr:colOff>
      <xdr:row>139</xdr:row>
      <xdr:rowOff>0</xdr:rowOff>
    </xdr:from>
    <xdr:ext cx="0" cy="177800"/>
    <xdr:pic>
      <xdr:nvPicPr>
        <xdr:cNvPr id="77" name="Image 76" descr="page247image43216">
          <a:extLst>
            <a:ext uri="{FF2B5EF4-FFF2-40B4-BE49-F238E27FC236}">
              <a16:creationId xmlns:a16="http://schemas.microsoft.com/office/drawing/2014/main" id="{6D5C3E60-64C2-3C4E-B27A-CDAFAE5FEE8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302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469900</xdr:colOff>
      <xdr:row>139</xdr:row>
      <xdr:rowOff>0</xdr:rowOff>
    </xdr:from>
    <xdr:ext cx="0" cy="177800"/>
    <xdr:pic>
      <xdr:nvPicPr>
        <xdr:cNvPr id="78" name="Image 77" descr="page247image43376">
          <a:extLst>
            <a:ext uri="{FF2B5EF4-FFF2-40B4-BE49-F238E27FC236}">
              <a16:creationId xmlns:a16="http://schemas.microsoft.com/office/drawing/2014/main" id="{D6D69C8C-4769-D745-8F92-8E8493DE462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429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482600</xdr:colOff>
      <xdr:row>139</xdr:row>
      <xdr:rowOff>0</xdr:rowOff>
    </xdr:from>
    <xdr:ext cx="0" cy="177800"/>
    <xdr:pic>
      <xdr:nvPicPr>
        <xdr:cNvPr id="79" name="Image 78" descr="page247image43536">
          <a:extLst>
            <a:ext uri="{FF2B5EF4-FFF2-40B4-BE49-F238E27FC236}">
              <a16:creationId xmlns:a16="http://schemas.microsoft.com/office/drawing/2014/main" id="{CBED12AF-9894-4040-992C-210FDA6004C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556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495300</xdr:colOff>
      <xdr:row>139</xdr:row>
      <xdr:rowOff>0</xdr:rowOff>
    </xdr:from>
    <xdr:ext cx="0" cy="177800"/>
    <xdr:pic>
      <xdr:nvPicPr>
        <xdr:cNvPr id="80" name="Image 79" descr="page247image43696">
          <a:extLst>
            <a:ext uri="{FF2B5EF4-FFF2-40B4-BE49-F238E27FC236}">
              <a16:creationId xmlns:a16="http://schemas.microsoft.com/office/drawing/2014/main" id="{8DEF7D38-F8F3-6948-98A3-B133C118828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683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164</xdr:row>
      <xdr:rowOff>0</xdr:rowOff>
    </xdr:from>
    <xdr:ext cx="0" cy="177800"/>
    <xdr:pic>
      <xdr:nvPicPr>
        <xdr:cNvPr id="81" name="Image 80" descr="page247image50056">
          <a:extLst>
            <a:ext uri="{FF2B5EF4-FFF2-40B4-BE49-F238E27FC236}">
              <a16:creationId xmlns:a16="http://schemas.microsoft.com/office/drawing/2014/main" id="{71211C25-E49D-1A49-9A9C-732CA5EAA33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38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12700</xdr:colOff>
      <xdr:row>164</xdr:row>
      <xdr:rowOff>0</xdr:rowOff>
    </xdr:from>
    <xdr:ext cx="0" cy="177800"/>
    <xdr:pic>
      <xdr:nvPicPr>
        <xdr:cNvPr id="82" name="Image 81" descr="page247image50216">
          <a:extLst>
            <a:ext uri="{FF2B5EF4-FFF2-40B4-BE49-F238E27FC236}">
              <a16:creationId xmlns:a16="http://schemas.microsoft.com/office/drawing/2014/main" id="{815987F0-738A-AC46-9C96-319CD5286B2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50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25400</xdr:colOff>
      <xdr:row>164</xdr:row>
      <xdr:rowOff>0</xdr:rowOff>
    </xdr:from>
    <xdr:ext cx="0" cy="177800"/>
    <xdr:pic>
      <xdr:nvPicPr>
        <xdr:cNvPr id="83" name="Image 82" descr="page247image50376">
          <a:extLst>
            <a:ext uri="{FF2B5EF4-FFF2-40B4-BE49-F238E27FC236}">
              <a16:creationId xmlns:a16="http://schemas.microsoft.com/office/drawing/2014/main" id="{EFA1A12F-E5B2-2340-A8BA-E8745BCDA52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636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38100</xdr:colOff>
      <xdr:row>164</xdr:row>
      <xdr:rowOff>0</xdr:rowOff>
    </xdr:from>
    <xdr:ext cx="0" cy="177800"/>
    <xdr:pic>
      <xdr:nvPicPr>
        <xdr:cNvPr id="84" name="Image 83" descr="page247image50536">
          <a:extLst>
            <a:ext uri="{FF2B5EF4-FFF2-40B4-BE49-F238E27FC236}">
              <a16:creationId xmlns:a16="http://schemas.microsoft.com/office/drawing/2014/main" id="{2BB1D9FF-C2B9-5F44-ADD6-342C8359C95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763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50800</xdr:colOff>
      <xdr:row>164</xdr:row>
      <xdr:rowOff>0</xdr:rowOff>
    </xdr:from>
    <xdr:ext cx="0" cy="177800"/>
    <xdr:pic>
      <xdr:nvPicPr>
        <xdr:cNvPr id="85" name="Image 84" descr="page247image50696">
          <a:extLst>
            <a:ext uri="{FF2B5EF4-FFF2-40B4-BE49-F238E27FC236}">
              <a16:creationId xmlns:a16="http://schemas.microsoft.com/office/drawing/2014/main" id="{3B7824A9-29C3-9843-B75C-845EE9D4BFD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89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63500</xdr:colOff>
      <xdr:row>164</xdr:row>
      <xdr:rowOff>0</xdr:rowOff>
    </xdr:from>
    <xdr:ext cx="0" cy="177800"/>
    <xdr:pic>
      <xdr:nvPicPr>
        <xdr:cNvPr id="86" name="Image 85" descr="page247image50856">
          <a:extLst>
            <a:ext uri="{FF2B5EF4-FFF2-40B4-BE49-F238E27FC236}">
              <a16:creationId xmlns:a16="http://schemas.microsoft.com/office/drawing/2014/main" id="{A69E0600-DE55-4A4E-97B6-68EC8FB7406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01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76200</xdr:colOff>
      <xdr:row>164</xdr:row>
      <xdr:rowOff>0</xdr:rowOff>
    </xdr:from>
    <xdr:ext cx="0" cy="177800"/>
    <xdr:pic>
      <xdr:nvPicPr>
        <xdr:cNvPr id="87" name="Image 86" descr="page247image51016">
          <a:extLst>
            <a:ext uri="{FF2B5EF4-FFF2-40B4-BE49-F238E27FC236}">
              <a16:creationId xmlns:a16="http://schemas.microsoft.com/office/drawing/2014/main" id="{CC323E71-E760-B94B-87DA-1B046A9D26A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14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88900</xdr:colOff>
      <xdr:row>164</xdr:row>
      <xdr:rowOff>0</xdr:rowOff>
    </xdr:from>
    <xdr:ext cx="0" cy="177800"/>
    <xdr:pic>
      <xdr:nvPicPr>
        <xdr:cNvPr id="88" name="Image 87" descr="page247image51176">
          <a:extLst>
            <a:ext uri="{FF2B5EF4-FFF2-40B4-BE49-F238E27FC236}">
              <a16:creationId xmlns:a16="http://schemas.microsoft.com/office/drawing/2014/main" id="{4916BEF9-EB52-984F-87B4-AB274302A3F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27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101600</xdr:colOff>
      <xdr:row>164</xdr:row>
      <xdr:rowOff>0</xdr:rowOff>
    </xdr:from>
    <xdr:ext cx="0" cy="177800"/>
    <xdr:pic>
      <xdr:nvPicPr>
        <xdr:cNvPr id="89" name="Image 88" descr="page247image51336">
          <a:extLst>
            <a:ext uri="{FF2B5EF4-FFF2-40B4-BE49-F238E27FC236}">
              <a16:creationId xmlns:a16="http://schemas.microsoft.com/office/drawing/2014/main" id="{2BA6A7FD-18F2-0644-966E-2A57F40051B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398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114300</xdr:colOff>
      <xdr:row>164</xdr:row>
      <xdr:rowOff>0</xdr:rowOff>
    </xdr:from>
    <xdr:ext cx="5671457" cy="177800"/>
    <xdr:pic>
      <xdr:nvPicPr>
        <xdr:cNvPr id="90" name="Image 89" descr="page247image51496">
          <a:extLst>
            <a:ext uri="{FF2B5EF4-FFF2-40B4-BE49-F238E27FC236}">
              <a16:creationId xmlns:a16="http://schemas.microsoft.com/office/drawing/2014/main" id="{0DBDD3BE-637F-FD40-809F-2E8011F788B2}"/>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52500" y="32804100"/>
          <a:ext cx="567145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38100</xdr:colOff>
      <xdr:row>164</xdr:row>
      <xdr:rowOff>0</xdr:rowOff>
    </xdr:from>
    <xdr:ext cx="0" cy="177800"/>
    <xdr:pic>
      <xdr:nvPicPr>
        <xdr:cNvPr id="91" name="Image 90" descr="page247image54440">
          <a:extLst>
            <a:ext uri="{FF2B5EF4-FFF2-40B4-BE49-F238E27FC236}">
              <a16:creationId xmlns:a16="http://schemas.microsoft.com/office/drawing/2014/main" id="{87E4FEF9-8B91-6D45-80BC-7AC193385FC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43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50800</xdr:colOff>
      <xdr:row>164</xdr:row>
      <xdr:rowOff>0</xdr:rowOff>
    </xdr:from>
    <xdr:ext cx="0" cy="177800"/>
    <xdr:pic>
      <xdr:nvPicPr>
        <xdr:cNvPr id="92" name="Image 91" descr="page247image54600">
          <a:extLst>
            <a:ext uri="{FF2B5EF4-FFF2-40B4-BE49-F238E27FC236}">
              <a16:creationId xmlns:a16="http://schemas.microsoft.com/office/drawing/2014/main" id="{D301A427-E3F9-2349-A828-7855BF80AD6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56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63500</xdr:colOff>
      <xdr:row>164</xdr:row>
      <xdr:rowOff>0</xdr:rowOff>
    </xdr:from>
    <xdr:ext cx="0" cy="177800"/>
    <xdr:pic>
      <xdr:nvPicPr>
        <xdr:cNvPr id="93" name="Image 92" descr="page247image54760">
          <a:extLst>
            <a:ext uri="{FF2B5EF4-FFF2-40B4-BE49-F238E27FC236}">
              <a16:creationId xmlns:a16="http://schemas.microsoft.com/office/drawing/2014/main" id="{F2938D46-A8D7-FB4A-A907-2450CBC50A0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69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76200</xdr:colOff>
      <xdr:row>164</xdr:row>
      <xdr:rowOff>0</xdr:rowOff>
    </xdr:from>
    <xdr:ext cx="0" cy="177800"/>
    <xdr:pic>
      <xdr:nvPicPr>
        <xdr:cNvPr id="94" name="Image 93" descr="page247image54920">
          <a:extLst>
            <a:ext uri="{FF2B5EF4-FFF2-40B4-BE49-F238E27FC236}">
              <a16:creationId xmlns:a16="http://schemas.microsoft.com/office/drawing/2014/main" id="{6C74F367-AD4C-AA48-AAF2-C251B7C1667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818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88900</xdr:colOff>
      <xdr:row>164</xdr:row>
      <xdr:rowOff>0</xdr:rowOff>
    </xdr:from>
    <xdr:ext cx="0" cy="177800"/>
    <xdr:pic>
      <xdr:nvPicPr>
        <xdr:cNvPr id="95" name="Image 94" descr="page247image55080">
          <a:extLst>
            <a:ext uri="{FF2B5EF4-FFF2-40B4-BE49-F238E27FC236}">
              <a16:creationId xmlns:a16="http://schemas.microsoft.com/office/drawing/2014/main" id="{D525DC72-A6C1-5246-9A9A-EC7A5266182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945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101600</xdr:colOff>
      <xdr:row>164</xdr:row>
      <xdr:rowOff>0</xdr:rowOff>
    </xdr:from>
    <xdr:ext cx="0" cy="177800"/>
    <xdr:pic>
      <xdr:nvPicPr>
        <xdr:cNvPr id="96" name="Image 95" descr="page247image55240">
          <a:extLst>
            <a:ext uri="{FF2B5EF4-FFF2-40B4-BE49-F238E27FC236}">
              <a16:creationId xmlns:a16="http://schemas.microsoft.com/office/drawing/2014/main" id="{D6F98002-C652-3748-A7BE-0DE0EEF56FC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07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114300</xdr:colOff>
      <xdr:row>164</xdr:row>
      <xdr:rowOff>0</xdr:rowOff>
    </xdr:from>
    <xdr:ext cx="0" cy="177800"/>
    <xdr:pic>
      <xdr:nvPicPr>
        <xdr:cNvPr id="97" name="Image 96" descr="page247image55400">
          <a:extLst>
            <a:ext uri="{FF2B5EF4-FFF2-40B4-BE49-F238E27FC236}">
              <a16:creationId xmlns:a16="http://schemas.microsoft.com/office/drawing/2014/main" id="{4F52DDEC-4A6C-BF40-BD02-24B41B33A5D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19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127000</xdr:colOff>
      <xdr:row>164</xdr:row>
      <xdr:rowOff>0</xdr:rowOff>
    </xdr:from>
    <xdr:ext cx="0" cy="177800"/>
    <xdr:pic>
      <xdr:nvPicPr>
        <xdr:cNvPr id="98" name="Image 97" descr="page247image55560">
          <a:extLst>
            <a:ext uri="{FF2B5EF4-FFF2-40B4-BE49-F238E27FC236}">
              <a16:creationId xmlns:a16="http://schemas.microsoft.com/office/drawing/2014/main" id="{2E85708D-2F15-504B-85E0-3F05E25935B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326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139700</xdr:colOff>
      <xdr:row>164</xdr:row>
      <xdr:rowOff>0</xdr:rowOff>
    </xdr:from>
    <xdr:ext cx="0" cy="177800"/>
    <xdr:pic>
      <xdr:nvPicPr>
        <xdr:cNvPr id="99" name="Image 98" descr="page247image55720">
          <a:extLst>
            <a:ext uri="{FF2B5EF4-FFF2-40B4-BE49-F238E27FC236}">
              <a16:creationId xmlns:a16="http://schemas.microsoft.com/office/drawing/2014/main" id="{E5E3D6B0-0EE3-7640-90B8-804BC18D2E9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453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152400</xdr:colOff>
      <xdr:row>164</xdr:row>
      <xdr:rowOff>0</xdr:rowOff>
    </xdr:from>
    <xdr:ext cx="0" cy="177800"/>
    <xdr:pic>
      <xdr:nvPicPr>
        <xdr:cNvPr id="100" name="Image 99" descr="page247image55880">
          <a:extLst>
            <a:ext uri="{FF2B5EF4-FFF2-40B4-BE49-F238E27FC236}">
              <a16:creationId xmlns:a16="http://schemas.microsoft.com/office/drawing/2014/main" id="{61D4E9CD-202B-E74B-8554-3537B4C9C97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58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165100</xdr:colOff>
      <xdr:row>164</xdr:row>
      <xdr:rowOff>0</xdr:rowOff>
    </xdr:from>
    <xdr:ext cx="0" cy="177800"/>
    <xdr:pic>
      <xdr:nvPicPr>
        <xdr:cNvPr id="101" name="Image 100" descr="page247image56040">
          <a:extLst>
            <a:ext uri="{FF2B5EF4-FFF2-40B4-BE49-F238E27FC236}">
              <a16:creationId xmlns:a16="http://schemas.microsoft.com/office/drawing/2014/main" id="{CB74BE13-1DE0-B14B-95F3-B78C275461F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70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177800</xdr:colOff>
      <xdr:row>164</xdr:row>
      <xdr:rowOff>0</xdr:rowOff>
    </xdr:from>
    <xdr:ext cx="0" cy="177800"/>
    <xdr:pic>
      <xdr:nvPicPr>
        <xdr:cNvPr id="102" name="Image 101" descr="page247image56200">
          <a:extLst>
            <a:ext uri="{FF2B5EF4-FFF2-40B4-BE49-F238E27FC236}">
              <a16:creationId xmlns:a16="http://schemas.microsoft.com/office/drawing/2014/main" id="{6B4E6246-EBFE-B145-AD66-AD210514CA7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83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190500</xdr:colOff>
      <xdr:row>164</xdr:row>
      <xdr:rowOff>0</xdr:rowOff>
    </xdr:from>
    <xdr:ext cx="0" cy="177800"/>
    <xdr:pic>
      <xdr:nvPicPr>
        <xdr:cNvPr id="103" name="Image 102" descr="page247image56360">
          <a:extLst>
            <a:ext uri="{FF2B5EF4-FFF2-40B4-BE49-F238E27FC236}">
              <a16:creationId xmlns:a16="http://schemas.microsoft.com/office/drawing/2014/main" id="{C0A74725-58C1-FE49-9A6F-1604850101D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96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203200</xdr:colOff>
      <xdr:row>164</xdr:row>
      <xdr:rowOff>0</xdr:rowOff>
    </xdr:from>
    <xdr:ext cx="0" cy="177800"/>
    <xdr:pic>
      <xdr:nvPicPr>
        <xdr:cNvPr id="104" name="Image 103" descr="page247image56520">
          <a:extLst>
            <a:ext uri="{FF2B5EF4-FFF2-40B4-BE49-F238E27FC236}">
              <a16:creationId xmlns:a16="http://schemas.microsoft.com/office/drawing/2014/main" id="{111E7A7D-FB4F-BF42-835C-BD58708E9C2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9088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215900</xdr:colOff>
      <xdr:row>164</xdr:row>
      <xdr:rowOff>0</xdr:rowOff>
    </xdr:from>
    <xdr:ext cx="0" cy="177800"/>
    <xdr:pic>
      <xdr:nvPicPr>
        <xdr:cNvPr id="105" name="Image 104" descr="page247image56680">
          <a:extLst>
            <a:ext uri="{FF2B5EF4-FFF2-40B4-BE49-F238E27FC236}">
              <a16:creationId xmlns:a16="http://schemas.microsoft.com/office/drawing/2014/main" id="{A0F3571B-D44B-9749-B630-00B6AE26D8A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9215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228600</xdr:colOff>
      <xdr:row>164</xdr:row>
      <xdr:rowOff>0</xdr:rowOff>
    </xdr:from>
    <xdr:ext cx="0" cy="177800"/>
    <xdr:pic>
      <xdr:nvPicPr>
        <xdr:cNvPr id="106" name="Image 105" descr="page247image56840">
          <a:extLst>
            <a:ext uri="{FF2B5EF4-FFF2-40B4-BE49-F238E27FC236}">
              <a16:creationId xmlns:a16="http://schemas.microsoft.com/office/drawing/2014/main" id="{779476B8-007D-CD46-A6C8-AB832965D73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934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241300</xdr:colOff>
      <xdr:row>164</xdr:row>
      <xdr:rowOff>0</xdr:rowOff>
    </xdr:from>
    <xdr:ext cx="0" cy="177800"/>
    <xdr:pic>
      <xdr:nvPicPr>
        <xdr:cNvPr id="107" name="Image 106" descr="page247image57000">
          <a:extLst>
            <a:ext uri="{FF2B5EF4-FFF2-40B4-BE49-F238E27FC236}">
              <a16:creationId xmlns:a16="http://schemas.microsoft.com/office/drawing/2014/main" id="{E8BD5762-5B73-FF46-A2A9-2951F387EBF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946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254000</xdr:colOff>
      <xdr:row>164</xdr:row>
      <xdr:rowOff>0</xdr:rowOff>
    </xdr:from>
    <xdr:ext cx="6064250" cy="177800"/>
    <xdr:pic>
      <xdr:nvPicPr>
        <xdr:cNvPr id="108" name="Image 107" descr="page247image57160">
          <a:extLst>
            <a:ext uri="{FF2B5EF4-FFF2-40B4-BE49-F238E27FC236}">
              <a16:creationId xmlns:a16="http://schemas.microsoft.com/office/drawing/2014/main" id="{878D35C1-E6B0-0D4C-B19E-6A9AF602C48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959600" y="32804100"/>
          <a:ext cx="606425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457200</xdr:colOff>
      <xdr:row>164</xdr:row>
      <xdr:rowOff>0</xdr:rowOff>
    </xdr:from>
    <xdr:ext cx="0" cy="177800"/>
    <xdr:pic>
      <xdr:nvPicPr>
        <xdr:cNvPr id="109" name="Image 108" descr="page247image58760">
          <a:extLst>
            <a:ext uri="{FF2B5EF4-FFF2-40B4-BE49-F238E27FC236}">
              <a16:creationId xmlns:a16="http://schemas.microsoft.com/office/drawing/2014/main" id="{65DDEE54-7517-734F-996D-4579F8294EB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30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469900</xdr:colOff>
      <xdr:row>164</xdr:row>
      <xdr:rowOff>0</xdr:rowOff>
    </xdr:from>
    <xdr:ext cx="0" cy="177800"/>
    <xdr:pic>
      <xdr:nvPicPr>
        <xdr:cNvPr id="110" name="Image 109" descr="page247image58920">
          <a:extLst>
            <a:ext uri="{FF2B5EF4-FFF2-40B4-BE49-F238E27FC236}">
              <a16:creationId xmlns:a16="http://schemas.microsoft.com/office/drawing/2014/main" id="{862A24C9-D321-634B-A212-E50C8FAB6F7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42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482600</xdr:colOff>
      <xdr:row>164</xdr:row>
      <xdr:rowOff>0</xdr:rowOff>
    </xdr:from>
    <xdr:ext cx="0" cy="177800"/>
    <xdr:pic>
      <xdr:nvPicPr>
        <xdr:cNvPr id="111" name="Image 110" descr="page247image59080">
          <a:extLst>
            <a:ext uri="{FF2B5EF4-FFF2-40B4-BE49-F238E27FC236}">
              <a16:creationId xmlns:a16="http://schemas.microsoft.com/office/drawing/2014/main" id="{865CC8C4-22A1-284E-ACE7-B678E17B88B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556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495300</xdr:colOff>
      <xdr:row>164</xdr:row>
      <xdr:rowOff>0</xdr:rowOff>
    </xdr:from>
    <xdr:ext cx="0" cy="177800"/>
    <xdr:pic>
      <xdr:nvPicPr>
        <xdr:cNvPr id="112" name="Image 111" descr="page247image59240">
          <a:extLst>
            <a:ext uri="{FF2B5EF4-FFF2-40B4-BE49-F238E27FC236}">
              <a16:creationId xmlns:a16="http://schemas.microsoft.com/office/drawing/2014/main" id="{EF359903-591C-1D4B-99B2-D505603E10D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683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508000</xdr:colOff>
      <xdr:row>164</xdr:row>
      <xdr:rowOff>0</xdr:rowOff>
    </xdr:from>
    <xdr:ext cx="0" cy="177800"/>
    <xdr:pic>
      <xdr:nvPicPr>
        <xdr:cNvPr id="113" name="Image 112" descr="page247image59400">
          <a:extLst>
            <a:ext uri="{FF2B5EF4-FFF2-40B4-BE49-F238E27FC236}">
              <a16:creationId xmlns:a16="http://schemas.microsoft.com/office/drawing/2014/main" id="{57BBE61C-2DF5-D744-8F3E-46E36D0B5C0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81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520700</xdr:colOff>
      <xdr:row>164</xdr:row>
      <xdr:rowOff>0</xdr:rowOff>
    </xdr:from>
    <xdr:ext cx="0" cy="177800"/>
    <xdr:pic>
      <xdr:nvPicPr>
        <xdr:cNvPr id="114" name="Image 113" descr="page247image59560">
          <a:extLst>
            <a:ext uri="{FF2B5EF4-FFF2-40B4-BE49-F238E27FC236}">
              <a16:creationId xmlns:a16="http://schemas.microsoft.com/office/drawing/2014/main" id="{C3197CB0-7B62-D84F-A87D-83D6F4DFA5B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93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533400</xdr:colOff>
      <xdr:row>164</xdr:row>
      <xdr:rowOff>0</xdr:rowOff>
    </xdr:from>
    <xdr:ext cx="0" cy="177800"/>
    <xdr:pic>
      <xdr:nvPicPr>
        <xdr:cNvPr id="115" name="Image 114" descr="page247image59720">
          <a:extLst>
            <a:ext uri="{FF2B5EF4-FFF2-40B4-BE49-F238E27FC236}">
              <a16:creationId xmlns:a16="http://schemas.microsoft.com/office/drawing/2014/main" id="{A2E45D8B-6358-F44A-B65D-E1701F021DC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106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546100</xdr:colOff>
      <xdr:row>164</xdr:row>
      <xdr:rowOff>0</xdr:rowOff>
    </xdr:from>
    <xdr:ext cx="0" cy="177800"/>
    <xdr:pic>
      <xdr:nvPicPr>
        <xdr:cNvPr id="116" name="Image 115" descr="page247image59880">
          <a:extLst>
            <a:ext uri="{FF2B5EF4-FFF2-40B4-BE49-F238E27FC236}">
              <a16:creationId xmlns:a16="http://schemas.microsoft.com/office/drawing/2014/main" id="{8883982F-9474-0B4F-AA7F-6F7ECE71D7A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119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558800</xdr:colOff>
      <xdr:row>164</xdr:row>
      <xdr:rowOff>0</xdr:rowOff>
    </xdr:from>
    <xdr:ext cx="5690734" cy="177800"/>
    <xdr:pic>
      <xdr:nvPicPr>
        <xdr:cNvPr id="117" name="Image 116" descr="page247image60040">
          <a:extLst>
            <a:ext uri="{FF2B5EF4-FFF2-40B4-BE49-F238E27FC236}">
              <a16:creationId xmlns:a16="http://schemas.microsoft.com/office/drawing/2014/main" id="{AEDFBDFA-7885-CF4D-9A7E-F0D9B30C9C6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131800" y="32804100"/>
          <a:ext cx="5690734"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609600</xdr:colOff>
      <xdr:row>164</xdr:row>
      <xdr:rowOff>0</xdr:rowOff>
    </xdr:from>
    <xdr:ext cx="0" cy="177800"/>
    <xdr:pic>
      <xdr:nvPicPr>
        <xdr:cNvPr id="118" name="Image 117" descr="page247image62984">
          <a:extLst>
            <a:ext uri="{FF2B5EF4-FFF2-40B4-BE49-F238E27FC236}">
              <a16:creationId xmlns:a16="http://schemas.microsoft.com/office/drawing/2014/main" id="{1ECB0F21-8FD1-3842-A1DD-2BB98C92B1D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050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622300</xdr:colOff>
      <xdr:row>164</xdr:row>
      <xdr:rowOff>0</xdr:rowOff>
    </xdr:from>
    <xdr:ext cx="0" cy="177800"/>
    <xdr:pic>
      <xdr:nvPicPr>
        <xdr:cNvPr id="119" name="Image 118" descr="page247image63144">
          <a:extLst>
            <a:ext uri="{FF2B5EF4-FFF2-40B4-BE49-F238E27FC236}">
              <a16:creationId xmlns:a16="http://schemas.microsoft.com/office/drawing/2014/main" id="{5E14EB12-FF62-9749-9358-9419B18D94A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062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635000</xdr:colOff>
      <xdr:row>164</xdr:row>
      <xdr:rowOff>0</xdr:rowOff>
    </xdr:from>
    <xdr:ext cx="0" cy="177800"/>
    <xdr:pic>
      <xdr:nvPicPr>
        <xdr:cNvPr id="120" name="Image 119" descr="page247image63304">
          <a:extLst>
            <a:ext uri="{FF2B5EF4-FFF2-40B4-BE49-F238E27FC236}">
              <a16:creationId xmlns:a16="http://schemas.microsoft.com/office/drawing/2014/main" id="{23A020AD-FAE5-7C41-BB95-F88B553F676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075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647700</xdr:colOff>
      <xdr:row>164</xdr:row>
      <xdr:rowOff>0</xdr:rowOff>
    </xdr:from>
    <xdr:ext cx="0" cy="177800"/>
    <xdr:pic>
      <xdr:nvPicPr>
        <xdr:cNvPr id="121" name="Image 120" descr="page247image63464">
          <a:extLst>
            <a:ext uri="{FF2B5EF4-FFF2-40B4-BE49-F238E27FC236}">
              <a16:creationId xmlns:a16="http://schemas.microsoft.com/office/drawing/2014/main" id="{8C2F6ECD-F481-D84D-85EA-5622E1EC044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088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660400</xdr:colOff>
      <xdr:row>164</xdr:row>
      <xdr:rowOff>0</xdr:rowOff>
    </xdr:from>
    <xdr:ext cx="0" cy="177800"/>
    <xdr:pic>
      <xdr:nvPicPr>
        <xdr:cNvPr id="122" name="Image 121" descr="page247image63624">
          <a:extLst>
            <a:ext uri="{FF2B5EF4-FFF2-40B4-BE49-F238E27FC236}">
              <a16:creationId xmlns:a16="http://schemas.microsoft.com/office/drawing/2014/main" id="{3D1216F2-605D-D240-AE86-7BFC817AE73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008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673100</xdr:colOff>
      <xdr:row>164</xdr:row>
      <xdr:rowOff>0</xdr:rowOff>
    </xdr:from>
    <xdr:ext cx="0" cy="177800"/>
    <xdr:pic>
      <xdr:nvPicPr>
        <xdr:cNvPr id="123" name="Image 122" descr="page247image63784">
          <a:extLst>
            <a:ext uri="{FF2B5EF4-FFF2-40B4-BE49-F238E27FC236}">
              <a16:creationId xmlns:a16="http://schemas.microsoft.com/office/drawing/2014/main" id="{93887F18-046E-DA43-A072-A08F9A0A933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135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685800</xdr:colOff>
      <xdr:row>164</xdr:row>
      <xdr:rowOff>0</xdr:rowOff>
    </xdr:from>
    <xdr:ext cx="0" cy="177800"/>
    <xdr:pic>
      <xdr:nvPicPr>
        <xdr:cNvPr id="124" name="Image 123" descr="page247image63944">
          <a:extLst>
            <a:ext uri="{FF2B5EF4-FFF2-40B4-BE49-F238E27FC236}">
              <a16:creationId xmlns:a16="http://schemas.microsoft.com/office/drawing/2014/main" id="{93D71AFF-F669-1044-88D4-4458EB12A68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26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698500</xdr:colOff>
      <xdr:row>164</xdr:row>
      <xdr:rowOff>0</xdr:rowOff>
    </xdr:from>
    <xdr:ext cx="0" cy="177800"/>
    <xdr:pic>
      <xdr:nvPicPr>
        <xdr:cNvPr id="125" name="Image 124" descr="page247image64104">
          <a:extLst>
            <a:ext uri="{FF2B5EF4-FFF2-40B4-BE49-F238E27FC236}">
              <a16:creationId xmlns:a16="http://schemas.microsoft.com/office/drawing/2014/main" id="{DE216844-49E3-EB4E-BA54-9C8ED9A63D4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38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711200</xdr:colOff>
      <xdr:row>164</xdr:row>
      <xdr:rowOff>0</xdr:rowOff>
    </xdr:from>
    <xdr:ext cx="0" cy="177800"/>
    <xdr:pic>
      <xdr:nvPicPr>
        <xdr:cNvPr id="126" name="Image 125" descr="page247image64264">
          <a:extLst>
            <a:ext uri="{FF2B5EF4-FFF2-40B4-BE49-F238E27FC236}">
              <a16:creationId xmlns:a16="http://schemas.microsoft.com/office/drawing/2014/main" id="{A12F7997-5B1D-3244-9E22-CF9CA3D9CD4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516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723900</xdr:colOff>
      <xdr:row>164</xdr:row>
      <xdr:rowOff>0</xdr:rowOff>
    </xdr:from>
    <xdr:ext cx="0" cy="177800"/>
    <xdr:pic>
      <xdr:nvPicPr>
        <xdr:cNvPr id="127" name="Image 126" descr="page247image64424">
          <a:extLst>
            <a:ext uri="{FF2B5EF4-FFF2-40B4-BE49-F238E27FC236}">
              <a16:creationId xmlns:a16="http://schemas.microsoft.com/office/drawing/2014/main" id="{F29577DA-4184-AE48-A011-BD2FB36E117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643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736600</xdr:colOff>
      <xdr:row>164</xdr:row>
      <xdr:rowOff>0</xdr:rowOff>
    </xdr:from>
    <xdr:ext cx="0" cy="177800"/>
    <xdr:pic>
      <xdr:nvPicPr>
        <xdr:cNvPr id="128" name="Image 127" descr="page247image64584">
          <a:extLst>
            <a:ext uri="{FF2B5EF4-FFF2-40B4-BE49-F238E27FC236}">
              <a16:creationId xmlns:a16="http://schemas.microsoft.com/office/drawing/2014/main" id="{E21FD2B0-2F70-3C41-9C91-3F1D9F5608F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77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749300</xdr:colOff>
      <xdr:row>164</xdr:row>
      <xdr:rowOff>0</xdr:rowOff>
    </xdr:from>
    <xdr:ext cx="0" cy="177800"/>
    <xdr:pic>
      <xdr:nvPicPr>
        <xdr:cNvPr id="129" name="Image 128" descr="page247image64744">
          <a:extLst>
            <a:ext uri="{FF2B5EF4-FFF2-40B4-BE49-F238E27FC236}">
              <a16:creationId xmlns:a16="http://schemas.microsoft.com/office/drawing/2014/main" id="{123F44CA-29E8-BB47-A2CB-9EF489AC9B3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89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762000</xdr:colOff>
      <xdr:row>164</xdr:row>
      <xdr:rowOff>0</xdr:rowOff>
    </xdr:from>
    <xdr:ext cx="77107" cy="177800"/>
    <xdr:pic>
      <xdr:nvPicPr>
        <xdr:cNvPr id="130" name="Image 129" descr="page247image64904">
          <a:extLst>
            <a:ext uri="{FF2B5EF4-FFF2-40B4-BE49-F238E27FC236}">
              <a16:creationId xmlns:a16="http://schemas.microsoft.com/office/drawing/2014/main" id="{821C7784-DAFE-AF4E-A2A1-E040FCCF31B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202400" y="32804100"/>
          <a:ext cx="771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774700</xdr:colOff>
      <xdr:row>164</xdr:row>
      <xdr:rowOff>0</xdr:rowOff>
    </xdr:from>
    <xdr:ext cx="67582" cy="177800"/>
    <xdr:pic>
      <xdr:nvPicPr>
        <xdr:cNvPr id="131" name="Image 130" descr="page247image65064">
          <a:extLst>
            <a:ext uri="{FF2B5EF4-FFF2-40B4-BE49-F238E27FC236}">
              <a16:creationId xmlns:a16="http://schemas.microsoft.com/office/drawing/2014/main" id="{3FFC8D8D-C508-A546-BA13-8B09769C1F2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215100" y="32804100"/>
          <a:ext cx="67582"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787400</xdr:colOff>
      <xdr:row>164</xdr:row>
      <xdr:rowOff>0</xdr:rowOff>
    </xdr:from>
    <xdr:ext cx="28575" cy="177800"/>
    <xdr:pic>
      <xdr:nvPicPr>
        <xdr:cNvPr id="132" name="Image 131" descr="page247image65224">
          <a:extLst>
            <a:ext uri="{FF2B5EF4-FFF2-40B4-BE49-F238E27FC236}">
              <a16:creationId xmlns:a16="http://schemas.microsoft.com/office/drawing/2014/main" id="{654AB7B1-1A49-8D4C-93FA-82BF0744A34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227800" y="32804100"/>
          <a:ext cx="28575"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800100</xdr:colOff>
      <xdr:row>164</xdr:row>
      <xdr:rowOff>0</xdr:rowOff>
    </xdr:from>
    <xdr:ext cx="39007" cy="177800"/>
    <xdr:pic>
      <xdr:nvPicPr>
        <xdr:cNvPr id="133" name="Image 132" descr="page247image65384">
          <a:extLst>
            <a:ext uri="{FF2B5EF4-FFF2-40B4-BE49-F238E27FC236}">
              <a16:creationId xmlns:a16="http://schemas.microsoft.com/office/drawing/2014/main" id="{D464B493-EA85-7B4B-9209-A6C3FE622F2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240500" y="32804100"/>
          <a:ext cx="390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812800</xdr:colOff>
      <xdr:row>164</xdr:row>
      <xdr:rowOff>0</xdr:rowOff>
    </xdr:from>
    <xdr:ext cx="29482" cy="177800"/>
    <xdr:pic>
      <xdr:nvPicPr>
        <xdr:cNvPr id="134" name="Image 133" descr="page247image65544">
          <a:extLst>
            <a:ext uri="{FF2B5EF4-FFF2-40B4-BE49-F238E27FC236}">
              <a16:creationId xmlns:a16="http://schemas.microsoft.com/office/drawing/2014/main" id="{4BA93BF7-D318-A440-9DC0-439B645C3E2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253200" y="32804100"/>
          <a:ext cx="29482"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164</xdr:row>
      <xdr:rowOff>0</xdr:rowOff>
    </xdr:from>
    <xdr:ext cx="5869668" cy="177800"/>
    <xdr:pic>
      <xdr:nvPicPr>
        <xdr:cNvPr id="135" name="Image 134" descr="page247image65704">
          <a:extLst>
            <a:ext uri="{FF2B5EF4-FFF2-40B4-BE49-F238E27FC236}">
              <a16:creationId xmlns:a16="http://schemas.microsoft.com/office/drawing/2014/main" id="{E2622477-D8C0-B244-86E6-C732393A9711}"/>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9278600" y="32804100"/>
          <a:ext cx="5869668"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609600</xdr:colOff>
      <xdr:row>164</xdr:row>
      <xdr:rowOff>0</xdr:rowOff>
    </xdr:from>
    <xdr:ext cx="0" cy="177800"/>
    <xdr:pic>
      <xdr:nvPicPr>
        <xdr:cNvPr id="136" name="Image 135" descr="page247image68648">
          <a:extLst>
            <a:ext uri="{FF2B5EF4-FFF2-40B4-BE49-F238E27FC236}">
              <a16:creationId xmlns:a16="http://schemas.microsoft.com/office/drawing/2014/main" id="{2D1DE68E-663E-E64C-9C9F-DB864D0A8FC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17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622300</xdr:colOff>
      <xdr:row>164</xdr:row>
      <xdr:rowOff>0</xdr:rowOff>
    </xdr:from>
    <xdr:ext cx="0" cy="177800"/>
    <xdr:pic>
      <xdr:nvPicPr>
        <xdr:cNvPr id="137" name="Image 136" descr="page247image68808">
          <a:extLst>
            <a:ext uri="{FF2B5EF4-FFF2-40B4-BE49-F238E27FC236}">
              <a16:creationId xmlns:a16="http://schemas.microsoft.com/office/drawing/2014/main" id="{CD462BCA-17AB-D349-B7DE-1052A75DDBD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30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635000</xdr:colOff>
      <xdr:row>164</xdr:row>
      <xdr:rowOff>0</xdr:rowOff>
    </xdr:from>
    <xdr:ext cx="0" cy="177800"/>
    <xdr:pic>
      <xdr:nvPicPr>
        <xdr:cNvPr id="138" name="Image 137" descr="page247image68968">
          <a:extLst>
            <a:ext uri="{FF2B5EF4-FFF2-40B4-BE49-F238E27FC236}">
              <a16:creationId xmlns:a16="http://schemas.microsoft.com/office/drawing/2014/main" id="{D88DEDA1-45EE-E641-A53F-16C6F1F8A3B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428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647700</xdr:colOff>
      <xdr:row>164</xdr:row>
      <xdr:rowOff>0</xdr:rowOff>
    </xdr:from>
    <xdr:ext cx="0" cy="177800"/>
    <xdr:pic>
      <xdr:nvPicPr>
        <xdr:cNvPr id="139" name="Image 138" descr="page247image69128">
          <a:extLst>
            <a:ext uri="{FF2B5EF4-FFF2-40B4-BE49-F238E27FC236}">
              <a16:creationId xmlns:a16="http://schemas.microsoft.com/office/drawing/2014/main" id="{897B441B-A9B6-A643-BA0D-7CB3FCF80A0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555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660400</xdr:colOff>
      <xdr:row>164</xdr:row>
      <xdr:rowOff>0</xdr:rowOff>
    </xdr:from>
    <xdr:ext cx="0" cy="177800"/>
    <xdr:pic>
      <xdr:nvPicPr>
        <xdr:cNvPr id="140" name="Image 139" descr="page247image69288">
          <a:extLst>
            <a:ext uri="{FF2B5EF4-FFF2-40B4-BE49-F238E27FC236}">
              <a16:creationId xmlns:a16="http://schemas.microsoft.com/office/drawing/2014/main" id="{A167788D-0CD2-F541-8B93-9C386CEFEBD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68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673100</xdr:colOff>
      <xdr:row>164</xdr:row>
      <xdr:rowOff>0</xdr:rowOff>
    </xdr:from>
    <xdr:ext cx="0" cy="177800"/>
    <xdr:pic>
      <xdr:nvPicPr>
        <xdr:cNvPr id="141" name="Image 140" descr="page247image69448">
          <a:extLst>
            <a:ext uri="{FF2B5EF4-FFF2-40B4-BE49-F238E27FC236}">
              <a16:creationId xmlns:a16="http://schemas.microsoft.com/office/drawing/2014/main" id="{6A9DA6A8-6E8A-6846-A854-115BD1AD0E5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80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685800</xdr:colOff>
      <xdr:row>164</xdr:row>
      <xdr:rowOff>0</xdr:rowOff>
    </xdr:from>
    <xdr:ext cx="0" cy="177800"/>
    <xdr:pic>
      <xdr:nvPicPr>
        <xdr:cNvPr id="142" name="Image 141" descr="page247image69608">
          <a:extLst>
            <a:ext uri="{FF2B5EF4-FFF2-40B4-BE49-F238E27FC236}">
              <a16:creationId xmlns:a16="http://schemas.microsoft.com/office/drawing/2014/main" id="{ACA185B7-B98D-1B48-9F48-2BF2792EF8E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936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698500</xdr:colOff>
      <xdr:row>164</xdr:row>
      <xdr:rowOff>0</xdr:rowOff>
    </xdr:from>
    <xdr:ext cx="0" cy="177800"/>
    <xdr:pic>
      <xdr:nvPicPr>
        <xdr:cNvPr id="143" name="Image 142" descr="page247image69768">
          <a:extLst>
            <a:ext uri="{FF2B5EF4-FFF2-40B4-BE49-F238E27FC236}">
              <a16:creationId xmlns:a16="http://schemas.microsoft.com/office/drawing/2014/main" id="{3F07D7D9-B7DF-0748-851F-B8549F40F7C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50063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711200</xdr:colOff>
      <xdr:row>164</xdr:row>
      <xdr:rowOff>0</xdr:rowOff>
    </xdr:from>
    <xdr:ext cx="0" cy="177800"/>
    <xdr:pic>
      <xdr:nvPicPr>
        <xdr:cNvPr id="144" name="Image 143" descr="page247image69928">
          <a:extLst>
            <a:ext uri="{FF2B5EF4-FFF2-40B4-BE49-F238E27FC236}">
              <a16:creationId xmlns:a16="http://schemas.microsoft.com/office/drawing/2014/main" id="{0BC21301-BFC1-C644-9B2A-8F51C24EB92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5019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723900</xdr:colOff>
      <xdr:row>164</xdr:row>
      <xdr:rowOff>0</xdr:rowOff>
    </xdr:from>
    <xdr:ext cx="0" cy="177800"/>
    <xdr:pic>
      <xdr:nvPicPr>
        <xdr:cNvPr id="145" name="Image 144" descr="page247image70088">
          <a:extLst>
            <a:ext uri="{FF2B5EF4-FFF2-40B4-BE49-F238E27FC236}">
              <a16:creationId xmlns:a16="http://schemas.microsoft.com/office/drawing/2014/main" id="{CFFC1A0A-FCCD-3F4E-AE46-863D85063FD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5031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11</xdr:col>
      <xdr:colOff>100011</xdr:colOff>
      <xdr:row>9</xdr:row>
      <xdr:rowOff>166686</xdr:rowOff>
    </xdr:from>
    <xdr:to>
      <xdr:col>15</xdr:col>
      <xdr:colOff>742949</xdr:colOff>
      <xdr:row>21</xdr:row>
      <xdr:rowOff>114299</xdr:rowOff>
    </xdr:to>
    <xdr:graphicFrame macro="">
      <xdr:nvGraphicFramePr>
        <xdr:cNvPr id="2" name="Graphique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152399</xdr:colOff>
      <xdr:row>22</xdr:row>
      <xdr:rowOff>238125</xdr:rowOff>
    </xdr:from>
    <xdr:to>
      <xdr:col>16</xdr:col>
      <xdr:colOff>19049</xdr:colOff>
      <xdr:row>34</xdr:row>
      <xdr:rowOff>219075</xdr:rowOff>
    </xdr:to>
    <xdr:graphicFrame macro="">
      <xdr:nvGraphicFramePr>
        <xdr:cNvPr id="3" name="Graphique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685800</xdr:colOff>
      <xdr:row>0</xdr:row>
      <xdr:rowOff>155575</xdr:rowOff>
    </xdr:from>
    <xdr:to>
      <xdr:col>13</xdr:col>
      <xdr:colOff>304800</xdr:colOff>
      <xdr:row>13</xdr:row>
      <xdr:rowOff>57150</xdr:rowOff>
    </xdr:to>
    <xdr:graphicFrame macro="">
      <xdr:nvGraphicFramePr>
        <xdr:cNvPr id="5" name="Chart 4">
          <a:extLst>
            <a:ext uri="{FF2B5EF4-FFF2-40B4-BE49-F238E27FC236}">
              <a16:creationId xmlns:a16="http://schemas.microsoft.com/office/drawing/2014/main" id="{0696258F-FB7A-8944-B5D9-85A04D219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660400</xdr:colOff>
      <xdr:row>14</xdr:row>
      <xdr:rowOff>123825</xdr:rowOff>
    </xdr:from>
    <xdr:to>
      <xdr:col>13</xdr:col>
      <xdr:colOff>304800</xdr:colOff>
      <xdr:row>27</xdr:row>
      <xdr:rowOff>53975</xdr:rowOff>
    </xdr:to>
    <xdr:graphicFrame macro="">
      <xdr:nvGraphicFramePr>
        <xdr:cNvPr id="6" name="Chart 5">
          <a:extLst>
            <a:ext uri="{FF2B5EF4-FFF2-40B4-BE49-F238E27FC236}">
              <a16:creationId xmlns:a16="http://schemas.microsoft.com/office/drawing/2014/main" id="{E798AB05-2EE9-E948-8C31-4FE2867FE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issela.Landa/Dropbox%20(FOSEM)/AFD%20SENER%20Mexico/Projet%20SENER/Calibration/Data%20source/other%20sources/UNAM-Adrian/2013%20-%20Energ&#237;a%20y%20Emision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MEX_Energy_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ia PJ"/>
      <sheetName val="Emisines INECC@2014 Gg CO2"/>
      <sheetName val="Resumen 2013"/>
      <sheetName val="Factores de emisión"/>
      <sheetName val="Consumo en el Sector Energético"/>
      <sheetName val="Consumo Sector Eléctrico"/>
      <sheetName val="Consumo Final E"/>
      <sheetName val="Resumen_2_2013"/>
      <sheetName val="Resumen Energía"/>
      <sheetName val="Resumen Emisiones"/>
    </sheetNames>
    <sheetDataSet>
      <sheetData sheetId="0"/>
      <sheetData sheetId="1"/>
      <sheetData sheetId="2"/>
      <sheetData sheetId="3"/>
      <sheetData sheetId="4"/>
      <sheetData sheetId="5"/>
      <sheetData sheetId="6"/>
      <sheetData sheetId="7"/>
      <sheetData sheetId="8">
        <row r="5">
          <cell r="L5">
            <v>4.0359999999999996</v>
          </cell>
        </row>
        <row r="6">
          <cell r="L6">
            <v>255.42239699999999</v>
          </cell>
        </row>
        <row r="7">
          <cell r="L7">
            <v>256.95786800000002</v>
          </cell>
        </row>
        <row r="8">
          <cell r="L8">
            <v>1.351008</v>
          </cell>
        </row>
        <row r="9">
          <cell r="L9">
            <v>33.802999999999997</v>
          </cell>
        </row>
        <row r="10">
          <cell r="L10">
            <v>191.13900000000001</v>
          </cell>
        </row>
        <row r="11">
          <cell r="L11">
            <v>2.819</v>
          </cell>
        </row>
        <row r="12">
          <cell r="L12">
            <v>65.030894000000004</v>
          </cell>
        </row>
        <row r="13">
          <cell r="L13">
            <v>4.3962430000000001</v>
          </cell>
        </row>
        <row r="14">
          <cell r="L14">
            <v>11.097</v>
          </cell>
        </row>
        <row r="15">
          <cell r="L15">
            <v>50.081000000000003</v>
          </cell>
        </row>
        <row r="16">
          <cell r="L16">
            <v>33.427</v>
          </cell>
        </row>
        <row r="17">
          <cell r="L17">
            <v>54.098236</v>
          </cell>
        </row>
        <row r="18">
          <cell r="L18">
            <v>1471.103975</v>
          </cell>
        </row>
        <row r="19">
          <cell r="L19">
            <v>548.57963900000004</v>
          </cell>
        </row>
        <row r="20">
          <cell r="L20">
            <v>0.86699999999999999</v>
          </cell>
        </row>
        <row r="21">
          <cell r="L21">
            <v>0.85647499999999999</v>
          </cell>
        </row>
        <row r="22">
          <cell r="L22">
            <v>126.329669</v>
          </cell>
        </row>
        <row r="23">
          <cell r="L23">
            <v>28.674313999999999</v>
          </cell>
        </row>
        <row r="24">
          <cell r="L24">
            <v>8.1303E-2</v>
          </cell>
        </row>
        <row r="25">
          <cell r="L25">
            <v>0</v>
          </cell>
        </row>
        <row r="26">
          <cell r="L26">
            <v>0</v>
          </cell>
        </row>
        <row r="27">
          <cell r="L27">
            <v>26.448539</v>
          </cell>
        </row>
        <row r="28">
          <cell r="L28">
            <v>0.161</v>
          </cell>
        </row>
        <row r="29">
          <cell r="L29">
            <v>4.0659999999999998</v>
          </cell>
        </row>
        <row r="30">
          <cell r="L30">
            <v>115.550152</v>
          </cell>
        </row>
        <row r="31">
          <cell r="L31">
            <v>6.0288570000000004</v>
          </cell>
        </row>
        <row r="32">
          <cell r="L32">
            <v>8.1239999999999993E-3</v>
          </cell>
        </row>
        <row r="33">
          <cell r="L33">
            <v>37.027999999999999</v>
          </cell>
        </row>
        <row r="34">
          <cell r="L34">
            <v>65.126006000000004</v>
          </cell>
        </row>
        <row r="35">
          <cell r="L35">
            <v>2.2635710000000002</v>
          </cell>
        </row>
        <row r="36">
          <cell r="L36">
            <v>6.2030000000000002E-3</v>
          </cell>
        </row>
        <row r="37">
          <cell r="L37">
            <v>0</v>
          </cell>
        </row>
        <row r="38">
          <cell r="L38">
            <v>0.88261100000000003</v>
          </cell>
        </row>
        <row r="39">
          <cell r="L39">
            <v>2.9323039999999998</v>
          </cell>
        </row>
        <row r="40">
          <cell r="L40">
            <v>115.285</v>
          </cell>
        </row>
        <row r="41">
          <cell r="L41">
            <v>21.582000000000001</v>
          </cell>
        </row>
        <row r="42">
          <cell r="L42">
            <v>5.8601640000000002</v>
          </cell>
        </row>
        <row r="43">
          <cell r="L43">
            <v>0</v>
          </cell>
        </row>
        <row r="44">
          <cell r="L44">
            <v>100.994443</v>
          </cell>
        </row>
        <row r="45">
          <cell r="L45">
            <v>4.0000000000000003E-5</v>
          </cell>
        </row>
        <row r="46">
          <cell r="L46">
            <v>0.26655099999999998</v>
          </cell>
        </row>
        <row r="47">
          <cell r="L47">
            <v>1.4900869999999999</v>
          </cell>
        </row>
        <row r="48">
          <cell r="L48">
            <v>4.4249999999999998</v>
          </cell>
        </row>
        <row r="49">
          <cell r="L49">
            <v>36.133000000000003</v>
          </cell>
        </row>
        <row r="50">
          <cell r="L50">
            <v>59.526828000000002</v>
          </cell>
        </row>
        <row r="51">
          <cell r="L51">
            <v>2.5599999999999999E-4</v>
          </cell>
        </row>
        <row r="52">
          <cell r="L52">
            <v>0</v>
          </cell>
        </row>
        <row r="53">
          <cell r="L53">
            <v>3.4816769999999999</v>
          </cell>
        </row>
        <row r="54">
          <cell r="L54">
            <v>4.1449999999999996</v>
          </cell>
        </row>
        <row r="55">
          <cell r="L55">
            <v>0.43508999999999998</v>
          </cell>
        </row>
        <row r="56">
          <cell r="L56">
            <v>9.5646999999999996E-2</v>
          </cell>
        </row>
        <row r="57">
          <cell r="L57">
            <v>0</v>
          </cell>
        </row>
        <row r="58">
          <cell r="L58">
            <v>110.779</v>
          </cell>
        </row>
        <row r="59">
          <cell r="L59">
            <v>5.117</v>
          </cell>
        </row>
        <row r="60">
          <cell r="L60">
            <v>1.9029609999999999</v>
          </cell>
        </row>
        <row r="61">
          <cell r="L61">
            <v>0.83927700000000005</v>
          </cell>
        </row>
        <row r="62">
          <cell r="L62">
            <v>4.1992229999999999</v>
          </cell>
        </row>
        <row r="63">
          <cell r="L63">
            <v>3.3719830000000002</v>
          </cell>
        </row>
        <row r="64">
          <cell r="L64">
            <v>66.287999999999997</v>
          </cell>
        </row>
        <row r="65">
          <cell r="L65">
            <v>17.125</v>
          </cell>
        </row>
        <row r="66">
          <cell r="L66">
            <v>0</v>
          </cell>
        </row>
        <row r="67">
          <cell r="L67">
            <v>0</v>
          </cell>
        </row>
        <row r="68">
          <cell r="L68">
            <v>9.3198019999999993</v>
          </cell>
        </row>
        <row r="69">
          <cell r="L69">
            <v>4.3686129999999999</v>
          </cell>
        </row>
        <row r="70">
          <cell r="L70">
            <v>2.2258830000000001</v>
          </cell>
        </row>
        <row r="71">
          <cell r="L71">
            <v>9.2739999999999991</v>
          </cell>
        </row>
        <row r="72">
          <cell r="L72">
            <v>36.293999999999997</v>
          </cell>
        </row>
        <row r="73">
          <cell r="L73">
            <v>0</v>
          </cell>
        </row>
        <row r="74">
          <cell r="L74">
            <v>0.40593800000000002</v>
          </cell>
        </row>
        <row r="75">
          <cell r="L75">
            <v>1.29373</v>
          </cell>
        </row>
        <row r="76">
          <cell r="L76">
            <v>5.1573520000000004</v>
          </cell>
        </row>
        <row r="77">
          <cell r="L77">
            <v>32.664000000000001</v>
          </cell>
        </row>
        <row r="78">
          <cell r="L78">
            <v>10.295999999999999</v>
          </cell>
        </row>
        <row r="79">
          <cell r="L79">
            <v>6.2199999999999998E-3</v>
          </cell>
        </row>
        <row r="80">
          <cell r="L80">
            <v>0.14721300000000001</v>
          </cell>
        </row>
        <row r="81">
          <cell r="L81">
            <v>0.152535</v>
          </cell>
        </row>
        <row r="82">
          <cell r="L82">
            <v>2.3273769999999998</v>
          </cell>
        </row>
        <row r="83">
          <cell r="L83">
            <v>48.554000000000002</v>
          </cell>
        </row>
        <row r="84">
          <cell r="L84">
            <v>4.1779999999999999</v>
          </cell>
        </row>
        <row r="85">
          <cell r="L85">
            <v>0.814222</v>
          </cell>
        </row>
        <row r="86">
          <cell r="L86">
            <v>0.140374</v>
          </cell>
        </row>
        <row r="87">
          <cell r="L87">
            <v>2.080508</v>
          </cell>
        </row>
        <row r="88">
          <cell r="L88">
            <v>15.255000000000001</v>
          </cell>
        </row>
        <row r="89">
          <cell r="L89">
            <v>3.6819999999999999</v>
          </cell>
        </row>
        <row r="91">
          <cell r="L91">
            <v>1.7729999999999999</v>
          </cell>
        </row>
        <row r="92">
          <cell r="L92">
            <v>1.283507</v>
          </cell>
        </row>
        <row r="93">
          <cell r="L93">
            <v>3.5512489999999999</v>
          </cell>
        </row>
        <row r="94">
          <cell r="L94">
            <v>0.67199600000000004</v>
          </cell>
        </row>
        <row r="95">
          <cell r="L95">
            <v>0.96099999999999997</v>
          </cell>
        </row>
        <row r="96">
          <cell r="L96">
            <v>3.0630000000000002</v>
          </cell>
        </row>
        <row r="97">
          <cell r="L97">
            <v>0.54942100000000005</v>
          </cell>
        </row>
        <row r="98">
          <cell r="L98">
            <v>0.82255599999999995</v>
          </cell>
        </row>
        <row r="99">
          <cell r="L99">
            <v>0</v>
          </cell>
        </row>
        <row r="100">
          <cell r="L100">
            <v>4.7320000000000002</v>
          </cell>
        </row>
        <row r="101">
          <cell r="L101">
            <v>7.875</v>
          </cell>
        </row>
        <row r="102">
          <cell r="L102">
            <v>1.8652999999999999E-2</v>
          </cell>
        </row>
        <row r="103">
          <cell r="L103">
            <v>1.942977</v>
          </cell>
        </row>
        <row r="104">
          <cell r="L104">
            <v>0.50555899999999998</v>
          </cell>
        </row>
        <row r="105">
          <cell r="L105">
            <v>5.4610000000000003</v>
          </cell>
        </row>
        <row r="106">
          <cell r="L106">
            <v>1.6479999999999999</v>
          </cell>
        </row>
        <row r="107">
          <cell r="L107">
            <v>0.162296</v>
          </cell>
        </row>
        <row r="108">
          <cell r="L108">
            <v>0</v>
          </cell>
        </row>
        <row r="109">
          <cell r="L109">
            <v>0.51700000000000002</v>
          </cell>
        </row>
        <row r="110">
          <cell r="L110">
            <v>0.47499999999999998</v>
          </cell>
        </row>
        <row r="111">
          <cell r="L111">
            <v>0</v>
          </cell>
        </row>
        <row r="112">
          <cell r="L112">
            <v>0</v>
          </cell>
        </row>
        <row r="113">
          <cell r="L113">
            <v>8.7880000000000007E-3</v>
          </cell>
        </row>
        <row r="114">
          <cell r="L114">
            <v>0.27300000000000002</v>
          </cell>
        </row>
        <row r="115">
          <cell r="L115">
            <v>0.24199999999999999</v>
          </cell>
        </row>
        <row r="116">
          <cell r="L116">
            <v>0.38100000000000001</v>
          </cell>
        </row>
        <row r="117">
          <cell r="L117">
            <v>4.2556149999999988</v>
          </cell>
        </row>
        <row r="118">
          <cell r="L118">
            <v>94.208432999999999</v>
          </cell>
        </row>
        <row r="119">
          <cell r="L119">
            <v>5.9778859999999998</v>
          </cell>
        </row>
        <row r="120">
          <cell r="L120">
            <v>30.583707</v>
          </cell>
        </row>
        <row r="121">
          <cell r="L121">
            <v>0.85200500000000001</v>
          </cell>
        </row>
        <row r="122">
          <cell r="L122">
            <v>0</v>
          </cell>
        </row>
        <row r="123">
          <cell r="L123">
            <v>35.364891</v>
          </cell>
        </row>
        <row r="124">
          <cell r="L124">
            <v>1.0112719999999999</v>
          </cell>
        </row>
        <row r="125">
          <cell r="L125">
            <v>178.715</v>
          </cell>
        </row>
        <row r="126">
          <cell r="L126">
            <v>376.97500000000002</v>
          </cell>
        </row>
        <row r="127">
          <cell r="L127">
            <v>0</v>
          </cell>
        </row>
        <row r="128">
          <cell r="L128">
            <v>3.526732</v>
          </cell>
        </row>
        <row r="129">
          <cell r="L129">
            <v>132.85906083999998</v>
          </cell>
        </row>
        <row r="130">
          <cell r="L130">
            <v>250.59017733356711</v>
          </cell>
        </row>
        <row r="131">
          <cell r="L131">
            <v>112.85074853466141</v>
          </cell>
        </row>
        <row r="132">
          <cell r="L132">
            <v>96.149994922306163</v>
          </cell>
        </row>
        <row r="133">
          <cell r="L133">
            <v>169.09335016</v>
          </cell>
        </row>
        <row r="134">
          <cell r="L134">
            <v>96.888034597104721</v>
          </cell>
        </row>
        <row r="135">
          <cell r="L135">
            <v>298.21721077909376</v>
          </cell>
        </row>
        <row r="136">
          <cell r="L136">
            <v>1051.4445238765484</v>
          </cell>
        </row>
        <row r="137">
          <cell r="L137">
            <v>16.284303395455634</v>
          </cell>
        </row>
        <row r="138">
          <cell r="L138">
            <v>408.48248020040592</v>
          </cell>
        </row>
        <row r="139">
          <cell r="L139">
            <v>0</v>
          </cell>
        </row>
        <row r="140">
          <cell r="L140">
            <v>0.12404279959408351</v>
          </cell>
        </row>
        <row r="141">
          <cell r="L141">
            <v>6.5296000000000003</v>
          </cell>
        </row>
        <row r="142">
          <cell r="L142">
            <v>0</v>
          </cell>
        </row>
        <row r="143">
          <cell r="L143">
            <v>0</v>
          </cell>
        </row>
        <row r="144">
          <cell r="L144">
            <v>131.31599900000001</v>
          </cell>
        </row>
        <row r="145">
          <cell r="L145">
            <v>98.798878999999999</v>
          </cell>
        </row>
        <row r="146">
          <cell r="L146">
            <v>40.19138022090619</v>
          </cell>
        </row>
        <row r="147">
          <cell r="L147">
            <v>122.597565</v>
          </cell>
        </row>
        <row r="148">
          <cell r="L148">
            <v>4.7E-2</v>
          </cell>
        </row>
        <row r="149">
          <cell r="L149">
            <v>24.049492999999998</v>
          </cell>
        </row>
        <row r="150">
          <cell r="L150">
            <v>0</v>
          </cell>
        </row>
        <row r="151">
          <cell r="L151">
            <v>69.814172727996038</v>
          </cell>
        </row>
        <row r="152">
          <cell r="L152">
            <v>0</v>
          </cell>
        </row>
        <row r="153">
          <cell r="L153">
            <v>0</v>
          </cell>
        </row>
        <row r="154">
          <cell r="L154">
            <v>0</v>
          </cell>
        </row>
      </sheetData>
      <sheetData sheetId="9">
        <row r="5">
          <cell r="M5">
            <v>0</v>
          </cell>
        </row>
        <row r="6">
          <cell r="M6">
            <v>0</v>
          </cell>
        </row>
        <row r="7">
          <cell r="M7">
            <v>16723.5632272572</v>
          </cell>
        </row>
        <row r="8">
          <cell r="M8">
            <v>98.102121932160003</v>
          </cell>
        </row>
        <row r="9">
          <cell r="M9">
            <v>1952.3226877</v>
          </cell>
        </row>
        <row r="10">
          <cell r="M10">
            <v>0</v>
          </cell>
        </row>
        <row r="11">
          <cell r="M11">
            <v>0</v>
          </cell>
        </row>
        <row r="12">
          <cell r="M12">
            <v>4232.3991711126009</v>
          </cell>
        </row>
        <row r="13">
          <cell r="M13">
            <v>320.26968765711007</v>
          </cell>
        </row>
        <row r="14">
          <cell r="M14">
            <v>640.91722230000005</v>
          </cell>
        </row>
        <row r="15">
          <cell r="M15">
            <v>0</v>
          </cell>
        </row>
        <row r="16">
          <cell r="M16">
            <v>0</v>
          </cell>
        </row>
        <row r="17">
          <cell r="M17">
            <v>3520.8700837644001</v>
          </cell>
        </row>
        <row r="18">
          <cell r="M18">
            <v>105436.87141664958</v>
          </cell>
        </row>
        <row r="19">
          <cell r="M19">
            <v>39964.449107472035</v>
          </cell>
        </row>
        <row r="20">
          <cell r="M20">
            <v>50.074365299999997</v>
          </cell>
        </row>
        <row r="21">
          <cell r="M21">
            <v>61.385222242075002</v>
          </cell>
        </row>
        <row r="22">
          <cell r="M22">
            <v>9173.305111359381</v>
          </cell>
        </row>
        <row r="23">
          <cell r="M23">
            <v>2088.94585412178</v>
          </cell>
        </row>
        <row r="24">
          <cell r="M24">
            <v>6.4595396106000003</v>
          </cell>
        </row>
        <row r="25">
          <cell r="M25">
            <v>0</v>
          </cell>
        </row>
        <row r="26">
          <cell r="M26">
            <v>0</v>
          </cell>
        </row>
        <row r="27">
          <cell r="M27">
            <v>1926.7964315250301</v>
          </cell>
        </row>
        <row r="28">
          <cell r="M28">
            <v>0</v>
          </cell>
        </row>
        <row r="29">
          <cell r="M29">
            <v>0</v>
          </cell>
        </row>
        <row r="30">
          <cell r="M30">
            <v>8417.9175468170397</v>
          </cell>
        </row>
        <row r="31">
          <cell r="M31">
            <v>392.37549724530004</v>
          </cell>
        </row>
        <row r="32">
          <cell r="M32">
            <v>0.58991629848000005</v>
          </cell>
        </row>
        <row r="33">
          <cell r="M33">
            <v>0</v>
          </cell>
        </row>
        <row r="34">
          <cell r="M34">
            <v>7137.6806568480597</v>
          </cell>
        </row>
        <row r="35">
          <cell r="M35">
            <v>178.80200848952001</v>
          </cell>
        </row>
        <row r="36">
          <cell r="M36">
            <v>0.40370922870000003</v>
          </cell>
        </row>
        <row r="37">
          <cell r="M37">
            <v>0</v>
          </cell>
        </row>
        <row r="38">
          <cell r="M38">
            <v>64.298890960470004</v>
          </cell>
        </row>
        <row r="39">
          <cell r="M39">
            <v>232.97213926079996</v>
          </cell>
        </row>
        <row r="40">
          <cell r="M40">
            <v>6658.3889314999997</v>
          </cell>
        </row>
        <row r="41">
          <cell r="M41">
            <v>0</v>
          </cell>
        </row>
        <row r="42">
          <cell r="M42">
            <v>749.55863382179996</v>
          </cell>
        </row>
        <row r="43">
          <cell r="M43">
            <v>0</v>
          </cell>
        </row>
        <row r="44">
          <cell r="M44">
            <v>7977.6641663461596</v>
          </cell>
        </row>
        <row r="45">
          <cell r="M45">
            <v>2.6033160000000005E-3</v>
          </cell>
        </row>
        <row r="46">
          <cell r="M46">
            <v>19.41844559427</v>
          </cell>
        </row>
        <row r="47">
          <cell r="M47">
            <v>118.38771016739999</v>
          </cell>
        </row>
        <row r="48">
          <cell r="M48">
            <v>255.56985749999998</v>
          </cell>
        </row>
        <row r="49">
          <cell r="M49">
            <v>0</v>
          </cell>
        </row>
        <row r="50">
          <cell r="M50">
            <v>6065.7458042806529</v>
          </cell>
        </row>
        <row r="51">
          <cell r="M51">
            <v>1.6661222399999998E-2</v>
          </cell>
        </row>
        <row r="52">
          <cell r="M52">
            <v>0</v>
          </cell>
        </row>
        <row r="53">
          <cell r="M53">
            <v>276.61993398539994</v>
          </cell>
        </row>
        <row r="54">
          <cell r="M54">
            <v>0</v>
          </cell>
        </row>
        <row r="55">
          <cell r="M55">
            <v>31.696641519299998</v>
          </cell>
        </row>
        <row r="56">
          <cell r="M56">
            <v>7.5991732793999986</v>
          </cell>
        </row>
        <row r="57">
          <cell r="M57">
            <v>0</v>
          </cell>
        </row>
        <row r="58">
          <cell r="M58">
            <v>6398.1408461000001</v>
          </cell>
        </row>
        <row r="59">
          <cell r="M59">
            <v>0</v>
          </cell>
        </row>
        <row r="60">
          <cell r="M60">
            <v>150.31702070631997</v>
          </cell>
        </row>
        <row r="61">
          <cell r="M61">
            <v>54.622581063300011</v>
          </cell>
        </row>
        <row r="62">
          <cell r="M62">
            <v>305.91662895170998</v>
          </cell>
        </row>
        <row r="63">
          <cell r="M63">
            <v>267.90472374659998</v>
          </cell>
        </row>
        <row r="64">
          <cell r="M64">
            <v>3828.5230992000002</v>
          </cell>
        </row>
        <row r="65">
          <cell r="M65">
            <v>0</v>
          </cell>
        </row>
        <row r="66">
          <cell r="M66">
            <v>0</v>
          </cell>
        </row>
        <row r="67">
          <cell r="M67">
            <v>0</v>
          </cell>
        </row>
        <row r="68">
          <cell r="M68">
            <v>606.5597415858</v>
          </cell>
        </row>
        <row r="69">
          <cell r="M69">
            <v>318.25682088201</v>
          </cell>
        </row>
        <row r="70">
          <cell r="M70">
            <v>176.84684952660001</v>
          </cell>
        </row>
        <row r="71">
          <cell r="M71">
            <v>535.62821659999997</v>
          </cell>
        </row>
        <row r="72">
          <cell r="M72">
            <v>0</v>
          </cell>
        </row>
        <row r="73">
          <cell r="M73">
            <v>0</v>
          </cell>
        </row>
        <row r="74">
          <cell r="M74">
            <v>26.419622260200001</v>
          </cell>
        </row>
        <row r="75">
          <cell r="M75">
            <v>94.249226672100008</v>
          </cell>
        </row>
        <row r="76">
          <cell r="M76">
            <v>409.75264787039998</v>
          </cell>
        </row>
        <row r="77">
          <cell r="M77">
            <v>1886.5387176000002</v>
          </cell>
        </row>
        <row r="78">
          <cell r="M78">
            <v>0</v>
          </cell>
        </row>
        <row r="79">
          <cell r="M79">
            <v>0.49132476639999995</v>
          </cell>
        </row>
        <row r="80">
          <cell r="M80">
            <v>9.5810489577000002</v>
          </cell>
        </row>
        <row r="81">
          <cell r="M81">
            <v>11.11229220195</v>
          </cell>
        </row>
        <row r="82">
          <cell r="M82">
            <v>184.91056812539998</v>
          </cell>
        </row>
        <row r="83">
          <cell r="M83">
            <v>2804.2799686000003</v>
          </cell>
        </row>
        <row r="84">
          <cell r="M84">
            <v>0</v>
          </cell>
        </row>
        <row r="85">
          <cell r="M85">
            <v>52.991929003800003</v>
          </cell>
        </row>
        <row r="86">
          <cell r="M86">
            <v>10.226353987980001</v>
          </cell>
        </row>
        <row r="87">
          <cell r="M87">
            <v>165.29677670160001</v>
          </cell>
        </row>
        <row r="88">
          <cell r="M88">
            <v>881.06625450000001</v>
          </cell>
        </row>
        <row r="89">
          <cell r="M89">
            <v>0</v>
          </cell>
        </row>
        <row r="91">
          <cell r="M91">
            <v>0</v>
          </cell>
        </row>
        <row r="92">
          <cell r="M92">
            <v>83.534357730300002</v>
          </cell>
        </row>
        <row r="93">
          <cell r="M93">
            <v>258.71122411173002</v>
          </cell>
        </row>
        <row r="94">
          <cell r="M94">
            <v>53.390216599200002</v>
          </cell>
        </row>
        <row r="95">
          <cell r="M95">
            <v>55.503419899999997</v>
          </cell>
        </row>
        <row r="96">
          <cell r="M96">
            <v>0</v>
          </cell>
        </row>
        <row r="97">
          <cell r="M97">
            <v>35.757912000900006</v>
          </cell>
        </row>
        <row r="98">
          <cell r="M98">
            <v>59.923837968120004</v>
          </cell>
        </row>
        <row r="99">
          <cell r="M99">
            <v>0</v>
          </cell>
        </row>
        <row r="100">
          <cell r="M100">
            <v>273.30091880000003</v>
          </cell>
        </row>
        <row r="101">
          <cell r="M101">
            <v>0</v>
          </cell>
        </row>
        <row r="102">
          <cell r="M102">
            <v>1.2139913337000001</v>
          </cell>
        </row>
        <row r="103">
          <cell r="M103">
            <v>141.54737054229</v>
          </cell>
        </row>
        <row r="104">
          <cell r="M104">
            <v>40.166763661799997</v>
          </cell>
        </row>
        <row r="105">
          <cell r="M105">
            <v>315.40496990000003</v>
          </cell>
        </row>
        <row r="106">
          <cell r="M106">
            <v>0</v>
          </cell>
        </row>
        <row r="107">
          <cell r="M107">
            <v>11.82338856792</v>
          </cell>
        </row>
        <row r="108">
          <cell r="M108">
            <v>0</v>
          </cell>
        </row>
        <row r="109">
          <cell r="M109">
            <v>29.859800300000003</v>
          </cell>
        </row>
        <row r="110">
          <cell r="M110">
            <v>0</v>
          </cell>
        </row>
        <row r="111">
          <cell r="M111">
            <v>0</v>
          </cell>
        </row>
        <row r="112">
          <cell r="M112">
            <v>0</v>
          </cell>
        </row>
        <row r="113">
          <cell r="M113">
            <v>0.6982083576</v>
          </cell>
        </row>
        <row r="114">
          <cell r="M114">
            <v>15.767360700000001</v>
          </cell>
        </row>
        <row r="115">
          <cell r="M115">
            <v>0</v>
          </cell>
        </row>
        <row r="116">
          <cell r="M116">
            <v>0</v>
          </cell>
        </row>
        <row r="117">
          <cell r="M117">
            <v>433.64445407512386</v>
          </cell>
        </row>
        <row r="118">
          <cell r="M118">
            <v>12049.96043352585</v>
          </cell>
        </row>
        <row r="119">
          <cell r="M119">
            <v>472.19991037232001</v>
          </cell>
        </row>
        <row r="120">
          <cell r="M120">
            <v>1990.4763443103</v>
          </cell>
        </row>
        <row r="121">
          <cell r="M121">
            <v>61.064848683685007</v>
          </cell>
        </row>
        <row r="122">
          <cell r="M122">
            <v>0</v>
          </cell>
        </row>
        <row r="123">
          <cell r="M123">
            <v>2576.3595403160698</v>
          </cell>
        </row>
        <row r="124">
          <cell r="M124">
            <v>80.345762654399991</v>
          </cell>
        </row>
        <row r="125">
          <cell r="M125">
            <v>10321.8456685</v>
          </cell>
        </row>
        <row r="126">
          <cell r="M126">
            <v>0</v>
          </cell>
        </row>
        <row r="127">
          <cell r="M127">
            <v>0</v>
          </cell>
        </row>
        <row r="128">
          <cell r="M128">
            <v>386.52280900331999</v>
          </cell>
        </row>
        <row r="129">
          <cell r="M129">
            <v>7728.5417709424228</v>
          </cell>
        </row>
        <row r="130">
          <cell r="M130">
            <v>14473.061223059769</v>
          </cell>
        </row>
        <row r="131">
          <cell r="M131">
            <v>6517.7965472930509</v>
          </cell>
        </row>
        <row r="132">
          <cell r="M132">
            <v>5553.2294917332219</v>
          </cell>
        </row>
        <row r="133">
          <cell r="M133">
            <v>9836.3258902903581</v>
          </cell>
        </row>
        <row r="134">
          <cell r="M134">
            <v>5595.8556373869205</v>
          </cell>
        </row>
        <row r="135">
          <cell r="M135">
            <v>38144.202976866392</v>
          </cell>
        </row>
        <row r="136">
          <cell r="M136">
            <v>60727.124776561541</v>
          </cell>
        </row>
        <row r="137">
          <cell r="M137">
            <v>940.51459847759611</v>
          </cell>
        </row>
        <row r="138">
          <cell r="M138">
            <v>32454.014748418289</v>
          </cell>
        </row>
        <row r="139">
          <cell r="M139">
            <v>0</v>
          </cell>
        </row>
        <row r="140">
          <cell r="M140">
            <v>9.8552252363098543</v>
          </cell>
        </row>
        <row r="141">
          <cell r="M141">
            <v>0</v>
          </cell>
        </row>
        <row r="142">
          <cell r="M142">
            <v>0</v>
          </cell>
        </row>
        <row r="143">
          <cell r="M143">
            <v>0</v>
          </cell>
        </row>
        <row r="144">
          <cell r="M144">
            <v>0</v>
          </cell>
        </row>
        <row r="145">
          <cell r="M145">
            <v>0</v>
          </cell>
        </row>
        <row r="146">
          <cell r="M146">
            <v>5140.7769560365468</v>
          </cell>
        </row>
        <row r="147">
          <cell r="M147">
            <v>0</v>
          </cell>
        </row>
        <row r="148">
          <cell r="M148">
            <v>0</v>
          </cell>
        </row>
        <row r="149">
          <cell r="M149">
            <v>1752.02408315961</v>
          </cell>
        </row>
        <row r="150">
          <cell r="M150">
            <v>0</v>
          </cell>
        </row>
        <row r="151">
          <cell r="M151">
            <v>4032.1803786608666</v>
          </cell>
        </row>
        <row r="152">
          <cell r="M152">
            <v>0</v>
          </cell>
        </row>
        <row r="153">
          <cell r="M153">
            <v>0</v>
          </cell>
        </row>
        <row r="154">
          <cell r="M154">
            <v>0</v>
          </cell>
        </row>
        <row r="155">
          <cell r="M155">
            <v>0</v>
          </cell>
        </row>
        <row r="156">
          <cell r="M156">
            <v>0</v>
          </cell>
        </row>
        <row r="157">
          <cell r="M157">
            <v>16214.041470800001</v>
          </cell>
        </row>
        <row r="158">
          <cell r="M158">
            <v>0</v>
          </cell>
        </row>
        <row r="159">
          <cell r="M159">
            <v>1896.3482999999999</v>
          </cell>
        </row>
        <row r="160">
          <cell r="M160">
            <v>0</v>
          </cell>
        </row>
        <row r="161">
          <cell r="M161">
            <v>0</v>
          </cell>
        </row>
        <row r="162">
          <cell r="M162">
            <v>4103.4494113999999</v>
          </cell>
        </row>
        <row r="163">
          <cell r="M163">
            <v>325.76160629999998</v>
          </cell>
        </row>
        <row r="164">
          <cell r="M164">
            <v>622.54169999999999</v>
          </cell>
        </row>
        <row r="165">
          <cell r="M165">
            <v>0</v>
          </cell>
        </row>
        <row r="166">
          <cell r="M166">
            <v>0</v>
          </cell>
        </row>
        <row r="167">
          <cell r="M167">
            <v>3413.5986916000002</v>
          </cell>
        </row>
        <row r="168">
          <cell r="M168">
            <v>101947.5054675</v>
          </cell>
        </row>
        <row r="169">
          <cell r="M169">
            <v>40649.751249900008</v>
          </cell>
        </row>
        <row r="170">
          <cell r="M170">
            <v>48.6387</v>
          </cell>
        </row>
        <row r="171">
          <cell r="M171">
            <v>59.353717500000002</v>
          </cell>
        </row>
        <row r="172">
          <cell r="M172">
            <v>0</v>
          </cell>
        </row>
        <row r="173">
          <cell r="M173">
            <v>2124.7666674000002</v>
          </cell>
        </row>
        <row r="174">
          <cell r="M174">
            <v>6.5611521000000002</v>
          </cell>
        </row>
        <row r="175">
          <cell r="M175">
            <v>0</v>
          </cell>
        </row>
        <row r="176">
          <cell r="M176">
            <v>0</v>
          </cell>
        </row>
        <row r="177">
          <cell r="M177">
            <v>1959.8367398999999</v>
          </cell>
        </row>
        <row r="178">
          <cell r="M178">
            <v>0</v>
          </cell>
        </row>
        <row r="179">
          <cell r="M179">
            <v>0</v>
          </cell>
        </row>
        <row r="180">
          <cell r="M180">
            <v>8562.2662631999992</v>
          </cell>
        </row>
        <row r="181">
          <cell r="M181">
            <v>380.42087670000001</v>
          </cell>
        </row>
        <row r="182">
          <cell r="M182">
            <v>0</v>
          </cell>
        </row>
        <row r="183">
          <cell r="M183">
            <v>0</v>
          </cell>
        </row>
        <row r="184">
          <cell r="M184">
            <v>6160.9201676000002</v>
          </cell>
        </row>
        <row r="185">
          <cell r="M185">
            <v>220.69817250000003</v>
          </cell>
        </row>
        <row r="186">
          <cell r="M186">
            <v>0.39140930000000002</v>
          </cell>
        </row>
        <row r="187">
          <cell r="M187">
            <v>0</v>
          </cell>
        </row>
        <row r="188">
          <cell r="M188">
            <v>65.401475099999999</v>
          </cell>
        </row>
        <row r="189">
          <cell r="M189">
            <v>236.63693279999998</v>
          </cell>
        </row>
        <row r="190">
          <cell r="M190">
            <v>6467.4885000000004</v>
          </cell>
        </row>
        <row r="191">
          <cell r="M191">
            <v>0</v>
          </cell>
        </row>
        <row r="192">
          <cell r="M192">
            <v>591.87656400000003</v>
          </cell>
        </row>
        <row r="193">
          <cell r="M193">
            <v>0</v>
          </cell>
        </row>
        <row r="194">
          <cell r="M194">
            <v>9846.9581925000002</v>
          </cell>
        </row>
        <row r="195">
          <cell r="M195">
            <v>2.5240000000000002E-3</v>
          </cell>
        </row>
        <row r="196">
          <cell r="M196">
            <v>19.751429099999999</v>
          </cell>
        </row>
        <row r="197">
          <cell r="M197">
            <v>120.2500209</v>
          </cell>
        </row>
        <row r="198">
          <cell r="M198">
            <v>248.24250000000001</v>
          </cell>
        </row>
        <row r="199">
          <cell r="M199">
            <v>0</v>
          </cell>
        </row>
        <row r="200">
          <cell r="M200">
            <v>6667.0047360000008</v>
          </cell>
        </row>
        <row r="201">
          <cell r="M201">
            <v>1.6153600000000001E-2</v>
          </cell>
        </row>
        <row r="202">
          <cell r="M202">
            <v>0</v>
          </cell>
        </row>
        <row r="203">
          <cell r="M203">
            <v>280.97133389999999</v>
          </cell>
        </row>
        <row r="204">
          <cell r="M204">
            <v>0</v>
          </cell>
        </row>
        <row r="205">
          <cell r="M205">
            <v>32.240168999999995</v>
          </cell>
        </row>
        <row r="206">
          <cell r="M206">
            <v>7.7187128999999999</v>
          </cell>
        </row>
        <row r="207">
          <cell r="M207">
            <v>0</v>
          </cell>
        </row>
        <row r="208">
          <cell r="M208">
            <v>6214.7018999999991</v>
          </cell>
        </row>
        <row r="209">
          <cell r="M209">
            <v>0</v>
          </cell>
        </row>
        <row r="210">
          <cell r="M210">
            <v>185.53869749999998</v>
          </cell>
        </row>
        <row r="211">
          <cell r="M211">
            <v>52.958378700000004</v>
          </cell>
        </row>
        <row r="212">
          <cell r="M212">
            <v>311.1624243</v>
          </cell>
        </row>
        <row r="213">
          <cell r="M213">
            <v>272.11902809999998</v>
          </cell>
        </row>
        <row r="214">
          <cell r="M214">
            <v>3718.7567999999997</v>
          </cell>
        </row>
        <row r="215">
          <cell r="M215">
            <v>0</v>
          </cell>
        </row>
        <row r="216">
          <cell r="M216">
            <v>0</v>
          </cell>
        </row>
        <row r="217">
          <cell r="M217">
            <v>0</v>
          </cell>
        </row>
        <row r="218">
          <cell r="M218">
            <v>588.07950619999997</v>
          </cell>
        </row>
        <row r="219">
          <cell r="M219">
            <v>323.71422330000001</v>
          </cell>
        </row>
        <row r="220">
          <cell r="M220">
            <v>179.6287581</v>
          </cell>
        </row>
        <row r="221">
          <cell r="M221">
            <v>520.27139999999997</v>
          </cell>
        </row>
        <row r="222">
          <cell r="M222">
            <v>0</v>
          </cell>
        </row>
        <row r="223">
          <cell r="M223">
            <v>0</v>
          </cell>
        </row>
        <row r="224">
          <cell r="M224">
            <v>25.614687799999999</v>
          </cell>
        </row>
        <row r="225">
          <cell r="M225">
            <v>95.865392999999997</v>
          </cell>
        </row>
        <row r="226">
          <cell r="M226">
            <v>416.19830640000004</v>
          </cell>
        </row>
        <row r="227">
          <cell r="M227">
            <v>1832.4504000000002</v>
          </cell>
        </row>
        <row r="228">
          <cell r="M228">
            <v>0</v>
          </cell>
        </row>
        <row r="229">
          <cell r="M229">
            <v>0.60644999999999993</v>
          </cell>
        </row>
        <row r="230">
          <cell r="M230">
            <v>9.2891403000000015</v>
          </cell>
        </row>
        <row r="231">
          <cell r="M231">
            <v>11.302843500000002</v>
          </cell>
        </row>
        <row r="232">
          <cell r="M232">
            <v>187.8193239</v>
          </cell>
        </row>
        <row r="233">
          <cell r="M233">
            <v>2723.8793999999998</v>
          </cell>
        </row>
        <row r="234">
          <cell r="M234">
            <v>0</v>
          </cell>
        </row>
        <row r="235">
          <cell r="M235">
            <v>51.377408199999998</v>
          </cell>
        </row>
        <row r="236">
          <cell r="M236">
            <v>10.4017134</v>
          </cell>
        </row>
        <row r="237">
          <cell r="M237">
            <v>167.8969956</v>
          </cell>
        </row>
        <row r="238">
          <cell r="M238">
            <v>855.80550000000005</v>
          </cell>
        </row>
        <row r="239">
          <cell r="M239">
            <v>0</v>
          </cell>
        </row>
        <row r="241">
          <cell r="M241">
            <v>0</v>
          </cell>
        </row>
        <row r="242">
          <cell r="M242">
            <v>80.989291699999995</v>
          </cell>
        </row>
        <row r="243">
          <cell r="M243">
            <v>263.1475509</v>
          </cell>
        </row>
        <row r="244">
          <cell r="M244">
            <v>54.230077199999997</v>
          </cell>
        </row>
        <row r="245">
          <cell r="M245">
            <v>53.912099999999995</v>
          </cell>
        </row>
        <row r="246">
          <cell r="M246">
            <v>0</v>
          </cell>
        </row>
        <row r="247">
          <cell r="M247">
            <v>34.668465099999999</v>
          </cell>
        </row>
        <row r="248">
          <cell r="M248">
            <v>60.951399599999995</v>
          </cell>
        </row>
        <row r="249">
          <cell r="M249">
            <v>0</v>
          </cell>
        </row>
        <row r="250">
          <cell r="M250">
            <v>265.46520000000004</v>
          </cell>
        </row>
        <row r="251">
          <cell r="M251">
            <v>0</v>
          </cell>
        </row>
        <row r="252">
          <cell r="M252">
            <v>1.1770043000000001</v>
          </cell>
        </row>
        <row r="253">
          <cell r="M253">
            <v>143.97459570000001</v>
          </cell>
        </row>
        <row r="254">
          <cell r="M254">
            <v>40.798611299999997</v>
          </cell>
        </row>
        <row r="255">
          <cell r="M255">
            <v>306.36210000000005</v>
          </cell>
        </row>
        <row r="256">
          <cell r="M256">
            <v>0</v>
          </cell>
        </row>
        <row r="257">
          <cell r="M257">
            <v>12.0261336</v>
          </cell>
        </row>
        <row r="258">
          <cell r="M258">
            <v>0</v>
          </cell>
        </row>
        <row r="259">
          <cell r="M259">
            <v>29.003700000000002</v>
          </cell>
        </row>
        <row r="260">
          <cell r="M260">
            <v>0</v>
          </cell>
        </row>
        <row r="261">
          <cell r="M261">
            <v>0</v>
          </cell>
        </row>
        <row r="262">
          <cell r="M262">
            <v>0</v>
          </cell>
        </row>
        <row r="263">
          <cell r="M263">
            <v>0.70919160000000014</v>
          </cell>
        </row>
        <row r="264">
          <cell r="M264">
            <v>15.315300000000001</v>
          </cell>
        </row>
        <row r="265">
          <cell r="M265">
            <v>0</v>
          </cell>
        </row>
        <row r="266">
          <cell r="M266">
            <v>0</v>
          </cell>
        </row>
        <row r="267">
          <cell r="M267">
            <v>476.62887999999987</v>
          </cell>
        </row>
        <row r="268">
          <cell r="M268">
            <v>9515.0517329999984</v>
          </cell>
        </row>
        <row r="269">
          <cell r="M269">
            <v>582.843885</v>
          </cell>
        </row>
        <row r="270">
          <cell r="M270">
            <v>1929.8319117000001</v>
          </cell>
        </row>
        <row r="271">
          <cell r="M271">
            <v>59.043946499999997</v>
          </cell>
        </row>
        <row r="272">
          <cell r="M272">
            <v>0</v>
          </cell>
        </row>
        <row r="273">
          <cell r="M273">
            <v>2620.5384230999998</v>
          </cell>
        </row>
        <row r="274">
          <cell r="M274">
            <v>81.609650399999992</v>
          </cell>
        </row>
        <row r="275">
          <cell r="M275">
            <v>10025.9115</v>
          </cell>
        </row>
        <row r="276">
          <cell r="M276">
            <v>0</v>
          </cell>
        </row>
        <row r="277">
          <cell r="M277">
            <v>0</v>
          </cell>
        </row>
        <row r="278">
          <cell r="M278">
            <v>333.6288472</v>
          </cell>
        </row>
        <row r="279">
          <cell r="M279">
            <v>7652.6819043839996</v>
          </cell>
        </row>
        <row r="280">
          <cell r="M280">
            <v>14058.108948413115</v>
          </cell>
        </row>
        <row r="281">
          <cell r="M281">
            <v>6330.9269927945052</v>
          </cell>
        </row>
        <row r="282">
          <cell r="M282">
            <v>5394.0147151413757</v>
          </cell>
        </row>
        <row r="283">
          <cell r="M283">
            <v>9739.776969216</v>
          </cell>
        </row>
        <row r="284">
          <cell r="M284">
            <v>5435.418740897574</v>
          </cell>
        </row>
        <row r="285">
          <cell r="M285">
            <v>30119.93828868847</v>
          </cell>
        </row>
        <row r="286">
          <cell r="M286">
            <v>58986.037789474358</v>
          </cell>
        </row>
        <row r="287">
          <cell r="M287">
            <v>913.54942048506098</v>
          </cell>
        </row>
        <row r="288">
          <cell r="M288">
            <v>32964.536152172761</v>
          </cell>
        </row>
        <row r="289">
          <cell r="M289">
            <v>0</v>
          </cell>
        </row>
        <row r="290">
          <cell r="M290">
            <v>10.010253927242541</v>
          </cell>
        </row>
        <row r="291">
          <cell r="M291">
            <v>0</v>
          </cell>
        </row>
        <row r="292">
          <cell r="M292">
            <v>0</v>
          </cell>
        </row>
        <row r="293">
          <cell r="M293">
            <v>0</v>
          </cell>
        </row>
        <row r="294">
          <cell r="M294">
            <v>0</v>
          </cell>
        </row>
        <row r="295">
          <cell r="M295">
            <v>0</v>
          </cell>
        </row>
        <row r="296">
          <cell r="M296">
            <v>4059.3294023115254</v>
          </cell>
        </row>
        <row r="297">
          <cell r="M297">
            <v>0</v>
          </cell>
        </row>
        <row r="298">
          <cell r="M298">
            <v>0</v>
          </cell>
        </row>
        <row r="299">
          <cell r="M299">
            <v>1782.0674312999997</v>
          </cell>
        </row>
        <row r="300">
          <cell r="M300">
            <v>0</v>
          </cell>
        </row>
        <row r="301">
          <cell r="M301">
            <v>3916.5750900405774</v>
          </cell>
        </row>
        <row r="302">
          <cell r="M302">
            <v>0</v>
          </cell>
        </row>
        <row r="303">
          <cell r="M303">
            <v>0</v>
          </cell>
        </row>
        <row r="304">
          <cell r="M304">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Segmentation"/>
      <sheetName val="(Equivalencias)"/>
      <sheetName val="SIE-Balance electricidad"/>
      <sheetName val="PRODESEN"/>
      <sheetName val="SEC elec-SIE"/>
      <sheetName val="DATOS 2013"/>
      <sheetName val="ENERGIA 2013 "/>
      <sheetName val="Usos Propios Sec Elec"/>
      <sheetName val="RESUMEN_SEC ELEC_PJ"/>
      <sheetName val="PEMEX"/>
      <sheetName val="AggrStep1-energy"/>
      <sheetName val="Step1-V1"/>
      <sheetName val="Step1-V2"/>
      <sheetName val="Step3-electricity "/>
      <sheetName val="Resumen electricidad "/>
      <sheetName val="Resumen all energy"/>
      <sheetName val="For Three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15">
          <cell r="C15">
            <v>0</v>
          </cell>
          <cell r="D15">
            <v>0</v>
          </cell>
          <cell r="E15">
            <v>3.4552374113249784</v>
          </cell>
          <cell r="F15">
            <v>0</v>
          </cell>
        </row>
        <row r="16">
          <cell r="C16">
            <v>0</v>
          </cell>
          <cell r="D16">
            <v>0</v>
          </cell>
          <cell r="E16">
            <v>0.51584152973533559</v>
          </cell>
          <cell r="F16">
            <v>0</v>
          </cell>
        </row>
        <row r="17">
          <cell r="C17">
            <v>0</v>
          </cell>
          <cell r="D17">
            <v>0</v>
          </cell>
          <cell r="E17">
            <v>0.74823261235103489</v>
          </cell>
          <cell r="F17">
            <v>0</v>
          </cell>
        </row>
        <row r="18">
          <cell r="C18">
            <v>0</v>
          </cell>
          <cell r="D18">
            <v>0</v>
          </cell>
          <cell r="E18">
            <v>2.4028706421451241E-3</v>
          </cell>
          <cell r="F18">
            <v>0</v>
          </cell>
        </row>
        <row r="19">
          <cell r="C19">
            <v>0</v>
          </cell>
          <cell r="D19">
            <v>18.512329646008801</v>
          </cell>
          <cell r="E19">
            <v>0.27437083074119933</v>
          </cell>
          <cell r="F19">
            <v>0</v>
          </cell>
        </row>
        <row r="20">
          <cell r="C20">
            <v>0</v>
          </cell>
          <cell r="D20">
            <v>10.895026555550661</v>
          </cell>
          <cell r="E20">
            <v>0.16147494908283141</v>
          </cell>
        </row>
        <row r="21">
          <cell r="C21">
            <v>0</v>
          </cell>
          <cell r="D21">
            <v>0</v>
          </cell>
          <cell r="E21">
            <v>7.0719750089882986E-5</v>
          </cell>
          <cell r="F21">
            <v>0</v>
          </cell>
        </row>
        <row r="22">
          <cell r="C22">
            <v>0</v>
          </cell>
          <cell r="D22">
            <v>0</v>
          </cell>
          <cell r="E22">
            <v>1.454606009251479</v>
          </cell>
          <cell r="F22">
            <v>0</v>
          </cell>
        </row>
        <row r="23">
          <cell r="C23">
            <v>339.90100000000001</v>
          </cell>
          <cell r="D23">
            <v>0</v>
          </cell>
          <cell r="E23">
            <v>4.4243572746439863</v>
          </cell>
          <cell r="F23">
            <v>0</v>
          </cell>
        </row>
        <row r="24">
          <cell r="C24">
            <v>361.71133899901304</v>
          </cell>
          <cell r="D24">
            <v>1274.2826437984406</v>
          </cell>
          <cell r="E24">
            <v>18.886115052161905</v>
          </cell>
          <cell r="F24">
            <v>0</v>
          </cell>
        </row>
        <row r="25">
          <cell r="C25">
            <v>5.2566237814873338</v>
          </cell>
          <cell r="D25">
            <v>0</v>
          </cell>
          <cell r="E25">
            <v>0.27446527332495663</v>
          </cell>
          <cell r="F25">
            <v>0</v>
          </cell>
        </row>
        <row r="26">
          <cell r="C26">
            <v>121.29803721949962</v>
          </cell>
          <cell r="D26">
            <v>0</v>
          </cell>
          <cell r="E26">
            <v>6.3333615497609204</v>
          </cell>
          <cell r="F26">
            <v>0</v>
          </cell>
        </row>
        <row r="33">
          <cell r="C33">
            <v>117.85555327330248</v>
          </cell>
          <cell r="D33">
            <v>6.5447287070636406E-2</v>
          </cell>
          <cell r="E33">
            <v>35.28284473921137</v>
          </cell>
          <cell r="F33">
            <v>0</v>
          </cell>
        </row>
        <row r="34">
          <cell r="C34">
            <v>3.7315797266975155</v>
          </cell>
          <cell r="D34">
            <v>0</v>
          </cell>
          <cell r="E34">
            <v>1.7451552607886325</v>
          </cell>
          <cell r="F34">
            <v>0</v>
          </cell>
        </row>
        <row r="35">
          <cell r="C35">
            <v>34.127667144637286</v>
          </cell>
          <cell r="D35">
            <v>114.56665185367522</v>
          </cell>
          <cell r="E35">
            <v>85.297563558890204</v>
          </cell>
          <cell r="F35">
            <v>59.526828000000002</v>
          </cell>
        </row>
        <row r="36">
          <cell r="C36">
            <v>6.4063005460175582</v>
          </cell>
          <cell r="D36">
            <v>28.365551133950763</v>
          </cell>
          <cell r="E36">
            <v>18.352641897238456</v>
          </cell>
          <cell r="F36">
            <v>0</v>
          </cell>
        </row>
        <row r="37">
          <cell r="C37">
            <v>103.64895272037445</v>
          </cell>
          <cell r="D37">
            <v>291.70216964079231</v>
          </cell>
          <cell r="E37">
            <v>22.429515008831267</v>
          </cell>
          <cell r="F37">
            <v>0</v>
          </cell>
        </row>
        <row r="38">
          <cell r="C38">
            <v>9.3073009364867847</v>
          </cell>
          <cell r="D38">
            <v>0.59378885509566059</v>
          </cell>
          <cell r="E38">
            <v>36.469103949311219</v>
          </cell>
          <cell r="F38">
            <v>0</v>
          </cell>
        </row>
        <row r="39">
          <cell r="C39">
            <v>17.906758061242677</v>
          </cell>
          <cell r="D39">
            <v>20.16167846846837</v>
          </cell>
          <cell r="E39">
            <v>20.39679574649913</v>
          </cell>
          <cell r="F39">
            <v>0</v>
          </cell>
        </row>
        <row r="40">
          <cell r="C40">
            <v>19.247096504741204</v>
          </cell>
          <cell r="D40">
            <v>14.683862966835878</v>
          </cell>
          <cell r="E40">
            <v>94.430589685056972</v>
          </cell>
          <cell r="F40">
            <v>0</v>
          </cell>
        </row>
        <row r="41">
          <cell r="C41">
            <v>9.5290833333333325</v>
          </cell>
          <cell r="D41">
            <v>181.33648030946816</v>
          </cell>
          <cell r="E41">
            <v>5.419508385353577</v>
          </cell>
          <cell r="F41">
            <v>0</v>
          </cell>
        </row>
        <row r="42">
          <cell r="C42">
            <v>80.428407855615418</v>
          </cell>
          <cell r="D42">
            <v>11.320160035015009</v>
          </cell>
          <cell r="E42">
            <v>5.2016149268768066</v>
          </cell>
          <cell r="F42">
            <v>0</v>
          </cell>
        </row>
        <row r="43">
          <cell r="C43">
            <v>129.0305732308847</v>
          </cell>
          <cell r="D43">
            <v>111.78913704616669</v>
          </cell>
          <cell r="E43">
            <v>248.40617522729593</v>
          </cell>
          <cell r="F43">
            <v>4.2556149999999988</v>
          </cell>
        </row>
        <row r="44">
          <cell r="C44">
            <v>102.96758989598813</v>
          </cell>
          <cell r="D44">
            <v>8.6836403718342711E-2</v>
          </cell>
          <cell r="E44">
            <v>0.74275184354677426</v>
          </cell>
          <cell r="F44">
            <v>0</v>
          </cell>
        </row>
        <row r="45">
          <cell r="C45">
            <v>22.896873699851412</v>
          </cell>
          <cell r="D45">
            <v>0</v>
          </cell>
          <cell r="E45">
            <v>4.0153010737007111E-2</v>
          </cell>
          <cell r="F45">
            <v>0</v>
          </cell>
        </row>
        <row r="46">
          <cell r="C46">
            <v>3.411845468053492</v>
          </cell>
          <cell r="D46">
            <v>3.2960522997821672E-2</v>
          </cell>
          <cell r="E46">
            <v>0.1063159906469132</v>
          </cell>
          <cell r="F46">
            <v>0</v>
          </cell>
        </row>
        <row r="47">
          <cell r="C47">
            <v>312.30572362555722</v>
          </cell>
          <cell r="D47">
            <v>0.52258738804900151</v>
          </cell>
          <cell r="E47">
            <v>1.3671630586621295</v>
          </cell>
          <cell r="F47">
            <v>0</v>
          </cell>
        </row>
        <row r="48">
          <cell r="C48">
            <v>368.47537295690933</v>
          </cell>
          <cell r="D48">
            <v>0.72694061264429211</v>
          </cell>
          <cell r="E48">
            <v>1.7528722916954871</v>
          </cell>
          <cell r="F48">
            <v>0</v>
          </cell>
        </row>
        <row r="49">
          <cell r="C49">
            <v>1.8531797919762256</v>
          </cell>
          <cell r="D49">
            <v>1.9288228992831384E-2</v>
          </cell>
          <cell r="E49">
            <v>0.1722011971505602</v>
          </cell>
          <cell r="F49">
            <v>0</v>
          </cell>
        </row>
        <row r="50">
          <cell r="C50">
            <v>69.427136802081847</v>
          </cell>
          <cell r="D50">
            <v>11.097</v>
          </cell>
          <cell r="E50">
            <v>52.899999638307669</v>
          </cell>
          <cell r="F50">
            <v>0</v>
          </cell>
        </row>
        <row r="51">
          <cell r="C51">
            <v>25.010031468531466</v>
          </cell>
          <cell r="D51">
            <v>0</v>
          </cell>
          <cell r="E51">
            <v>33.427</v>
          </cell>
          <cell r="F51">
            <v>0</v>
          </cell>
        </row>
        <row r="52">
          <cell r="C52">
            <v>223.90642800000001</v>
          </cell>
          <cell r="D52">
            <v>336.61095895720445</v>
          </cell>
          <cell r="E52">
            <v>2.405614018581907</v>
          </cell>
          <cell r="F52">
            <v>0</v>
          </cell>
        </row>
        <row r="53">
          <cell r="C53">
            <v>1.5939333333333333E-2</v>
          </cell>
          <cell r="D53">
            <v>225.67680208328852</v>
          </cell>
          <cell r="E53">
            <v>4.5064405431818111</v>
          </cell>
          <cell r="F53">
            <v>0</v>
          </cell>
        </row>
        <row r="57">
          <cell r="C57">
            <v>1453.7676719999999</v>
          </cell>
          <cell r="D57">
            <v>0</v>
          </cell>
          <cell r="E57">
            <v>4.5542567697503818E-2</v>
          </cell>
          <cell r="F57">
            <v>0</v>
          </cell>
        </row>
        <row r="58">
          <cell r="C58">
            <v>258.308876</v>
          </cell>
          <cell r="D58">
            <v>33.802999999999997</v>
          </cell>
          <cell r="E58">
            <v>195.17500000000001</v>
          </cell>
          <cell r="F58">
            <v>255.42239699999999</v>
          </cell>
        </row>
      </sheetData>
      <sheetData sheetId="17"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Gissela.Landa/Dropbox%20(FOSEM)/AFD%20SENER%20Mexico/Projet%20SENER/Calibration/Data%20source/other%20sources/UNAM-Adrian/2013%20-%20Energ&#237;a%20y%20Emisione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rián Livas García" refreshedDate="43248.983063425927" createdVersion="6" refreshedVersion="6" minRefreshableVersion="3" recordCount="149">
  <cacheSource type="worksheet">
    <worksheetSource ref="B3:I152" sheet="Resumen 2013" r:id="rId2"/>
  </cacheSource>
  <cacheFields count="8">
    <cacheField name="BNE" numFmtId="0">
      <sharedItems count="3">
        <s v="Consumo final Energético"/>
        <s v="Consumo Propio del Sector Energético"/>
        <s v="Consumo de Combustibles para la Generación Eléctrica"/>
      </sharedItems>
    </cacheField>
    <cacheField name="Sector" numFmtId="0">
      <sharedItems count="6">
        <s v="Residencial, Comercial y Público"/>
        <s v="Transporte"/>
        <s v="Agropecuario"/>
        <s v="Industrial"/>
        <s v="Centro transformador"/>
        <s v="Sector Eléctrico"/>
      </sharedItems>
    </cacheField>
    <cacheField name="Rama" numFmtId="0">
      <sharedItems count="50">
        <s v="Residencial"/>
        <s v="Comercial"/>
        <s v="Público"/>
        <s v="Autotransporte"/>
        <s v="Aéreo"/>
        <s v="Marítimo"/>
        <s v="Ferroviario"/>
        <s v="Eléctrico"/>
        <s v="Maquinaria de construcción"/>
        <s v="Agropecuario"/>
        <s v="Industria básica del hierro y el acero"/>
        <s v="Fabricación de cemento y productos a base de cemento en plantas integradas"/>
        <s v="Elaboración de azúcares"/>
        <s v="Pemex Petroquímica"/>
        <s v="Industria Química"/>
        <s v="Minería de minerales metálicos y no metálicos"/>
        <s v="Fabricación de pulpa, papel y cartón"/>
        <s v="Fabricación de vidrio y productos de vidrio"/>
        <s v="Elaboración de cerveza"/>
        <s v="Construcción"/>
        <s v="Elaboración de refrescos, hielo y otras bebidas no alcohólicas, purificación y embotellado de agua"/>
        <s v="Fabricación de automóviles y camiones"/>
        <s v="Fabricación de productos de hule"/>
        <s v="Fabricación de fertilizantes"/>
        <s v="Elaboración de productos de tabaco"/>
        <s v="Otras ramas"/>
        <s v="Coquizadoras y hornos"/>
        <s v="Pemex Exploración y Producción"/>
        <s v="Pemex Gas y Petroquímica Básica"/>
        <s v="Pemex Refinación"/>
        <s v="Carboeléctrica"/>
        <s v="Ciclo Combinado"/>
        <s v="Ciclo Combinado (Cog. Eficiente)"/>
        <s v="Combustión Interna"/>
        <s v="Combustión Interna (Bioenergía)"/>
        <s v="Combustión Interna (Cog. Eficiente)"/>
        <s v="Eólica"/>
        <s v="FIRCO y Generación Distribuida"/>
        <s v="Frenos Regenerativos"/>
        <s v="Geotérmica"/>
        <s v="Hidroeléctrica"/>
        <s v="Lecho Fluidizado"/>
        <s v="Nucleoeléctrica"/>
        <s v="Solar"/>
        <s v="Termoeléctrica Convencional"/>
        <s v="Termoeléctrica Convencional (Bioenergía)"/>
        <s v="Turbogás"/>
        <s v="Turbogás (Bioenergía)"/>
        <s v="Turbogás (Cog. Eficiente)"/>
        <s v="Turbogás/Combustión interna" u="1"/>
      </sharedItems>
    </cacheField>
    <cacheField name="Combustible" numFmtId="0">
      <sharedItems count="19">
        <s v="Energía solar"/>
        <s v="Leña"/>
        <s v="Gas licuado"/>
        <s v="Querosenos"/>
        <s v="Gas seco"/>
        <s v="Electricidad"/>
        <s v="Diesel"/>
        <s v="Gasolinas y naftas"/>
        <s v="Combustóleo"/>
        <s v="Coque de carbón"/>
        <s v="Coque de petróleo"/>
        <s v="Carbón mineral"/>
        <s v="Bagazo de caña"/>
        <s v="Gas natural"/>
        <s v="Autogeneración"/>
        <s v="Energía eólica"/>
        <s v="Geoenergía"/>
        <s v="Hidroenergía"/>
        <s v="Nucleoenergía"/>
      </sharedItems>
    </cacheField>
    <cacheField name="Energía [PJ]" numFmtId="164">
      <sharedItems containsSemiMixedTypes="0" containsString="0" containsNumber="1" minValue="0" maxValue="1471.103975"/>
    </cacheField>
    <cacheField name="INECC@2014 [Gg de CO2]" numFmtId="164">
      <sharedItems containsSemiMixedTypes="0" containsString="0" containsNumber="1" minValue="0" maxValue="105436.87141664958"/>
    </cacheField>
    <cacheField name="IPCC@2006 [Gg de CO2]" numFmtId="164">
      <sharedItems containsSemiMixedTypes="0" containsString="0" containsNumber="1" minValue="0" maxValue="101947.5054675"/>
    </cacheField>
    <cacheField name="COPAR@2015 [Gg de CO2]" numFmtId="164">
      <sharedItems containsSemiMixedTypes="0" containsString="0" containsNumber="1" minValue="0" maxValue="50268.84925321986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CIENCES.PO" refreshedDate="43314.707022800925" createdVersion="6" refreshedVersion="6" minRefreshableVersion="3" recordCount="150">
  <cacheSource type="worksheet">
    <worksheetSource ref="B3:I153" sheet="2013"/>
  </cacheSource>
  <cacheFields count="8">
    <cacheField name="BNE" numFmtId="0">
      <sharedItems/>
    </cacheField>
    <cacheField name="Sector" numFmtId="0">
      <sharedItems count="6">
        <s v="Residencial, Comercial y Público"/>
        <s v="Transporte"/>
        <s v="Industrial"/>
        <s v="Agropecuario"/>
        <s v="Centro transformador"/>
        <s v="Sector Eléctrico"/>
      </sharedItems>
    </cacheField>
    <cacheField name="Rama" numFmtId="0">
      <sharedItems count="50">
        <s v="Residencial"/>
        <s v="Comercial"/>
        <s v="Público"/>
        <s v="Autotransporte"/>
        <s v="Aéreo"/>
        <s v="Marítimo"/>
        <s v="Ferroviario"/>
        <s v="Eléctrico"/>
        <s v="Construcción maquinaria"/>
        <s v="Agropecuario"/>
        <s v="Industria básica del hierro y el acero"/>
        <s v="Fabricación de cemento y productos a base de cemento en plantas integradas"/>
        <s v="Elaboración de azúcares"/>
        <s v="Pemex Petroquímica"/>
        <s v="Industria Química"/>
        <s v="Minería de minerales metálicos y no metálicos"/>
        <s v="Fabricación de pulpa, papel y cartón"/>
        <s v="Fabricación de vidrio y productos de vidrio"/>
        <s v="Elaboración de cerveza"/>
        <s v="Construcción"/>
        <s v="Elaboración de refrescos, hielo y otras bebidas no alcohólicas, purificación y embotellado de agua"/>
        <s v="Fabricación de automóviles y camiones"/>
        <s v="Fabricación de productos de hule"/>
        <s v="Fabricación de fertilizantes"/>
        <s v="Elaboración de productos de tabaco"/>
        <s v="Otras ramas"/>
        <s v="Coquizadoras y hornos"/>
        <s v="Pemex Exploración y Producción"/>
        <s v="Pemex Gas y Petroquímica Básica"/>
        <s v="Pemex Refinación"/>
        <s v="Carboeléctrica"/>
        <s v="Ciclo Combinado"/>
        <s v="Ciclo Combinado (Cog. Eficiente)"/>
        <s v="Combustión Interna"/>
        <s v="Combustión Interna (Bioenergía)"/>
        <s v="Combustión Interna (Cog. Eficiente)"/>
        <s v="Eólica"/>
        <s v="FIRCO y Generación Distribuida"/>
        <s v="Frenos Regenerativos"/>
        <s v="Geotérmica"/>
        <s v="Hidroeléctrica"/>
        <s v="Lecho Fluidizado"/>
        <s v="Nucleoeléctrica"/>
        <s v="Solar"/>
        <s v="Termoeléctrica Convencional"/>
        <s v="Termoeléctrica Convencional (Bioenergía)"/>
        <s v="Turbogás"/>
        <s v="Turbogás (Bioenergía)"/>
        <s v="Turbogás (Cog. Eficiente)"/>
        <s v="Turbogás/Combustión interna"/>
      </sharedItems>
    </cacheField>
    <cacheField name="Combustible" numFmtId="0">
      <sharedItems count="19">
        <s v="Energía solar"/>
        <s v="Leña"/>
        <s v="Gas licuado"/>
        <s v="Querosenos"/>
        <s v="Gas seco"/>
        <s v="Electricidad"/>
        <s v="Diesel"/>
        <s v="Gasolinas y naftas"/>
        <s v="Combustóleo"/>
        <s v="Coque de carbón"/>
        <s v="Coque de petróleo"/>
        <s v="Carbón mineral"/>
        <s v="Bagazo de caña"/>
        <s v="Gas natural"/>
        <s v="Autogeneración"/>
        <s v="Energía eólica"/>
        <s v="Geoenergía"/>
        <s v="Hidroenergía"/>
        <s v="Nucleoenergía"/>
      </sharedItems>
    </cacheField>
    <cacheField name="Energía [PJ]" numFmtId="164">
      <sharedItems containsSemiMixedTypes="0" containsString="0" containsNumber="1" minValue="0" maxValue="1471.103975"/>
    </cacheField>
    <cacheField name="INECC@2014 [Gg de CO2]" numFmtId="164">
      <sharedItems containsSemiMixedTypes="0" containsString="0" containsNumber="1" minValue="0" maxValue="105436.87141664958"/>
    </cacheField>
    <cacheField name="IPCC@2006 [Gg de CO2]" numFmtId="164">
      <sharedItems containsSemiMixedTypes="0" containsString="0" containsNumber="1" minValue="0" maxValue="101947.5054675"/>
    </cacheField>
    <cacheField name="COPAR@2015 [Gg de CO2]" numFmtId="164">
      <sharedItems containsSemiMixedTypes="0" containsString="0" containsNumber="1" minValue="0" maxValue="50268.8492532198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9">
  <r>
    <x v="0"/>
    <x v="0"/>
    <x v="0"/>
    <x v="0"/>
    <n v="4.0359999999999996"/>
    <n v="0"/>
    <n v="0"/>
    <n v="0"/>
  </r>
  <r>
    <x v="0"/>
    <x v="0"/>
    <x v="0"/>
    <x v="1"/>
    <n v="255.42239699999999"/>
    <n v="0"/>
    <n v="0"/>
    <n v="0"/>
  </r>
  <r>
    <x v="0"/>
    <x v="0"/>
    <x v="0"/>
    <x v="2"/>
    <n v="256.95786800000002"/>
    <n v="16723.5632272572"/>
    <n v="16214.041470800001"/>
    <n v="0"/>
  </r>
  <r>
    <x v="0"/>
    <x v="0"/>
    <x v="0"/>
    <x v="3"/>
    <n v="1.351008"/>
    <n v="98.102121932160003"/>
    <n v="0"/>
    <n v="0"/>
  </r>
  <r>
    <x v="0"/>
    <x v="0"/>
    <x v="0"/>
    <x v="4"/>
    <n v="33.802999999999997"/>
    <n v="1952.3226877"/>
    <n v="1896.3482999999999"/>
    <n v="0"/>
  </r>
  <r>
    <x v="0"/>
    <x v="0"/>
    <x v="0"/>
    <x v="5"/>
    <n v="191.13900000000001"/>
    <n v="0"/>
    <n v="0"/>
    <n v="0"/>
  </r>
  <r>
    <x v="0"/>
    <x v="0"/>
    <x v="1"/>
    <x v="0"/>
    <n v="2.819"/>
    <n v="0"/>
    <n v="0"/>
    <n v="0"/>
  </r>
  <r>
    <x v="0"/>
    <x v="0"/>
    <x v="1"/>
    <x v="2"/>
    <n v="65.030894000000004"/>
    <n v="4232.3991711126009"/>
    <n v="4103.4494113999999"/>
    <n v="0"/>
  </r>
  <r>
    <x v="0"/>
    <x v="0"/>
    <x v="1"/>
    <x v="6"/>
    <n v="4.3962430000000001"/>
    <n v="320.26968765711007"/>
    <n v="325.76160629999998"/>
    <n v="0"/>
  </r>
  <r>
    <x v="0"/>
    <x v="0"/>
    <x v="1"/>
    <x v="4"/>
    <n v="11.097"/>
    <n v="640.91722230000005"/>
    <n v="622.54169999999999"/>
    <n v="0"/>
  </r>
  <r>
    <x v="0"/>
    <x v="0"/>
    <x v="1"/>
    <x v="5"/>
    <n v="50.081000000000003"/>
    <n v="0"/>
    <n v="0"/>
    <n v="0"/>
  </r>
  <r>
    <x v="0"/>
    <x v="0"/>
    <x v="2"/>
    <x v="5"/>
    <n v="33.427"/>
    <n v="0"/>
    <n v="0"/>
    <n v="0"/>
  </r>
  <r>
    <x v="0"/>
    <x v="1"/>
    <x v="3"/>
    <x v="2"/>
    <n v="54.098236"/>
    <n v="3520.8700837644001"/>
    <n v="3413.5986916000002"/>
    <n v="0"/>
  </r>
  <r>
    <x v="0"/>
    <x v="1"/>
    <x v="3"/>
    <x v="7"/>
    <n v="1471.103975"/>
    <n v="105436.87141664958"/>
    <n v="101947.5054675"/>
    <n v="0"/>
  </r>
  <r>
    <x v="0"/>
    <x v="1"/>
    <x v="3"/>
    <x v="6"/>
    <n v="548.57963900000004"/>
    <n v="39964.449107472035"/>
    <n v="40649.751249900008"/>
    <n v="0"/>
  </r>
  <r>
    <x v="0"/>
    <x v="1"/>
    <x v="3"/>
    <x v="4"/>
    <n v="0.86699999999999999"/>
    <n v="50.074365299999997"/>
    <n v="48.6387"/>
    <n v="0"/>
  </r>
  <r>
    <x v="0"/>
    <x v="1"/>
    <x v="4"/>
    <x v="7"/>
    <n v="0.85647499999999999"/>
    <n v="61.385222242075002"/>
    <n v="59.353717500000002"/>
    <n v="0"/>
  </r>
  <r>
    <x v="0"/>
    <x v="1"/>
    <x v="4"/>
    <x v="3"/>
    <n v="126.329669"/>
    <n v="9173.305111359381"/>
    <n v="0"/>
    <n v="0"/>
  </r>
  <r>
    <x v="0"/>
    <x v="1"/>
    <x v="5"/>
    <x v="6"/>
    <n v="28.674313999999999"/>
    <n v="2088.94585412178"/>
    <n v="2124.7666674000002"/>
    <n v="0"/>
  </r>
  <r>
    <x v="0"/>
    <x v="1"/>
    <x v="5"/>
    <x v="8"/>
    <n v="8.1303E-2"/>
    <n v="6.4595396106000003"/>
    <n v="6.5611521000000002"/>
    <n v="0"/>
  </r>
  <r>
    <x v="0"/>
    <x v="1"/>
    <x v="6"/>
    <x v="2"/>
    <n v="0"/>
    <n v="0"/>
    <n v="0"/>
    <n v="0"/>
  </r>
  <r>
    <x v="0"/>
    <x v="1"/>
    <x v="6"/>
    <x v="7"/>
    <n v="0"/>
    <n v="0"/>
    <n v="0"/>
    <n v="0"/>
  </r>
  <r>
    <x v="0"/>
    <x v="1"/>
    <x v="6"/>
    <x v="6"/>
    <n v="26.448539"/>
    <n v="1926.7964315250301"/>
    <n v="1959.8367398999999"/>
    <n v="0"/>
  </r>
  <r>
    <x v="0"/>
    <x v="1"/>
    <x v="6"/>
    <x v="5"/>
    <n v="0.161"/>
    <n v="0"/>
    <n v="0"/>
    <n v="0"/>
  </r>
  <r>
    <x v="0"/>
    <x v="1"/>
    <x v="7"/>
    <x v="5"/>
    <n v="4.0659999999999998"/>
    <n v="0"/>
    <n v="0"/>
    <n v="0"/>
  </r>
  <r>
    <x v="0"/>
    <x v="1"/>
    <x v="8"/>
    <x v="6"/>
    <n v="10.947546000000001"/>
    <n v="797.53715571042005"/>
    <n v="811.21315860000004"/>
    <n v="0"/>
  </r>
  <r>
    <x v="0"/>
    <x v="1"/>
    <x v="9"/>
    <x v="6"/>
    <n v="115.550152"/>
    <n v="8417.9175468170397"/>
    <n v="8562.2662631999992"/>
    <n v="0"/>
  </r>
  <r>
    <x v="0"/>
    <x v="2"/>
    <x v="9"/>
    <x v="2"/>
    <n v="6.0288570000000004"/>
    <n v="392.37549724530004"/>
    <n v="380.42087670000001"/>
    <n v="0"/>
  </r>
  <r>
    <x v="0"/>
    <x v="2"/>
    <x v="9"/>
    <x v="3"/>
    <n v="8.1239999999999993E-3"/>
    <n v="0.58991629848000005"/>
    <n v="0"/>
    <n v="0"/>
  </r>
  <r>
    <x v="0"/>
    <x v="2"/>
    <x v="9"/>
    <x v="5"/>
    <n v="37.027999999999999"/>
    <n v="0"/>
    <n v="0"/>
    <n v="0"/>
  </r>
  <r>
    <x v="0"/>
    <x v="3"/>
    <x v="10"/>
    <x v="9"/>
    <n v="65.126006000000004"/>
    <n v="7137.6806568480597"/>
    <n v="6160.9201676000002"/>
    <n v="0"/>
  </r>
  <r>
    <x v="0"/>
    <x v="3"/>
    <x v="10"/>
    <x v="10"/>
    <n v="2.2635710000000002"/>
    <n v="178.80200848952001"/>
    <n v="220.69817250000003"/>
    <n v="0"/>
  </r>
  <r>
    <x v="0"/>
    <x v="3"/>
    <x v="10"/>
    <x v="2"/>
    <n v="6.2030000000000002E-3"/>
    <n v="0.40370922870000003"/>
    <n v="0.39140930000000002"/>
    <n v="0"/>
  </r>
  <r>
    <x v="0"/>
    <x v="3"/>
    <x v="10"/>
    <x v="3"/>
    <n v="0"/>
    <n v="0"/>
    <n v="0"/>
    <n v="0"/>
  </r>
  <r>
    <x v="0"/>
    <x v="3"/>
    <x v="10"/>
    <x v="6"/>
    <n v="0.88261100000000003"/>
    <n v="64.298890960470004"/>
    <n v="65.401475099999999"/>
    <n v="0"/>
  </r>
  <r>
    <x v="0"/>
    <x v="3"/>
    <x v="10"/>
    <x v="8"/>
    <n v="2.9323039999999998"/>
    <n v="232.97213926079996"/>
    <n v="236.63693279999998"/>
    <n v="0"/>
  </r>
  <r>
    <x v="0"/>
    <x v="3"/>
    <x v="10"/>
    <x v="4"/>
    <n v="115.285"/>
    <n v="6658.3889314999997"/>
    <n v="6467.4885000000004"/>
    <n v="0"/>
  </r>
  <r>
    <x v="0"/>
    <x v="3"/>
    <x v="10"/>
    <x v="5"/>
    <n v="21.582000000000001"/>
    <n v="0"/>
    <n v="0"/>
    <n v="0"/>
  </r>
  <r>
    <x v="0"/>
    <x v="3"/>
    <x v="11"/>
    <x v="11"/>
    <n v="5.8601640000000002"/>
    <n v="749.55863382179996"/>
    <n v="591.87656400000003"/>
    <n v="0"/>
  </r>
  <r>
    <x v="0"/>
    <x v="3"/>
    <x v="11"/>
    <x v="9"/>
    <n v="0"/>
    <n v="0"/>
    <n v="0"/>
    <n v="0"/>
  </r>
  <r>
    <x v="0"/>
    <x v="3"/>
    <x v="11"/>
    <x v="10"/>
    <n v="100.994443"/>
    <n v="7977.6641663461596"/>
    <n v="9846.9581925000002"/>
    <n v="0"/>
  </r>
  <r>
    <x v="0"/>
    <x v="3"/>
    <x v="11"/>
    <x v="2"/>
    <n v="4.0000000000000003E-5"/>
    <n v="2.6033160000000005E-3"/>
    <n v="2.5240000000000002E-3"/>
    <n v="0"/>
  </r>
  <r>
    <x v="0"/>
    <x v="3"/>
    <x v="11"/>
    <x v="6"/>
    <n v="0.26655099999999998"/>
    <n v="19.41844559427"/>
    <n v="19.751429099999999"/>
    <n v="0"/>
  </r>
  <r>
    <x v="0"/>
    <x v="3"/>
    <x v="11"/>
    <x v="8"/>
    <n v="1.4900869999999999"/>
    <n v="118.38771016739999"/>
    <n v="120.2500209"/>
    <n v="0"/>
  </r>
  <r>
    <x v="0"/>
    <x v="3"/>
    <x v="11"/>
    <x v="4"/>
    <n v="4.4249999999999998"/>
    <n v="255.56985749999998"/>
    <n v="248.24250000000001"/>
    <n v="0"/>
  </r>
  <r>
    <x v="0"/>
    <x v="3"/>
    <x v="11"/>
    <x v="5"/>
    <n v="36.133000000000003"/>
    <n v="0"/>
    <n v="0"/>
    <n v="0"/>
  </r>
  <r>
    <x v="0"/>
    <x v="3"/>
    <x v="12"/>
    <x v="12"/>
    <n v="59.526828000000002"/>
    <n v="6065.7458042806529"/>
    <n v="6667.0047360000008"/>
    <n v="0"/>
  </r>
  <r>
    <x v="0"/>
    <x v="3"/>
    <x v="12"/>
    <x v="2"/>
    <n v="2.5599999999999999E-4"/>
    <n v="1.6661222399999998E-2"/>
    <n v="1.6153600000000001E-2"/>
    <n v="0"/>
  </r>
  <r>
    <x v="0"/>
    <x v="3"/>
    <x v="12"/>
    <x v="6"/>
    <n v="0"/>
    <n v="0"/>
    <n v="0"/>
    <n v="0"/>
  </r>
  <r>
    <x v="0"/>
    <x v="3"/>
    <x v="12"/>
    <x v="8"/>
    <n v="3.4816769999999999"/>
    <n v="276.61993398539994"/>
    <n v="280.97133389999999"/>
    <n v="0"/>
  </r>
  <r>
    <x v="0"/>
    <x v="3"/>
    <x v="12"/>
    <x v="5"/>
    <n v="4.1449999999999996"/>
    <n v="0"/>
    <n v="0"/>
    <n v="0"/>
  </r>
  <r>
    <x v="0"/>
    <x v="3"/>
    <x v="13"/>
    <x v="6"/>
    <n v="0.43508999999999998"/>
    <n v="31.696641519299998"/>
    <n v="32.240168999999995"/>
    <n v="0"/>
  </r>
  <r>
    <x v="0"/>
    <x v="3"/>
    <x v="13"/>
    <x v="8"/>
    <n v="9.5646999999999996E-2"/>
    <n v="7.5991732793999986"/>
    <n v="7.7187128999999999"/>
    <n v="0"/>
  </r>
  <r>
    <x v="0"/>
    <x v="3"/>
    <x v="13"/>
    <x v="7"/>
    <n v="0"/>
    <n v="0"/>
    <n v="0"/>
    <n v="0"/>
  </r>
  <r>
    <x v="0"/>
    <x v="3"/>
    <x v="13"/>
    <x v="4"/>
    <n v="110.779"/>
    <n v="6398.1408461000001"/>
    <n v="6214.7018999999991"/>
    <n v="0"/>
  </r>
  <r>
    <x v="0"/>
    <x v="3"/>
    <x v="13"/>
    <x v="5"/>
    <n v="5.117"/>
    <n v="0"/>
    <n v="0"/>
    <n v="0"/>
  </r>
  <r>
    <x v="0"/>
    <x v="3"/>
    <x v="14"/>
    <x v="10"/>
    <n v="1.9029609999999999"/>
    <n v="150.31702070631997"/>
    <n v="185.53869749999998"/>
    <n v="0"/>
  </r>
  <r>
    <x v="0"/>
    <x v="3"/>
    <x v="14"/>
    <x v="2"/>
    <n v="0.83927700000000005"/>
    <n v="54.622581063300011"/>
    <n v="52.958378700000004"/>
    <n v="0"/>
  </r>
  <r>
    <x v="0"/>
    <x v="3"/>
    <x v="14"/>
    <x v="6"/>
    <n v="4.1992229999999999"/>
    <n v="305.91662895170998"/>
    <n v="311.1624243"/>
    <n v="0"/>
  </r>
  <r>
    <x v="0"/>
    <x v="3"/>
    <x v="14"/>
    <x v="8"/>
    <n v="3.3719830000000002"/>
    <n v="267.90472374659998"/>
    <n v="272.11902809999998"/>
    <n v="0"/>
  </r>
  <r>
    <x v="0"/>
    <x v="3"/>
    <x v="14"/>
    <x v="4"/>
    <n v="66.287999999999997"/>
    <n v="3828.5230992000002"/>
    <n v="3718.7567999999997"/>
    <n v="0"/>
  </r>
  <r>
    <x v="0"/>
    <x v="3"/>
    <x v="14"/>
    <x v="5"/>
    <n v="17.125"/>
    <n v="0"/>
    <n v="0"/>
    <n v="0"/>
  </r>
  <r>
    <x v="0"/>
    <x v="3"/>
    <x v="15"/>
    <x v="9"/>
    <n v="0"/>
    <n v="0"/>
    <n v="0"/>
    <n v="0"/>
  </r>
  <r>
    <x v="0"/>
    <x v="3"/>
    <x v="15"/>
    <x v="10"/>
    <n v="0"/>
    <n v="0"/>
    <n v="0"/>
    <n v="0"/>
  </r>
  <r>
    <x v="0"/>
    <x v="3"/>
    <x v="15"/>
    <x v="2"/>
    <n v="9.3198019999999993"/>
    <n v="606.5597415858"/>
    <n v="588.07950619999997"/>
    <n v="0"/>
  </r>
  <r>
    <x v="0"/>
    <x v="3"/>
    <x v="15"/>
    <x v="6"/>
    <n v="4.3686129999999999"/>
    <n v="318.25682088201"/>
    <n v="323.71422330000001"/>
    <n v="0"/>
  </r>
  <r>
    <x v="0"/>
    <x v="3"/>
    <x v="15"/>
    <x v="8"/>
    <n v="2.2258830000000001"/>
    <n v="176.84684952660001"/>
    <n v="179.6287581"/>
    <n v="0"/>
  </r>
  <r>
    <x v="0"/>
    <x v="3"/>
    <x v="15"/>
    <x v="4"/>
    <n v="9.2739999999999991"/>
    <n v="535.62821659999997"/>
    <n v="520.27139999999997"/>
    <n v="0"/>
  </r>
  <r>
    <x v="0"/>
    <x v="3"/>
    <x v="15"/>
    <x v="5"/>
    <n v="36.293999999999997"/>
    <n v="0"/>
    <n v="0"/>
    <n v="0"/>
  </r>
  <r>
    <x v="0"/>
    <x v="3"/>
    <x v="16"/>
    <x v="12"/>
    <n v="0"/>
    <n v="0"/>
    <n v="0"/>
    <n v="0"/>
  </r>
  <r>
    <x v="0"/>
    <x v="3"/>
    <x v="16"/>
    <x v="2"/>
    <n v="0.40593800000000002"/>
    <n v="26.419622260200001"/>
    <n v="25.614687799999999"/>
    <n v="0"/>
  </r>
  <r>
    <x v="0"/>
    <x v="3"/>
    <x v="16"/>
    <x v="6"/>
    <n v="1.29373"/>
    <n v="94.249226672100008"/>
    <n v="95.865392999999997"/>
    <n v="0"/>
  </r>
  <r>
    <x v="0"/>
    <x v="3"/>
    <x v="16"/>
    <x v="8"/>
    <n v="5.1573520000000004"/>
    <n v="409.75264787039998"/>
    <n v="416.19830640000004"/>
    <n v="0"/>
  </r>
  <r>
    <x v="0"/>
    <x v="3"/>
    <x v="16"/>
    <x v="4"/>
    <n v="32.664000000000001"/>
    <n v="1886.5387176000002"/>
    <n v="1832.4504000000002"/>
    <n v="0"/>
  </r>
  <r>
    <x v="0"/>
    <x v="3"/>
    <x v="16"/>
    <x v="5"/>
    <n v="10.295999999999999"/>
    <n v="0"/>
    <n v="0"/>
    <n v="0"/>
  </r>
  <r>
    <x v="0"/>
    <x v="3"/>
    <x v="17"/>
    <x v="10"/>
    <n v="6.2199999999999998E-3"/>
    <n v="0.49132476639999995"/>
    <n v="0.60644999999999993"/>
    <n v="0"/>
  </r>
  <r>
    <x v="0"/>
    <x v="3"/>
    <x v="17"/>
    <x v="2"/>
    <n v="0.14721300000000001"/>
    <n v="9.5810489577000002"/>
    <n v="9.2891403000000015"/>
    <n v="0"/>
  </r>
  <r>
    <x v="0"/>
    <x v="3"/>
    <x v="17"/>
    <x v="6"/>
    <n v="0.152535"/>
    <n v="11.11229220195"/>
    <n v="11.302843500000002"/>
    <n v="0"/>
  </r>
  <r>
    <x v="0"/>
    <x v="3"/>
    <x v="17"/>
    <x v="8"/>
    <n v="2.3273769999999998"/>
    <n v="184.91056812539998"/>
    <n v="187.8193239"/>
    <n v="0"/>
  </r>
  <r>
    <x v="0"/>
    <x v="3"/>
    <x v="17"/>
    <x v="4"/>
    <n v="48.554000000000002"/>
    <n v="2804.2799686000003"/>
    <n v="2723.8793999999998"/>
    <n v="0"/>
  </r>
  <r>
    <x v="0"/>
    <x v="3"/>
    <x v="17"/>
    <x v="5"/>
    <n v="4.1779999999999999"/>
    <n v="0"/>
    <n v="0"/>
    <n v="0"/>
  </r>
  <r>
    <x v="0"/>
    <x v="3"/>
    <x v="18"/>
    <x v="2"/>
    <n v="0.814222"/>
    <n v="52.991929003800003"/>
    <n v="51.377408199999998"/>
    <n v="0"/>
  </r>
  <r>
    <x v="0"/>
    <x v="3"/>
    <x v="18"/>
    <x v="6"/>
    <n v="0.140374"/>
    <n v="10.226353987980001"/>
    <n v="10.4017134"/>
    <n v="0"/>
  </r>
  <r>
    <x v="0"/>
    <x v="3"/>
    <x v="18"/>
    <x v="8"/>
    <n v="2.080508"/>
    <n v="165.29677670160001"/>
    <n v="167.8969956"/>
    <n v="0"/>
  </r>
  <r>
    <x v="0"/>
    <x v="3"/>
    <x v="18"/>
    <x v="4"/>
    <n v="15.255000000000001"/>
    <n v="881.06625450000001"/>
    <n v="855.80550000000005"/>
    <n v="0"/>
  </r>
  <r>
    <x v="0"/>
    <x v="3"/>
    <x v="18"/>
    <x v="5"/>
    <n v="3.6819999999999999"/>
    <n v="0"/>
    <n v="0"/>
    <n v="0"/>
  </r>
  <r>
    <x v="0"/>
    <x v="3"/>
    <x v="19"/>
    <x v="5"/>
    <n v="1.7729999999999999"/>
    <n v="0"/>
    <n v="0"/>
    <n v="0"/>
  </r>
  <r>
    <x v="0"/>
    <x v="3"/>
    <x v="20"/>
    <x v="2"/>
    <n v="1.283507"/>
    <n v="83.534357730300002"/>
    <n v="80.989291699999995"/>
    <n v="0"/>
  </r>
  <r>
    <x v="0"/>
    <x v="3"/>
    <x v="20"/>
    <x v="6"/>
    <n v="3.5512489999999999"/>
    <n v="258.71122411173002"/>
    <n v="263.1475509"/>
    <n v="0"/>
  </r>
  <r>
    <x v="0"/>
    <x v="3"/>
    <x v="20"/>
    <x v="8"/>
    <n v="0.67199600000000004"/>
    <n v="53.390216599200002"/>
    <n v="54.230077199999997"/>
    <n v="0"/>
  </r>
  <r>
    <x v="0"/>
    <x v="3"/>
    <x v="20"/>
    <x v="4"/>
    <n v="0.96099999999999997"/>
    <n v="55.503419899999997"/>
    <n v="53.912099999999995"/>
    <n v="0"/>
  </r>
  <r>
    <x v="0"/>
    <x v="3"/>
    <x v="20"/>
    <x v="5"/>
    <n v="3.0630000000000002"/>
    <n v="0"/>
    <n v="0"/>
    <n v="0"/>
  </r>
  <r>
    <x v="0"/>
    <x v="3"/>
    <x v="21"/>
    <x v="2"/>
    <n v="0.54942100000000005"/>
    <n v="35.757912000900006"/>
    <n v="34.668465099999999"/>
    <n v="0"/>
  </r>
  <r>
    <x v="0"/>
    <x v="3"/>
    <x v="21"/>
    <x v="6"/>
    <n v="0.82255599999999995"/>
    <n v="59.923837968120004"/>
    <n v="60.951399599999995"/>
    <n v="0"/>
  </r>
  <r>
    <x v="0"/>
    <x v="3"/>
    <x v="21"/>
    <x v="8"/>
    <n v="0"/>
    <n v="0"/>
    <n v="0"/>
    <n v="0"/>
  </r>
  <r>
    <x v="0"/>
    <x v="3"/>
    <x v="21"/>
    <x v="4"/>
    <n v="4.7320000000000002"/>
    <n v="273.30091880000003"/>
    <n v="265.46520000000004"/>
    <n v="0"/>
  </r>
  <r>
    <x v="0"/>
    <x v="3"/>
    <x v="21"/>
    <x v="5"/>
    <n v="7.875"/>
    <n v="0"/>
    <n v="0"/>
    <n v="0"/>
  </r>
  <r>
    <x v="0"/>
    <x v="3"/>
    <x v="22"/>
    <x v="2"/>
    <n v="1.8652999999999999E-2"/>
    <n v="1.2139913337000001"/>
    <n v="1.1770043000000001"/>
    <n v="0"/>
  </r>
  <r>
    <x v="0"/>
    <x v="3"/>
    <x v="22"/>
    <x v="6"/>
    <n v="1.942977"/>
    <n v="141.54737054229"/>
    <n v="143.97459570000001"/>
    <n v="0"/>
  </r>
  <r>
    <x v="0"/>
    <x v="3"/>
    <x v="22"/>
    <x v="8"/>
    <n v="0.50555899999999998"/>
    <n v="40.166763661799997"/>
    <n v="40.798611299999997"/>
    <n v="0"/>
  </r>
  <r>
    <x v="0"/>
    <x v="3"/>
    <x v="22"/>
    <x v="4"/>
    <n v="5.4610000000000003"/>
    <n v="315.40496990000003"/>
    <n v="306.36210000000005"/>
    <n v="0"/>
  </r>
  <r>
    <x v="0"/>
    <x v="3"/>
    <x v="22"/>
    <x v="5"/>
    <n v="1.6479999999999999"/>
    <n v="0"/>
    <n v="0"/>
    <n v="0"/>
  </r>
  <r>
    <x v="0"/>
    <x v="3"/>
    <x v="23"/>
    <x v="6"/>
    <n v="0.162296"/>
    <n v="11.82338856792"/>
    <n v="12.0261336"/>
    <n v="0"/>
  </r>
  <r>
    <x v="0"/>
    <x v="3"/>
    <x v="23"/>
    <x v="8"/>
    <n v="0"/>
    <n v="0"/>
    <n v="0"/>
    <n v="0"/>
  </r>
  <r>
    <x v="0"/>
    <x v="3"/>
    <x v="23"/>
    <x v="4"/>
    <n v="0.51700000000000002"/>
    <n v="29.859800300000003"/>
    <n v="29.003700000000002"/>
    <n v="0"/>
  </r>
  <r>
    <x v="0"/>
    <x v="3"/>
    <x v="23"/>
    <x v="5"/>
    <n v="0.47499999999999998"/>
    <n v="0"/>
    <n v="0"/>
    <n v="0"/>
  </r>
  <r>
    <x v="0"/>
    <x v="3"/>
    <x v="24"/>
    <x v="2"/>
    <n v="0"/>
    <n v="0"/>
    <n v="0"/>
    <n v="0"/>
  </r>
  <r>
    <x v="0"/>
    <x v="3"/>
    <x v="24"/>
    <x v="6"/>
    <n v="0"/>
    <n v="0"/>
    <n v="0"/>
    <n v="0"/>
  </r>
  <r>
    <x v="0"/>
    <x v="3"/>
    <x v="24"/>
    <x v="8"/>
    <n v="8.7880000000000007E-3"/>
    <n v="0.6982083576"/>
    <n v="0.70919160000000014"/>
    <n v="0"/>
  </r>
  <r>
    <x v="0"/>
    <x v="3"/>
    <x v="24"/>
    <x v="4"/>
    <n v="0.27300000000000002"/>
    <n v="15.767360700000001"/>
    <n v="15.315300000000001"/>
    <n v="0"/>
  </r>
  <r>
    <x v="0"/>
    <x v="3"/>
    <x v="24"/>
    <x v="5"/>
    <n v="0.24199999999999999"/>
    <n v="0"/>
    <n v="0"/>
    <n v="0"/>
  </r>
  <r>
    <x v="0"/>
    <x v="3"/>
    <x v="25"/>
    <x v="0"/>
    <n v="0.38100000000000001"/>
    <n v="0"/>
    <n v="0"/>
    <n v="0"/>
  </r>
  <r>
    <x v="0"/>
    <x v="3"/>
    <x v="25"/>
    <x v="12"/>
    <n v="4.2556149999999988"/>
    <n v="433.64445407512386"/>
    <n v="476.62887999999987"/>
    <n v="0"/>
  </r>
  <r>
    <x v="0"/>
    <x v="3"/>
    <x v="25"/>
    <x v="11"/>
    <n v="94.208432999999999"/>
    <n v="12049.96043352585"/>
    <n v="9515.0517329999984"/>
    <n v="0"/>
  </r>
  <r>
    <x v="0"/>
    <x v="3"/>
    <x v="25"/>
    <x v="10"/>
    <n v="5.9778859999999998"/>
    <n v="472.19991037232001"/>
    <n v="582.843885"/>
    <n v="0"/>
  </r>
  <r>
    <x v="0"/>
    <x v="3"/>
    <x v="25"/>
    <x v="2"/>
    <n v="30.583707"/>
    <n v="1990.4763443103"/>
    <n v="1929.8319117000001"/>
    <n v="0"/>
  </r>
  <r>
    <x v="0"/>
    <x v="3"/>
    <x v="25"/>
    <x v="7"/>
    <n v="0.85200500000000001"/>
    <n v="61.064848683685007"/>
    <n v="59.043946499999997"/>
    <n v="0"/>
  </r>
  <r>
    <x v="0"/>
    <x v="3"/>
    <x v="25"/>
    <x v="3"/>
    <n v="0"/>
    <n v="0"/>
    <n v="0"/>
    <n v="0"/>
  </r>
  <r>
    <x v="0"/>
    <x v="3"/>
    <x v="25"/>
    <x v="6"/>
    <n v="35.364891"/>
    <n v="2576.3595403160698"/>
    <n v="2620.5384230999998"/>
    <n v="0"/>
  </r>
  <r>
    <x v="0"/>
    <x v="3"/>
    <x v="25"/>
    <x v="8"/>
    <n v="1.0112719999999999"/>
    <n v="80.345762654399991"/>
    <n v="81.609650399999992"/>
    <n v="0"/>
  </r>
  <r>
    <x v="0"/>
    <x v="3"/>
    <x v="25"/>
    <x v="4"/>
    <n v="178.715"/>
    <n v="10321.8456685"/>
    <n v="10025.9115"/>
    <n v="0"/>
  </r>
  <r>
    <x v="0"/>
    <x v="3"/>
    <x v="25"/>
    <x v="5"/>
    <n v="376.97500000000002"/>
    <n v="0"/>
    <n v="0"/>
    <n v="0"/>
  </r>
  <r>
    <x v="1"/>
    <x v="4"/>
    <x v="26"/>
    <x v="11"/>
    <n v="0"/>
    <n v="0"/>
    <n v="0"/>
    <n v="0"/>
  </r>
  <r>
    <x v="1"/>
    <x v="4"/>
    <x v="26"/>
    <x v="9"/>
    <n v="3.526732"/>
    <n v="386.52280900331999"/>
    <n v="333.6288472"/>
    <n v="0"/>
  </r>
  <r>
    <x v="1"/>
    <x v="4"/>
    <x v="27"/>
    <x v="13"/>
    <n v="132.85906083999998"/>
    <n v="7728.5417709424228"/>
    <n v="7652.6819043839996"/>
    <n v="0"/>
  </r>
  <r>
    <x v="1"/>
    <x v="4"/>
    <x v="27"/>
    <x v="4"/>
    <n v="250.59017733356711"/>
    <n v="14473.061223059769"/>
    <n v="14058.108948413115"/>
    <n v="0"/>
  </r>
  <r>
    <x v="1"/>
    <x v="4"/>
    <x v="13"/>
    <x v="4"/>
    <n v="112.85074853466141"/>
    <n v="6517.7965472930509"/>
    <n v="6330.9269927945052"/>
    <n v="0"/>
  </r>
  <r>
    <x v="1"/>
    <x v="4"/>
    <x v="28"/>
    <x v="4"/>
    <n v="96.149994922306163"/>
    <n v="5553.2294917332219"/>
    <n v="5394.0147151413757"/>
    <n v="0"/>
  </r>
  <r>
    <x v="1"/>
    <x v="4"/>
    <x v="29"/>
    <x v="13"/>
    <n v="169.09335016"/>
    <n v="9836.3258902903581"/>
    <n v="9739.776969216"/>
    <n v="0"/>
  </r>
  <r>
    <x v="1"/>
    <x v="4"/>
    <x v="29"/>
    <x v="4"/>
    <n v="96.888034597104721"/>
    <n v="5595.8556373869205"/>
    <n v="5435.418740897574"/>
    <n v="0"/>
  </r>
  <r>
    <x v="2"/>
    <x v="5"/>
    <x v="30"/>
    <x v="11"/>
    <n v="298.21721077909376"/>
    <n v="38144.202976866392"/>
    <n v="30119.93828868847"/>
    <n v="25018.789872247271"/>
  </r>
  <r>
    <x v="2"/>
    <x v="5"/>
    <x v="31"/>
    <x v="4"/>
    <n v="1051.4445238765484"/>
    <n v="60727.124776561541"/>
    <n v="58986.037789474358"/>
    <n v="50268.849253219865"/>
  </r>
  <r>
    <x v="2"/>
    <x v="5"/>
    <x v="32"/>
    <x v="4"/>
    <n v="16.284303395455634"/>
    <n v="940.51459847759611"/>
    <n v="913.54942048506098"/>
    <n v="778.54149599999994"/>
  </r>
  <r>
    <x v="2"/>
    <x v="5"/>
    <x v="33"/>
    <x v="8"/>
    <n v="408.48248020040592"/>
    <n v="32454.014748418289"/>
    <n v="32964.536152172761"/>
    <n v="1688.8980994351048"/>
  </r>
  <r>
    <x v="2"/>
    <x v="5"/>
    <x v="34"/>
    <x v="14"/>
    <n v="0"/>
    <n v="0"/>
    <n v="0"/>
    <n v="0"/>
  </r>
  <r>
    <x v="2"/>
    <x v="5"/>
    <x v="35"/>
    <x v="8"/>
    <n v="0.12404279959408351"/>
    <n v="9.8552252363098543"/>
    <n v="10.010253927242541"/>
    <n v="0.51286324049999998"/>
  </r>
  <r>
    <x v="2"/>
    <x v="5"/>
    <x v="36"/>
    <x v="15"/>
    <n v="6.5296000000000003"/>
    <n v="0"/>
    <n v="0"/>
    <n v="0"/>
  </r>
  <r>
    <x v="2"/>
    <x v="5"/>
    <x v="37"/>
    <x v="14"/>
    <n v="0"/>
    <n v="0"/>
    <n v="0"/>
    <n v="0"/>
  </r>
  <r>
    <x v="2"/>
    <x v="5"/>
    <x v="38"/>
    <x v="14"/>
    <n v="0"/>
    <n v="0"/>
    <n v="0"/>
    <n v="0"/>
  </r>
  <r>
    <x v="2"/>
    <x v="5"/>
    <x v="39"/>
    <x v="16"/>
    <n v="131.31599900000001"/>
    <n v="0"/>
    <n v="0"/>
    <n v="0"/>
  </r>
  <r>
    <x v="2"/>
    <x v="5"/>
    <x v="40"/>
    <x v="17"/>
    <n v="98.798878999999999"/>
    <n v="0"/>
    <n v="0"/>
    <n v="0"/>
  </r>
  <r>
    <x v="2"/>
    <x v="5"/>
    <x v="41"/>
    <x v="11"/>
    <n v="40.19138022090619"/>
    <n v="5140.7769560365468"/>
    <n v="4059.3294023115254"/>
    <n v="3432.6637270000001"/>
  </r>
  <r>
    <x v="2"/>
    <x v="5"/>
    <x v="42"/>
    <x v="18"/>
    <n v="122.597565"/>
    <n v="0"/>
    <n v="0"/>
    <n v="0"/>
  </r>
  <r>
    <x v="2"/>
    <x v="5"/>
    <x v="43"/>
    <x v="0"/>
    <n v="4.7E-2"/>
    <n v="0"/>
    <n v="0"/>
    <n v="0"/>
  </r>
  <r>
    <x v="2"/>
    <x v="5"/>
    <x v="44"/>
    <x v="6"/>
    <n v="24.049492999999998"/>
    <n v="1752.02408315961"/>
    <n v="1782.0674312999997"/>
    <n v="36085.958794464073"/>
  </r>
  <r>
    <x v="2"/>
    <x v="5"/>
    <x v="45"/>
    <x v="14"/>
    <n v="0"/>
    <n v="0"/>
    <n v="0"/>
    <n v="0"/>
  </r>
  <r>
    <x v="2"/>
    <x v="5"/>
    <x v="46"/>
    <x v="4"/>
    <n v="69.814172727996038"/>
    <n v="4032.1803786608666"/>
    <n v="3916.5750900405774"/>
    <n v="4710.0784222051198"/>
  </r>
  <r>
    <x v="2"/>
    <x v="5"/>
    <x v="47"/>
    <x v="14"/>
    <n v="0"/>
    <n v="0"/>
    <n v="0"/>
    <n v="0"/>
  </r>
  <r>
    <x v="2"/>
    <x v="5"/>
    <x v="48"/>
    <x v="4"/>
    <n v="0"/>
    <n v="0"/>
    <n v="0"/>
    <n v="0"/>
  </r>
</pivotCacheRecords>
</file>

<file path=xl/pivotCache/pivotCacheRecords2.xml><?xml version="1.0" encoding="utf-8"?>
<pivotCacheRecords xmlns="http://schemas.openxmlformats.org/spreadsheetml/2006/main" xmlns:r="http://schemas.openxmlformats.org/officeDocument/2006/relationships" count="150">
  <r>
    <s v="Consumo final Energético"/>
    <x v="0"/>
    <x v="0"/>
    <x v="0"/>
    <n v="4.0359999999999996"/>
    <n v="0"/>
    <n v="0"/>
    <n v="0"/>
  </r>
  <r>
    <s v="Consumo final Energético"/>
    <x v="0"/>
    <x v="0"/>
    <x v="1"/>
    <n v="255.42239699999999"/>
    <n v="0"/>
    <n v="0"/>
    <n v="0"/>
  </r>
  <r>
    <s v="Consumo final Energético"/>
    <x v="0"/>
    <x v="0"/>
    <x v="2"/>
    <n v="256.95786800000002"/>
    <n v="16723.5632272572"/>
    <n v="16214.041470800001"/>
    <n v="0"/>
  </r>
  <r>
    <s v="Consumo final Energético"/>
    <x v="0"/>
    <x v="0"/>
    <x v="3"/>
    <n v="1.351008"/>
    <n v="98.102121932160003"/>
    <n v="0"/>
    <n v="0"/>
  </r>
  <r>
    <s v="Consumo final Energético"/>
    <x v="0"/>
    <x v="0"/>
    <x v="4"/>
    <n v="33.802999999999997"/>
    <n v="1952.3226877"/>
    <n v="1896.3482999999999"/>
    <n v="0"/>
  </r>
  <r>
    <s v="Consumo final Energético"/>
    <x v="0"/>
    <x v="0"/>
    <x v="5"/>
    <n v="191.13900000000001"/>
    <n v="0"/>
    <n v="0"/>
    <n v="0"/>
  </r>
  <r>
    <s v="Consumo final Energético"/>
    <x v="0"/>
    <x v="1"/>
    <x v="0"/>
    <n v="2.819"/>
    <n v="0"/>
    <n v="0"/>
    <n v="0"/>
  </r>
  <r>
    <s v="Consumo final Energético"/>
    <x v="0"/>
    <x v="1"/>
    <x v="2"/>
    <n v="65.030894000000004"/>
    <n v="4232.3991711126009"/>
    <n v="4103.4494113999999"/>
    <n v="0"/>
  </r>
  <r>
    <s v="Consumo final Energético"/>
    <x v="0"/>
    <x v="1"/>
    <x v="6"/>
    <n v="4.3962430000000001"/>
    <n v="320.26968765711007"/>
    <n v="325.76160629999998"/>
    <n v="0"/>
  </r>
  <r>
    <s v="Consumo final Energético"/>
    <x v="0"/>
    <x v="1"/>
    <x v="4"/>
    <n v="11.097"/>
    <n v="640.91722230000005"/>
    <n v="622.54169999999999"/>
    <n v="0"/>
  </r>
  <r>
    <s v="Consumo final Energético"/>
    <x v="0"/>
    <x v="1"/>
    <x v="5"/>
    <n v="50.081000000000003"/>
    <n v="0"/>
    <n v="0"/>
    <n v="0"/>
  </r>
  <r>
    <s v="Consumo final Energético"/>
    <x v="0"/>
    <x v="2"/>
    <x v="5"/>
    <n v="33.427"/>
    <n v="0"/>
    <n v="0"/>
    <n v="0"/>
  </r>
  <r>
    <s v="Consumo final Energético"/>
    <x v="1"/>
    <x v="3"/>
    <x v="2"/>
    <n v="54.098236"/>
    <n v="3520.8700837644001"/>
    <n v="3413.5986916000002"/>
    <n v="0"/>
  </r>
  <r>
    <s v="Consumo final Energético"/>
    <x v="1"/>
    <x v="3"/>
    <x v="7"/>
    <n v="1471.103975"/>
    <n v="105436.87141664958"/>
    <n v="101947.5054675"/>
    <n v="0"/>
  </r>
  <r>
    <s v="Consumo final Energético"/>
    <x v="1"/>
    <x v="3"/>
    <x v="6"/>
    <n v="548.57963900000004"/>
    <n v="39964.449107472035"/>
    <n v="40649.751249900008"/>
    <n v="0"/>
  </r>
  <r>
    <s v="Consumo final Energético"/>
    <x v="1"/>
    <x v="3"/>
    <x v="4"/>
    <n v="0.86699999999999999"/>
    <n v="50.074365299999997"/>
    <n v="48.6387"/>
    <n v="0"/>
  </r>
  <r>
    <s v="Consumo final Energético"/>
    <x v="1"/>
    <x v="4"/>
    <x v="7"/>
    <n v="0.85647499999999999"/>
    <n v="61.385222242075002"/>
    <n v="59.353717500000002"/>
    <n v="0"/>
  </r>
  <r>
    <s v="Consumo final Energético"/>
    <x v="1"/>
    <x v="4"/>
    <x v="3"/>
    <n v="126.329669"/>
    <n v="9173.305111359381"/>
    <n v="0"/>
    <n v="0"/>
  </r>
  <r>
    <s v="Consumo final Energético"/>
    <x v="1"/>
    <x v="5"/>
    <x v="6"/>
    <n v="28.674313999999999"/>
    <n v="2088.94585412178"/>
    <n v="2124.7666674000002"/>
    <n v="0"/>
  </r>
  <r>
    <s v="Consumo final Energético"/>
    <x v="1"/>
    <x v="5"/>
    <x v="8"/>
    <n v="8.1303E-2"/>
    <n v="6.4595396106000003"/>
    <n v="6.5611521000000002"/>
    <n v="0"/>
  </r>
  <r>
    <s v="Consumo final Energético"/>
    <x v="1"/>
    <x v="6"/>
    <x v="2"/>
    <n v="0"/>
    <n v="0"/>
    <n v="0"/>
    <n v="0"/>
  </r>
  <r>
    <s v="Consumo final Energético"/>
    <x v="1"/>
    <x v="6"/>
    <x v="7"/>
    <n v="0"/>
    <n v="0"/>
    <n v="0"/>
    <n v="0"/>
  </r>
  <r>
    <s v="Consumo final Energético"/>
    <x v="1"/>
    <x v="6"/>
    <x v="6"/>
    <n v="26.448539"/>
    <n v="1926.7964315250301"/>
    <n v="1959.8367398999999"/>
    <n v="0"/>
  </r>
  <r>
    <s v="Consumo final Energético"/>
    <x v="1"/>
    <x v="6"/>
    <x v="5"/>
    <n v="0.161"/>
    <n v="0"/>
    <n v="0"/>
    <n v="0"/>
  </r>
  <r>
    <s v="Consumo final Energético"/>
    <x v="1"/>
    <x v="7"/>
    <x v="5"/>
    <n v="4.0659999999999998"/>
    <n v="0"/>
    <n v="0"/>
    <n v="0"/>
  </r>
  <r>
    <s v="Consumo final Energético"/>
    <x v="2"/>
    <x v="8"/>
    <x v="6"/>
    <n v="10.947546000000001"/>
    <n v="797.53715571042005"/>
    <n v="811.21315860000004"/>
    <n v="0"/>
  </r>
  <r>
    <s v="Consumo final Energético"/>
    <x v="3"/>
    <x v="9"/>
    <x v="6"/>
    <n v="115.550152"/>
    <n v="8417.9175468170397"/>
    <n v="8562.2662631999992"/>
    <n v="0"/>
  </r>
  <r>
    <s v="Consumo final Energético"/>
    <x v="3"/>
    <x v="9"/>
    <x v="2"/>
    <n v="6.0288570000000004"/>
    <n v="392.37549724530004"/>
    <n v="380.42087670000001"/>
    <n v="0"/>
  </r>
  <r>
    <s v="Consumo final Energético"/>
    <x v="3"/>
    <x v="9"/>
    <x v="3"/>
    <n v="8.1239999999999993E-3"/>
    <n v="0.58991629848000005"/>
    <n v="0"/>
    <n v="0"/>
  </r>
  <r>
    <s v="Consumo final Energético"/>
    <x v="3"/>
    <x v="9"/>
    <x v="5"/>
    <n v="37.027999999999999"/>
    <n v="0"/>
    <n v="0"/>
    <n v="0"/>
  </r>
  <r>
    <s v="Consumo final Energético"/>
    <x v="2"/>
    <x v="10"/>
    <x v="9"/>
    <n v="65.126006000000004"/>
    <n v="7137.6806568480597"/>
    <n v="6160.9201676000002"/>
    <n v="0"/>
  </r>
  <r>
    <s v="Consumo final Energético"/>
    <x v="2"/>
    <x v="10"/>
    <x v="10"/>
    <n v="2.2635710000000002"/>
    <n v="178.80200848952001"/>
    <n v="220.69817250000003"/>
    <n v="0"/>
  </r>
  <r>
    <s v="Consumo final Energético"/>
    <x v="2"/>
    <x v="10"/>
    <x v="2"/>
    <n v="6.2030000000000002E-3"/>
    <n v="0.40370922870000003"/>
    <n v="0.39140930000000002"/>
    <n v="0"/>
  </r>
  <r>
    <s v="Consumo final Energético"/>
    <x v="2"/>
    <x v="10"/>
    <x v="3"/>
    <n v="0"/>
    <n v="0"/>
    <n v="0"/>
    <n v="0"/>
  </r>
  <r>
    <s v="Consumo final Energético"/>
    <x v="2"/>
    <x v="10"/>
    <x v="6"/>
    <n v="0.88261100000000003"/>
    <n v="64.298890960470004"/>
    <n v="65.401475099999999"/>
    <n v="0"/>
  </r>
  <r>
    <s v="Consumo final Energético"/>
    <x v="2"/>
    <x v="10"/>
    <x v="8"/>
    <n v="2.9323039999999998"/>
    <n v="232.97213926079996"/>
    <n v="236.63693279999998"/>
    <n v="0"/>
  </r>
  <r>
    <s v="Consumo final Energético"/>
    <x v="2"/>
    <x v="10"/>
    <x v="4"/>
    <n v="115.285"/>
    <n v="6658.3889314999997"/>
    <n v="6467.4885000000004"/>
    <n v="0"/>
  </r>
  <r>
    <s v="Consumo final Energético"/>
    <x v="2"/>
    <x v="10"/>
    <x v="5"/>
    <n v="21.582000000000001"/>
    <n v="0"/>
    <n v="0"/>
    <n v="0"/>
  </r>
  <r>
    <s v="Consumo final Energético"/>
    <x v="2"/>
    <x v="11"/>
    <x v="11"/>
    <n v="5.8601640000000002"/>
    <n v="749.55863382179996"/>
    <n v="591.87656400000003"/>
    <n v="0"/>
  </r>
  <r>
    <s v="Consumo final Energético"/>
    <x v="2"/>
    <x v="11"/>
    <x v="9"/>
    <n v="0"/>
    <n v="0"/>
    <n v="0"/>
    <n v="0"/>
  </r>
  <r>
    <s v="Consumo final Energético"/>
    <x v="2"/>
    <x v="11"/>
    <x v="10"/>
    <n v="100.994443"/>
    <n v="7977.6641663461596"/>
    <n v="9846.9581925000002"/>
    <n v="0"/>
  </r>
  <r>
    <s v="Consumo final Energético"/>
    <x v="2"/>
    <x v="11"/>
    <x v="2"/>
    <n v="4.0000000000000003E-5"/>
    <n v="2.6033160000000005E-3"/>
    <n v="2.5240000000000002E-3"/>
    <n v="0"/>
  </r>
  <r>
    <s v="Consumo final Energético"/>
    <x v="2"/>
    <x v="11"/>
    <x v="6"/>
    <n v="0.26655099999999998"/>
    <n v="19.41844559427"/>
    <n v="19.751429099999999"/>
    <n v="0"/>
  </r>
  <r>
    <s v="Consumo final Energético"/>
    <x v="2"/>
    <x v="11"/>
    <x v="8"/>
    <n v="1.4900869999999999"/>
    <n v="118.38771016739999"/>
    <n v="120.2500209"/>
    <n v="0"/>
  </r>
  <r>
    <s v="Consumo final Energético"/>
    <x v="2"/>
    <x v="11"/>
    <x v="4"/>
    <n v="4.4249999999999998"/>
    <n v="255.56985749999998"/>
    <n v="248.24250000000001"/>
    <n v="0"/>
  </r>
  <r>
    <s v="Consumo final Energético"/>
    <x v="2"/>
    <x v="11"/>
    <x v="5"/>
    <n v="36.133000000000003"/>
    <n v="0"/>
    <n v="0"/>
    <n v="0"/>
  </r>
  <r>
    <s v="Consumo final Energético"/>
    <x v="2"/>
    <x v="12"/>
    <x v="12"/>
    <n v="59.526828000000002"/>
    <n v="6065.7458042806529"/>
    <n v="6667.0047360000008"/>
    <n v="0"/>
  </r>
  <r>
    <s v="Consumo final Energético"/>
    <x v="2"/>
    <x v="12"/>
    <x v="2"/>
    <n v="2.5599999999999999E-4"/>
    <n v="1.6661222399999998E-2"/>
    <n v="1.6153600000000001E-2"/>
    <n v="0"/>
  </r>
  <r>
    <s v="Consumo final Energético"/>
    <x v="2"/>
    <x v="12"/>
    <x v="6"/>
    <n v="0"/>
    <n v="0"/>
    <n v="0"/>
    <n v="0"/>
  </r>
  <r>
    <s v="Consumo final Energético"/>
    <x v="2"/>
    <x v="12"/>
    <x v="8"/>
    <n v="3.4816769999999999"/>
    <n v="276.61993398539994"/>
    <n v="280.97133389999999"/>
    <n v="0"/>
  </r>
  <r>
    <s v="Consumo final Energético"/>
    <x v="2"/>
    <x v="12"/>
    <x v="5"/>
    <n v="4.1449999999999996"/>
    <n v="0"/>
    <n v="0"/>
    <n v="0"/>
  </r>
  <r>
    <s v="Consumo final Energético"/>
    <x v="2"/>
    <x v="13"/>
    <x v="6"/>
    <n v="0.43508999999999998"/>
    <n v="31.696641519299998"/>
    <n v="32.240168999999995"/>
    <n v="0"/>
  </r>
  <r>
    <s v="Consumo final Energético"/>
    <x v="2"/>
    <x v="13"/>
    <x v="8"/>
    <n v="9.5646999999999996E-2"/>
    <n v="7.5991732793999986"/>
    <n v="7.7187128999999999"/>
    <n v="0"/>
  </r>
  <r>
    <s v="Consumo final Energético"/>
    <x v="2"/>
    <x v="13"/>
    <x v="7"/>
    <n v="0"/>
    <n v="0"/>
    <n v="0"/>
    <n v="0"/>
  </r>
  <r>
    <s v="Consumo final Energético"/>
    <x v="2"/>
    <x v="13"/>
    <x v="4"/>
    <n v="110.779"/>
    <n v="6398.1408461000001"/>
    <n v="6214.7018999999991"/>
    <n v="0"/>
  </r>
  <r>
    <s v="Consumo final Energético"/>
    <x v="2"/>
    <x v="13"/>
    <x v="5"/>
    <n v="5.117"/>
    <n v="0"/>
    <n v="0"/>
    <n v="0"/>
  </r>
  <r>
    <s v="Consumo final Energético"/>
    <x v="2"/>
    <x v="14"/>
    <x v="10"/>
    <n v="1.9029609999999999"/>
    <n v="150.31702070631997"/>
    <n v="185.53869749999998"/>
    <n v="0"/>
  </r>
  <r>
    <s v="Consumo final Energético"/>
    <x v="2"/>
    <x v="14"/>
    <x v="2"/>
    <n v="0.83927700000000005"/>
    <n v="54.622581063300011"/>
    <n v="52.958378700000004"/>
    <n v="0"/>
  </r>
  <r>
    <s v="Consumo final Energético"/>
    <x v="2"/>
    <x v="14"/>
    <x v="6"/>
    <n v="4.1992229999999999"/>
    <n v="305.91662895170998"/>
    <n v="311.1624243"/>
    <n v="0"/>
  </r>
  <r>
    <s v="Consumo final Energético"/>
    <x v="2"/>
    <x v="14"/>
    <x v="8"/>
    <n v="3.3719830000000002"/>
    <n v="267.90472374659998"/>
    <n v="272.11902809999998"/>
    <n v="0"/>
  </r>
  <r>
    <s v="Consumo final Energético"/>
    <x v="2"/>
    <x v="14"/>
    <x v="4"/>
    <n v="66.287999999999997"/>
    <n v="3828.5230992000002"/>
    <n v="3718.7567999999997"/>
    <n v="0"/>
  </r>
  <r>
    <s v="Consumo final Energético"/>
    <x v="2"/>
    <x v="14"/>
    <x v="5"/>
    <n v="17.125"/>
    <n v="0"/>
    <n v="0"/>
    <n v="0"/>
  </r>
  <r>
    <s v="Consumo final Energético"/>
    <x v="2"/>
    <x v="15"/>
    <x v="9"/>
    <n v="0"/>
    <n v="0"/>
    <n v="0"/>
    <n v="0"/>
  </r>
  <r>
    <s v="Consumo final Energético"/>
    <x v="2"/>
    <x v="15"/>
    <x v="10"/>
    <n v="0"/>
    <n v="0"/>
    <n v="0"/>
    <n v="0"/>
  </r>
  <r>
    <s v="Consumo final Energético"/>
    <x v="2"/>
    <x v="15"/>
    <x v="2"/>
    <n v="9.3198019999999993"/>
    <n v="606.5597415858"/>
    <n v="588.07950619999997"/>
    <n v="0"/>
  </r>
  <r>
    <s v="Consumo final Energético"/>
    <x v="2"/>
    <x v="15"/>
    <x v="6"/>
    <n v="4.3686129999999999"/>
    <n v="318.25682088201"/>
    <n v="323.71422330000001"/>
    <n v="0"/>
  </r>
  <r>
    <s v="Consumo final Energético"/>
    <x v="2"/>
    <x v="15"/>
    <x v="8"/>
    <n v="2.2258830000000001"/>
    <n v="176.84684952660001"/>
    <n v="179.6287581"/>
    <n v="0"/>
  </r>
  <r>
    <s v="Consumo final Energético"/>
    <x v="2"/>
    <x v="15"/>
    <x v="4"/>
    <n v="9.2739999999999991"/>
    <n v="535.62821659999997"/>
    <n v="520.27139999999997"/>
    <n v="0"/>
  </r>
  <r>
    <s v="Consumo final Energético"/>
    <x v="2"/>
    <x v="15"/>
    <x v="5"/>
    <n v="36.293999999999997"/>
    <n v="0"/>
    <n v="0"/>
    <n v="0"/>
  </r>
  <r>
    <s v="Consumo final Energético"/>
    <x v="2"/>
    <x v="16"/>
    <x v="12"/>
    <n v="0"/>
    <n v="0"/>
    <n v="0"/>
    <n v="0"/>
  </r>
  <r>
    <s v="Consumo final Energético"/>
    <x v="2"/>
    <x v="16"/>
    <x v="2"/>
    <n v="0.40593800000000002"/>
    <n v="26.419622260200001"/>
    <n v="25.614687799999999"/>
    <n v="0"/>
  </r>
  <r>
    <s v="Consumo final Energético"/>
    <x v="2"/>
    <x v="16"/>
    <x v="6"/>
    <n v="1.29373"/>
    <n v="94.249226672100008"/>
    <n v="95.865392999999997"/>
    <n v="0"/>
  </r>
  <r>
    <s v="Consumo final Energético"/>
    <x v="2"/>
    <x v="16"/>
    <x v="8"/>
    <n v="5.1573520000000004"/>
    <n v="409.75264787039998"/>
    <n v="416.19830640000004"/>
    <n v="0"/>
  </r>
  <r>
    <s v="Consumo final Energético"/>
    <x v="2"/>
    <x v="16"/>
    <x v="4"/>
    <n v="32.664000000000001"/>
    <n v="1886.5387176000002"/>
    <n v="1832.4504000000002"/>
    <n v="0"/>
  </r>
  <r>
    <s v="Consumo final Energético"/>
    <x v="2"/>
    <x v="16"/>
    <x v="5"/>
    <n v="10.295999999999999"/>
    <n v="0"/>
    <n v="0"/>
    <n v="0"/>
  </r>
  <r>
    <s v="Consumo final Energético"/>
    <x v="2"/>
    <x v="17"/>
    <x v="10"/>
    <n v="6.2199999999999998E-3"/>
    <n v="0.49132476639999995"/>
    <n v="0.60644999999999993"/>
    <n v="0"/>
  </r>
  <r>
    <s v="Consumo final Energético"/>
    <x v="2"/>
    <x v="17"/>
    <x v="2"/>
    <n v="0.14721300000000001"/>
    <n v="9.5810489577000002"/>
    <n v="9.2891403000000015"/>
    <n v="0"/>
  </r>
  <r>
    <s v="Consumo final Energético"/>
    <x v="2"/>
    <x v="17"/>
    <x v="6"/>
    <n v="0.152535"/>
    <n v="11.11229220195"/>
    <n v="11.302843500000002"/>
    <n v="0"/>
  </r>
  <r>
    <s v="Consumo final Energético"/>
    <x v="2"/>
    <x v="17"/>
    <x v="8"/>
    <n v="2.3273769999999998"/>
    <n v="184.91056812539998"/>
    <n v="187.8193239"/>
    <n v="0"/>
  </r>
  <r>
    <s v="Consumo final Energético"/>
    <x v="2"/>
    <x v="17"/>
    <x v="4"/>
    <n v="48.554000000000002"/>
    <n v="2804.2799686000003"/>
    <n v="2723.8793999999998"/>
    <n v="0"/>
  </r>
  <r>
    <s v="Consumo final Energético"/>
    <x v="2"/>
    <x v="17"/>
    <x v="5"/>
    <n v="4.1779999999999999"/>
    <n v="0"/>
    <n v="0"/>
    <n v="0"/>
  </r>
  <r>
    <s v="Consumo final Energético"/>
    <x v="2"/>
    <x v="18"/>
    <x v="2"/>
    <n v="0.814222"/>
    <n v="52.991929003800003"/>
    <n v="51.377408199999998"/>
    <n v="0"/>
  </r>
  <r>
    <s v="Consumo final Energético"/>
    <x v="2"/>
    <x v="18"/>
    <x v="6"/>
    <n v="0.140374"/>
    <n v="10.226353987980001"/>
    <n v="10.4017134"/>
    <n v="0"/>
  </r>
  <r>
    <s v="Consumo final Energético"/>
    <x v="2"/>
    <x v="18"/>
    <x v="8"/>
    <n v="2.080508"/>
    <n v="165.29677670160001"/>
    <n v="167.8969956"/>
    <n v="0"/>
  </r>
  <r>
    <s v="Consumo final Energético"/>
    <x v="2"/>
    <x v="18"/>
    <x v="4"/>
    <n v="15.255000000000001"/>
    <n v="881.06625450000001"/>
    <n v="855.80550000000005"/>
    <n v="0"/>
  </r>
  <r>
    <s v="Consumo final Energético"/>
    <x v="2"/>
    <x v="18"/>
    <x v="5"/>
    <n v="3.6819999999999999"/>
    <n v="0"/>
    <n v="0"/>
    <n v="0"/>
  </r>
  <r>
    <s v="Consumo final Energético"/>
    <x v="2"/>
    <x v="19"/>
    <x v="5"/>
    <n v="1.7729999999999999"/>
    <n v="0"/>
    <n v="0"/>
    <n v="0"/>
  </r>
  <r>
    <s v="Consumo final Energético"/>
    <x v="2"/>
    <x v="20"/>
    <x v="2"/>
    <n v="1.283507"/>
    <n v="83.534357730300002"/>
    <n v="80.989291699999995"/>
    <n v="0"/>
  </r>
  <r>
    <s v="Consumo final Energético"/>
    <x v="2"/>
    <x v="20"/>
    <x v="6"/>
    <n v="3.5512489999999999"/>
    <n v="258.71122411173002"/>
    <n v="263.1475509"/>
    <n v="0"/>
  </r>
  <r>
    <s v="Consumo final Energético"/>
    <x v="2"/>
    <x v="20"/>
    <x v="8"/>
    <n v="0.67199600000000004"/>
    <n v="53.390216599200002"/>
    <n v="54.230077199999997"/>
    <n v="0"/>
  </r>
  <r>
    <s v="Consumo final Energético"/>
    <x v="2"/>
    <x v="20"/>
    <x v="4"/>
    <n v="0.96099999999999997"/>
    <n v="55.503419899999997"/>
    <n v="53.912099999999995"/>
    <n v="0"/>
  </r>
  <r>
    <s v="Consumo final Energético"/>
    <x v="2"/>
    <x v="20"/>
    <x v="5"/>
    <n v="3.0630000000000002"/>
    <n v="0"/>
    <n v="0"/>
    <n v="0"/>
  </r>
  <r>
    <s v="Consumo final Energético"/>
    <x v="2"/>
    <x v="21"/>
    <x v="2"/>
    <n v="0.54942100000000005"/>
    <n v="35.757912000900006"/>
    <n v="34.668465099999999"/>
    <n v="0"/>
  </r>
  <r>
    <s v="Consumo final Energético"/>
    <x v="2"/>
    <x v="21"/>
    <x v="6"/>
    <n v="0.82255599999999995"/>
    <n v="59.923837968120004"/>
    <n v="60.951399599999995"/>
    <n v="0"/>
  </r>
  <r>
    <s v="Consumo final Energético"/>
    <x v="2"/>
    <x v="21"/>
    <x v="8"/>
    <n v="0"/>
    <n v="0"/>
    <n v="0"/>
    <n v="0"/>
  </r>
  <r>
    <s v="Consumo final Energético"/>
    <x v="2"/>
    <x v="21"/>
    <x v="4"/>
    <n v="4.7320000000000002"/>
    <n v="273.30091880000003"/>
    <n v="265.46520000000004"/>
    <n v="0"/>
  </r>
  <r>
    <s v="Consumo final Energético"/>
    <x v="2"/>
    <x v="21"/>
    <x v="5"/>
    <n v="7.875"/>
    <n v="0"/>
    <n v="0"/>
    <n v="0"/>
  </r>
  <r>
    <s v="Consumo final Energético"/>
    <x v="2"/>
    <x v="22"/>
    <x v="2"/>
    <n v="1.8652999999999999E-2"/>
    <n v="1.2139913337000001"/>
    <n v="1.1770043000000001"/>
    <n v="0"/>
  </r>
  <r>
    <s v="Consumo final Energético"/>
    <x v="2"/>
    <x v="22"/>
    <x v="6"/>
    <n v="1.942977"/>
    <n v="141.54737054229"/>
    <n v="143.97459570000001"/>
    <n v="0"/>
  </r>
  <r>
    <s v="Consumo final Energético"/>
    <x v="2"/>
    <x v="22"/>
    <x v="8"/>
    <n v="0.50555899999999998"/>
    <n v="40.166763661799997"/>
    <n v="40.798611299999997"/>
    <n v="0"/>
  </r>
  <r>
    <s v="Consumo final Energético"/>
    <x v="2"/>
    <x v="22"/>
    <x v="4"/>
    <n v="5.4610000000000003"/>
    <n v="315.40496990000003"/>
    <n v="306.36210000000005"/>
    <n v="0"/>
  </r>
  <r>
    <s v="Consumo final Energético"/>
    <x v="2"/>
    <x v="22"/>
    <x v="5"/>
    <n v="1.6479999999999999"/>
    <n v="0"/>
    <n v="0"/>
    <n v="0"/>
  </r>
  <r>
    <s v="Consumo final Energético"/>
    <x v="2"/>
    <x v="23"/>
    <x v="6"/>
    <n v="0.162296"/>
    <n v="11.82338856792"/>
    <n v="12.0261336"/>
    <n v="0"/>
  </r>
  <r>
    <s v="Consumo final Energético"/>
    <x v="2"/>
    <x v="23"/>
    <x v="8"/>
    <n v="0"/>
    <n v="0"/>
    <n v="0"/>
    <n v="0"/>
  </r>
  <r>
    <s v="Consumo final Energético"/>
    <x v="2"/>
    <x v="23"/>
    <x v="4"/>
    <n v="0.51700000000000002"/>
    <n v="29.859800300000003"/>
    <n v="29.003700000000002"/>
    <n v="0"/>
  </r>
  <r>
    <s v="Consumo final Energético"/>
    <x v="2"/>
    <x v="23"/>
    <x v="5"/>
    <n v="0.47499999999999998"/>
    <n v="0"/>
    <n v="0"/>
    <n v="0"/>
  </r>
  <r>
    <s v="Consumo final Energético"/>
    <x v="2"/>
    <x v="24"/>
    <x v="2"/>
    <n v="0"/>
    <n v="0"/>
    <n v="0"/>
    <n v="0"/>
  </r>
  <r>
    <s v="Consumo final Energético"/>
    <x v="2"/>
    <x v="24"/>
    <x v="6"/>
    <n v="0"/>
    <n v="0"/>
    <n v="0"/>
    <n v="0"/>
  </r>
  <r>
    <s v="Consumo final Energético"/>
    <x v="2"/>
    <x v="24"/>
    <x v="8"/>
    <n v="8.7880000000000007E-3"/>
    <n v="0.6982083576"/>
    <n v="0.70919160000000014"/>
    <n v="0"/>
  </r>
  <r>
    <s v="Consumo final Energético"/>
    <x v="2"/>
    <x v="24"/>
    <x v="4"/>
    <n v="0.27300000000000002"/>
    <n v="15.767360700000001"/>
    <n v="15.315300000000001"/>
    <n v="0"/>
  </r>
  <r>
    <s v="Consumo final Energético"/>
    <x v="2"/>
    <x v="24"/>
    <x v="5"/>
    <n v="0.24199999999999999"/>
    <n v="0"/>
    <n v="0"/>
    <n v="0"/>
  </r>
  <r>
    <s v="Consumo final Energético"/>
    <x v="2"/>
    <x v="25"/>
    <x v="0"/>
    <n v="0.38100000000000001"/>
    <n v="0"/>
    <n v="0"/>
    <n v="0"/>
  </r>
  <r>
    <s v="Consumo final Energético"/>
    <x v="2"/>
    <x v="25"/>
    <x v="12"/>
    <n v="4.2556149999999988"/>
    <n v="433.64445407512386"/>
    <n v="476.62887999999987"/>
    <n v="0"/>
  </r>
  <r>
    <s v="Consumo final Energético"/>
    <x v="2"/>
    <x v="25"/>
    <x v="11"/>
    <n v="94.208432999999999"/>
    <n v="12049.96043352585"/>
    <n v="9515.0517329999984"/>
    <n v="0"/>
  </r>
  <r>
    <s v="Consumo final Energético"/>
    <x v="2"/>
    <x v="25"/>
    <x v="10"/>
    <n v="5.9778859999999998"/>
    <n v="472.19991037232001"/>
    <n v="582.843885"/>
    <n v="0"/>
  </r>
  <r>
    <s v="Consumo final Energético"/>
    <x v="2"/>
    <x v="25"/>
    <x v="2"/>
    <n v="30.583707"/>
    <n v="1990.4763443103"/>
    <n v="1929.8319117000001"/>
    <n v="0"/>
  </r>
  <r>
    <s v="Consumo final Energético"/>
    <x v="2"/>
    <x v="25"/>
    <x v="7"/>
    <n v="0.85200500000000001"/>
    <n v="61.064848683685007"/>
    <n v="59.043946499999997"/>
    <n v="0"/>
  </r>
  <r>
    <s v="Consumo final Energético"/>
    <x v="2"/>
    <x v="25"/>
    <x v="3"/>
    <n v="0"/>
    <n v="0"/>
    <n v="0"/>
    <n v="0"/>
  </r>
  <r>
    <s v="Consumo final Energético"/>
    <x v="2"/>
    <x v="25"/>
    <x v="6"/>
    <n v="35.364891"/>
    <n v="2576.3595403160698"/>
    <n v="2620.5384230999998"/>
    <n v="0"/>
  </r>
  <r>
    <s v="Consumo final Energético"/>
    <x v="2"/>
    <x v="25"/>
    <x v="8"/>
    <n v="1.0112719999999999"/>
    <n v="80.345762654399991"/>
    <n v="81.609650399999992"/>
    <n v="0"/>
  </r>
  <r>
    <s v="Consumo final Energético"/>
    <x v="2"/>
    <x v="25"/>
    <x v="4"/>
    <n v="178.715"/>
    <n v="10321.8456685"/>
    <n v="10025.9115"/>
    <n v="0"/>
  </r>
  <r>
    <s v="Consumo final Energético"/>
    <x v="2"/>
    <x v="25"/>
    <x v="5"/>
    <n v="376.97500000000002"/>
    <n v="0"/>
    <n v="0"/>
    <n v="0"/>
  </r>
  <r>
    <s v="Consumo Propio del Sector Energético"/>
    <x v="4"/>
    <x v="26"/>
    <x v="11"/>
    <n v="0"/>
    <n v="0"/>
    <n v="0"/>
    <n v="0"/>
  </r>
  <r>
    <s v="Consumo Propio del Sector Energético"/>
    <x v="4"/>
    <x v="26"/>
    <x v="9"/>
    <n v="3.526732"/>
    <n v="386.52280900331999"/>
    <n v="333.6288472"/>
    <n v="0"/>
  </r>
  <r>
    <s v="Consumo Propio del Sector Energético"/>
    <x v="4"/>
    <x v="27"/>
    <x v="13"/>
    <n v="132.85906083999998"/>
    <n v="7728.5417709424228"/>
    <n v="7652.6819043839996"/>
    <n v="0"/>
  </r>
  <r>
    <s v="Consumo Propio del Sector Energético"/>
    <x v="4"/>
    <x v="27"/>
    <x v="4"/>
    <n v="250.59017733356711"/>
    <n v="14473.061223059769"/>
    <n v="14058.108948413115"/>
    <n v="0"/>
  </r>
  <r>
    <s v="Consumo Propio del Sector Energético"/>
    <x v="4"/>
    <x v="13"/>
    <x v="4"/>
    <n v="112.85074853466141"/>
    <n v="6517.7965472930509"/>
    <n v="6330.9269927945052"/>
    <n v="0"/>
  </r>
  <r>
    <s v="Consumo Propio del Sector Energético"/>
    <x v="4"/>
    <x v="28"/>
    <x v="4"/>
    <n v="96.149994922306163"/>
    <n v="5553.2294917332219"/>
    <n v="5394.0147151413757"/>
    <n v="0"/>
  </r>
  <r>
    <s v="Consumo Propio del Sector Energético"/>
    <x v="4"/>
    <x v="29"/>
    <x v="13"/>
    <n v="169.09335016"/>
    <n v="9836.3258902903581"/>
    <n v="9739.776969216"/>
    <n v="0"/>
  </r>
  <r>
    <s v="Consumo Propio del Sector Energético"/>
    <x v="4"/>
    <x v="29"/>
    <x v="4"/>
    <n v="96.888034597104721"/>
    <n v="5595.8556373869205"/>
    <n v="5435.418740897574"/>
    <n v="0"/>
  </r>
  <r>
    <s v="Consumo de Combustibles para la Generación Eléctrica"/>
    <x v="5"/>
    <x v="30"/>
    <x v="11"/>
    <n v="298.21721077909376"/>
    <n v="38144.202976866392"/>
    <n v="30119.93828868847"/>
    <n v="25018.789872247271"/>
  </r>
  <r>
    <s v="Consumo de Combustibles para la Generación Eléctrica"/>
    <x v="5"/>
    <x v="31"/>
    <x v="4"/>
    <n v="1051.4445238765484"/>
    <n v="60727.124776561541"/>
    <n v="58986.037789474358"/>
    <n v="50268.849253219865"/>
  </r>
  <r>
    <s v="Consumo de Combustibles para la Generación Eléctrica"/>
    <x v="5"/>
    <x v="32"/>
    <x v="4"/>
    <n v="16.284303395455634"/>
    <n v="940.51459847759611"/>
    <n v="913.54942048506098"/>
    <n v="778.54149599999994"/>
  </r>
  <r>
    <s v="Consumo de Combustibles para la Generación Eléctrica"/>
    <x v="5"/>
    <x v="33"/>
    <x v="8"/>
    <n v="408.48248020040592"/>
    <n v="32454.014748418289"/>
    <n v="32964.536152172761"/>
    <n v="1688.8980994351048"/>
  </r>
  <r>
    <s v="Consumo de Combustibles para la Generación Eléctrica"/>
    <x v="5"/>
    <x v="34"/>
    <x v="14"/>
    <n v="0"/>
    <n v="0"/>
    <n v="0"/>
    <n v="0"/>
  </r>
  <r>
    <s v="Consumo de Combustibles para la Generación Eléctrica"/>
    <x v="5"/>
    <x v="35"/>
    <x v="8"/>
    <n v="0.12404279959408351"/>
    <n v="9.8552252363098543"/>
    <n v="10.010253927242541"/>
    <n v="0.51286324049999998"/>
  </r>
  <r>
    <s v="Consumo de Combustibles para la Generación Eléctrica"/>
    <x v="5"/>
    <x v="36"/>
    <x v="15"/>
    <n v="6.5296000000000003"/>
    <n v="0"/>
    <n v="0"/>
    <n v="0"/>
  </r>
  <r>
    <s v="Consumo de Combustibles para la Generación Eléctrica"/>
    <x v="5"/>
    <x v="37"/>
    <x v="14"/>
    <n v="0"/>
    <n v="0"/>
    <n v="0"/>
    <n v="0"/>
  </r>
  <r>
    <s v="Consumo de Combustibles para la Generación Eléctrica"/>
    <x v="5"/>
    <x v="38"/>
    <x v="14"/>
    <n v="0"/>
    <n v="0"/>
    <n v="0"/>
    <n v="0"/>
  </r>
  <r>
    <s v="Consumo de Combustibles para la Generación Eléctrica"/>
    <x v="5"/>
    <x v="39"/>
    <x v="16"/>
    <n v="131.31599900000001"/>
    <n v="0"/>
    <n v="0"/>
    <n v="0"/>
  </r>
  <r>
    <s v="Consumo de Combustibles para la Generación Eléctrica"/>
    <x v="5"/>
    <x v="40"/>
    <x v="17"/>
    <n v="98.798878999999999"/>
    <n v="0"/>
    <n v="0"/>
    <n v="0"/>
  </r>
  <r>
    <s v="Consumo de Combustibles para la Generación Eléctrica"/>
    <x v="5"/>
    <x v="41"/>
    <x v="11"/>
    <n v="40.19138022090619"/>
    <n v="5140.7769560365468"/>
    <n v="4059.3294023115254"/>
    <n v="3432.6637270000001"/>
  </r>
  <r>
    <s v="Consumo de Combustibles para la Generación Eléctrica"/>
    <x v="5"/>
    <x v="42"/>
    <x v="18"/>
    <n v="122.597565"/>
    <n v="0"/>
    <n v="0"/>
    <n v="0"/>
  </r>
  <r>
    <s v="Consumo de Combustibles para la Generación Eléctrica"/>
    <x v="5"/>
    <x v="43"/>
    <x v="0"/>
    <n v="4.7E-2"/>
    <n v="0"/>
    <n v="0"/>
    <n v="0"/>
  </r>
  <r>
    <s v="Consumo de Combustibles para la Generación Eléctrica"/>
    <x v="5"/>
    <x v="44"/>
    <x v="6"/>
    <n v="24.049492999999998"/>
    <n v="1752.02408315961"/>
    <n v="1782.0674312999997"/>
    <n v="36085.958794464073"/>
  </r>
  <r>
    <s v="Consumo de Combustibles para la Generación Eléctrica"/>
    <x v="5"/>
    <x v="45"/>
    <x v="14"/>
    <n v="0"/>
    <n v="0"/>
    <n v="0"/>
    <n v="0"/>
  </r>
  <r>
    <s v="Consumo de Combustibles para la Generación Eléctrica"/>
    <x v="5"/>
    <x v="46"/>
    <x v="4"/>
    <n v="69.814172727996038"/>
    <n v="4032.1803786608666"/>
    <n v="3916.5750900405774"/>
    <n v="4710.0784222051198"/>
  </r>
  <r>
    <s v="Consumo de Combustibles para la Generación Eléctrica"/>
    <x v="5"/>
    <x v="47"/>
    <x v="14"/>
    <n v="0"/>
    <n v="0"/>
    <n v="0"/>
    <n v="0"/>
  </r>
  <r>
    <s v="Consumo de Combustibles para la Generación Eléctrica"/>
    <x v="5"/>
    <x v="48"/>
    <x v="4"/>
    <n v="0"/>
    <n v="0"/>
    <n v="0"/>
    <n v="0"/>
  </r>
  <r>
    <s v="Consumo de Combustibles para la Generación Eléctrica"/>
    <x v="5"/>
    <x v="49"/>
    <x v="14"/>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Dinámica8"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K4:O159" firstHeaderRow="0" firstDataRow="1" firstDataCol="1"/>
  <pivotFields count="8">
    <pivotField axis="axisRow" multipleItemSelectionAllowed="1" showAll="0">
      <items count="4">
        <item h="1" x="2"/>
        <item x="0"/>
        <item h="1" x="1"/>
        <item t="default"/>
      </items>
    </pivotField>
    <pivotField axis="axisRow" showAll="0">
      <items count="7">
        <item x="2"/>
        <item x="4"/>
        <item x="3"/>
        <item x="0"/>
        <item n="Sector Eléctrico [Gg CO2]" x="5"/>
        <item x="1"/>
        <item t="default"/>
      </items>
    </pivotField>
    <pivotField axis="axisRow" showAll="0">
      <items count="51">
        <item x="4"/>
        <item x="9"/>
        <item x="3"/>
        <item x="30"/>
        <item x="31"/>
        <item x="32"/>
        <item x="33"/>
        <item x="34"/>
        <item x="35"/>
        <item x="1"/>
        <item x="19"/>
        <item x="26"/>
        <item x="36"/>
        <item x="6"/>
        <item x="38"/>
        <item x="39"/>
        <item x="40"/>
        <item x="41"/>
        <item x="5"/>
        <item x="42"/>
        <item x="25"/>
        <item x="0"/>
        <item x="43"/>
        <item x="44"/>
        <item x="45"/>
        <item x="46"/>
        <item x="47"/>
        <item x="48"/>
        <item m="1" x="49"/>
        <item x="2"/>
        <item x="7"/>
        <item x="10"/>
        <item x="11"/>
        <item x="12"/>
        <item x="13"/>
        <item x="14"/>
        <item x="15"/>
        <item x="16"/>
        <item x="17"/>
        <item x="18"/>
        <item x="20"/>
        <item x="21"/>
        <item x="22"/>
        <item x="23"/>
        <item x="24"/>
        <item x="27"/>
        <item x="28"/>
        <item x="29"/>
        <item x="37"/>
        <item x="8"/>
        <item t="default"/>
      </items>
    </pivotField>
    <pivotField axis="axisRow" showAll="0">
      <items count="20">
        <item x="14"/>
        <item x="12"/>
        <item x="11"/>
        <item x="8"/>
        <item x="9"/>
        <item x="10"/>
        <item x="6"/>
        <item x="5"/>
        <item x="15"/>
        <item x="0"/>
        <item x="2"/>
        <item x="13"/>
        <item x="4"/>
        <item x="7"/>
        <item x="16"/>
        <item x="17"/>
        <item x="1"/>
        <item x="18"/>
        <item x="3"/>
        <item t="default"/>
      </items>
    </pivotField>
    <pivotField dataField="1" numFmtId="164" showAll="0"/>
    <pivotField dataField="1" numFmtId="164" showAll="0"/>
    <pivotField dataField="1" numFmtId="164" showAll="0"/>
    <pivotField dataField="1" numFmtId="164" showAll="0"/>
  </pivotFields>
  <rowFields count="4">
    <field x="0"/>
    <field x="1"/>
    <field x="2"/>
    <field x="3"/>
  </rowFields>
  <rowItems count="155">
    <i>
      <x v="1"/>
    </i>
    <i r="1">
      <x/>
    </i>
    <i r="2">
      <x v="1"/>
    </i>
    <i r="3">
      <x v="7"/>
    </i>
    <i r="3">
      <x v="10"/>
    </i>
    <i r="3">
      <x v="18"/>
    </i>
    <i r="1">
      <x v="2"/>
    </i>
    <i r="2">
      <x v="10"/>
    </i>
    <i r="3">
      <x v="7"/>
    </i>
    <i r="2">
      <x v="20"/>
    </i>
    <i r="3">
      <x v="1"/>
    </i>
    <i r="3">
      <x v="2"/>
    </i>
    <i r="3">
      <x v="3"/>
    </i>
    <i r="3">
      <x v="5"/>
    </i>
    <i r="3">
      <x v="6"/>
    </i>
    <i r="3">
      <x v="7"/>
    </i>
    <i r="3">
      <x v="9"/>
    </i>
    <i r="3">
      <x v="10"/>
    </i>
    <i r="3">
      <x v="12"/>
    </i>
    <i r="3">
      <x v="13"/>
    </i>
    <i r="3">
      <x v="18"/>
    </i>
    <i r="2">
      <x v="31"/>
    </i>
    <i r="3">
      <x v="3"/>
    </i>
    <i r="3">
      <x v="4"/>
    </i>
    <i r="3">
      <x v="5"/>
    </i>
    <i r="3">
      <x v="6"/>
    </i>
    <i r="3">
      <x v="7"/>
    </i>
    <i r="3">
      <x v="10"/>
    </i>
    <i r="3">
      <x v="12"/>
    </i>
    <i r="3">
      <x v="18"/>
    </i>
    <i r="2">
      <x v="32"/>
    </i>
    <i r="3">
      <x v="2"/>
    </i>
    <i r="3">
      <x v="3"/>
    </i>
    <i r="3">
      <x v="4"/>
    </i>
    <i r="3">
      <x v="5"/>
    </i>
    <i r="3">
      <x v="6"/>
    </i>
    <i r="3">
      <x v="7"/>
    </i>
    <i r="3">
      <x v="10"/>
    </i>
    <i r="3">
      <x v="12"/>
    </i>
    <i r="2">
      <x v="33"/>
    </i>
    <i r="3">
      <x v="1"/>
    </i>
    <i r="3">
      <x v="3"/>
    </i>
    <i r="3">
      <x v="6"/>
    </i>
    <i r="3">
      <x v="7"/>
    </i>
    <i r="3">
      <x v="10"/>
    </i>
    <i r="2">
      <x v="34"/>
    </i>
    <i r="3">
      <x v="3"/>
    </i>
    <i r="3">
      <x v="6"/>
    </i>
    <i r="3">
      <x v="7"/>
    </i>
    <i r="3">
      <x v="12"/>
    </i>
    <i r="3">
      <x v="13"/>
    </i>
    <i r="2">
      <x v="35"/>
    </i>
    <i r="3">
      <x v="3"/>
    </i>
    <i r="3">
      <x v="5"/>
    </i>
    <i r="3">
      <x v="6"/>
    </i>
    <i r="3">
      <x v="7"/>
    </i>
    <i r="3">
      <x v="10"/>
    </i>
    <i r="3">
      <x v="12"/>
    </i>
    <i r="2">
      <x v="36"/>
    </i>
    <i r="3">
      <x v="3"/>
    </i>
    <i r="3">
      <x v="4"/>
    </i>
    <i r="3">
      <x v="5"/>
    </i>
    <i r="3">
      <x v="6"/>
    </i>
    <i r="3">
      <x v="7"/>
    </i>
    <i r="3">
      <x v="10"/>
    </i>
    <i r="3">
      <x v="12"/>
    </i>
    <i r="2">
      <x v="37"/>
    </i>
    <i r="3">
      <x v="1"/>
    </i>
    <i r="3">
      <x v="3"/>
    </i>
    <i r="3">
      <x v="6"/>
    </i>
    <i r="3">
      <x v="7"/>
    </i>
    <i r="3">
      <x v="10"/>
    </i>
    <i r="3">
      <x v="12"/>
    </i>
    <i r="2">
      <x v="38"/>
    </i>
    <i r="3">
      <x v="3"/>
    </i>
    <i r="3">
      <x v="5"/>
    </i>
    <i r="3">
      <x v="6"/>
    </i>
    <i r="3">
      <x v="7"/>
    </i>
    <i r="3">
      <x v="10"/>
    </i>
    <i r="3">
      <x v="12"/>
    </i>
    <i r="2">
      <x v="39"/>
    </i>
    <i r="3">
      <x v="3"/>
    </i>
    <i r="3">
      <x v="6"/>
    </i>
    <i r="3">
      <x v="7"/>
    </i>
    <i r="3">
      <x v="10"/>
    </i>
    <i r="3">
      <x v="12"/>
    </i>
    <i r="2">
      <x v="40"/>
    </i>
    <i r="3">
      <x v="3"/>
    </i>
    <i r="3">
      <x v="6"/>
    </i>
    <i r="3">
      <x v="7"/>
    </i>
    <i r="3">
      <x v="10"/>
    </i>
    <i r="3">
      <x v="12"/>
    </i>
    <i r="2">
      <x v="41"/>
    </i>
    <i r="3">
      <x v="3"/>
    </i>
    <i r="3">
      <x v="6"/>
    </i>
    <i r="3">
      <x v="7"/>
    </i>
    <i r="3">
      <x v="10"/>
    </i>
    <i r="3">
      <x v="12"/>
    </i>
    <i r="2">
      <x v="42"/>
    </i>
    <i r="3">
      <x v="3"/>
    </i>
    <i r="3">
      <x v="6"/>
    </i>
    <i r="3">
      <x v="7"/>
    </i>
    <i r="3">
      <x v="10"/>
    </i>
    <i r="3">
      <x v="12"/>
    </i>
    <i r="2">
      <x v="43"/>
    </i>
    <i r="3">
      <x v="3"/>
    </i>
    <i r="3">
      <x v="6"/>
    </i>
    <i r="3">
      <x v="7"/>
    </i>
    <i r="3">
      <x v="12"/>
    </i>
    <i r="2">
      <x v="44"/>
    </i>
    <i r="3">
      <x v="3"/>
    </i>
    <i r="3">
      <x v="6"/>
    </i>
    <i r="3">
      <x v="7"/>
    </i>
    <i r="3">
      <x v="10"/>
    </i>
    <i r="3">
      <x v="12"/>
    </i>
    <i r="1">
      <x v="3"/>
    </i>
    <i r="2">
      <x v="9"/>
    </i>
    <i r="3">
      <x v="6"/>
    </i>
    <i r="3">
      <x v="7"/>
    </i>
    <i r="3">
      <x v="9"/>
    </i>
    <i r="3">
      <x v="10"/>
    </i>
    <i r="3">
      <x v="12"/>
    </i>
    <i r="2">
      <x v="21"/>
    </i>
    <i r="3">
      <x v="7"/>
    </i>
    <i r="3">
      <x v="9"/>
    </i>
    <i r="3">
      <x v="10"/>
    </i>
    <i r="3">
      <x v="12"/>
    </i>
    <i r="3">
      <x v="16"/>
    </i>
    <i r="3">
      <x v="18"/>
    </i>
    <i r="2">
      <x v="29"/>
    </i>
    <i r="3">
      <x v="7"/>
    </i>
    <i r="1">
      <x v="5"/>
    </i>
    <i r="2">
      <x/>
    </i>
    <i r="3">
      <x v="13"/>
    </i>
    <i r="3">
      <x v="18"/>
    </i>
    <i r="2">
      <x v="1"/>
    </i>
    <i r="3">
      <x v="6"/>
    </i>
    <i r="2">
      <x v="2"/>
    </i>
    <i r="3">
      <x v="6"/>
    </i>
    <i r="3">
      <x v="10"/>
    </i>
    <i r="3">
      <x v="12"/>
    </i>
    <i r="3">
      <x v="13"/>
    </i>
    <i r="2">
      <x v="13"/>
    </i>
    <i r="3">
      <x v="6"/>
    </i>
    <i r="3">
      <x v="7"/>
    </i>
    <i r="3">
      <x v="10"/>
    </i>
    <i r="3">
      <x v="13"/>
    </i>
    <i r="2">
      <x v="18"/>
    </i>
    <i r="3">
      <x v="3"/>
    </i>
    <i r="3">
      <x v="6"/>
    </i>
    <i r="2">
      <x v="30"/>
    </i>
    <i r="3">
      <x v="7"/>
    </i>
    <i r="2">
      <x v="49"/>
    </i>
    <i r="3">
      <x v="6"/>
    </i>
    <i t="grand">
      <x/>
    </i>
  </rowItems>
  <colFields count="1">
    <field x="-2"/>
  </colFields>
  <colItems count="4">
    <i>
      <x/>
    </i>
    <i i="1">
      <x v="1"/>
    </i>
    <i i="2">
      <x v="2"/>
    </i>
    <i i="3">
      <x v="3"/>
    </i>
  </colItems>
  <dataFields count="4">
    <dataField name="Suma de Energía [PJ]" fld="4" baseField="0" baseItem="0"/>
    <dataField name="Suma de INECC@2014 [Gg de CO2]" fld="5" baseField="0" baseItem="0"/>
    <dataField name="Suma de IPCC@2006 [Gg de CO2]" fld="6" baseField="0" baseItem="0"/>
    <dataField name="Suma de COPAR@2015 [Gg de CO2]" fld="7"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eau croisé dynamique3" cacheId="1"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B2:N31" firstHeaderRow="1" firstDataRow="2" firstDataCol="1"/>
  <pivotFields count="8">
    <pivotField showAll="0"/>
    <pivotField axis="axisRow" showAll="0">
      <items count="7">
        <item x="3"/>
        <item h="1" x="4"/>
        <item x="2"/>
        <item x="0"/>
        <item h="1" x="5"/>
        <item x="1"/>
        <item t="default"/>
      </items>
    </pivotField>
    <pivotField axis="axisRow" showAll="0">
      <items count="51">
        <item x="4"/>
        <item x="9"/>
        <item x="3"/>
        <item x="30"/>
        <item x="31"/>
        <item x="32"/>
        <item x="33"/>
        <item x="34"/>
        <item x="35"/>
        <item x="1"/>
        <item x="19"/>
        <item x="8"/>
        <item x="26"/>
        <item x="12"/>
        <item x="18"/>
        <item x="24"/>
        <item x="20"/>
        <item x="7"/>
        <item x="36"/>
        <item x="21"/>
        <item x="11"/>
        <item x="23"/>
        <item x="22"/>
        <item x="16"/>
        <item x="17"/>
        <item x="6"/>
        <item x="37"/>
        <item x="38"/>
        <item x="39"/>
        <item x="40"/>
        <item x="10"/>
        <item x="14"/>
        <item x="41"/>
        <item x="5"/>
        <item x="15"/>
        <item x="42"/>
        <item x="25"/>
        <item x="27"/>
        <item x="28"/>
        <item x="13"/>
        <item x="29"/>
        <item x="2"/>
        <item x="0"/>
        <item x="43"/>
        <item x="44"/>
        <item x="45"/>
        <item x="46"/>
        <item x="47"/>
        <item x="48"/>
        <item x="49"/>
        <item t="default"/>
      </items>
    </pivotField>
    <pivotField axis="axisCol" showAll="0">
      <items count="20">
        <item h="1" x="14"/>
        <item x="12"/>
        <item x="11"/>
        <item x="8"/>
        <item x="9"/>
        <item x="10"/>
        <item x="6"/>
        <item h="1" x="5"/>
        <item h="1" x="15"/>
        <item h="1" x="0"/>
        <item x="2"/>
        <item x="13"/>
        <item x="4"/>
        <item x="7"/>
        <item x="16"/>
        <item x="17"/>
        <item x="1"/>
        <item h="1" x="18"/>
        <item x="3"/>
        <item t="default"/>
      </items>
    </pivotField>
    <pivotField dataField="1" numFmtId="164" showAll="0"/>
    <pivotField numFmtId="164" showAll="0"/>
    <pivotField numFmtId="164" showAll="0"/>
    <pivotField numFmtId="164" showAll="0"/>
  </pivotFields>
  <rowFields count="2">
    <field x="1"/>
    <field x="2"/>
  </rowFields>
  <rowItems count="28">
    <i>
      <x/>
    </i>
    <i r="1">
      <x v="1"/>
    </i>
    <i>
      <x v="2"/>
    </i>
    <i r="1">
      <x v="11"/>
    </i>
    <i r="1">
      <x v="13"/>
    </i>
    <i r="1">
      <x v="14"/>
    </i>
    <i r="1">
      <x v="15"/>
    </i>
    <i r="1">
      <x v="16"/>
    </i>
    <i r="1">
      <x v="19"/>
    </i>
    <i r="1">
      <x v="20"/>
    </i>
    <i r="1">
      <x v="21"/>
    </i>
    <i r="1">
      <x v="22"/>
    </i>
    <i r="1">
      <x v="23"/>
    </i>
    <i r="1">
      <x v="24"/>
    </i>
    <i r="1">
      <x v="30"/>
    </i>
    <i r="1">
      <x v="31"/>
    </i>
    <i r="1">
      <x v="34"/>
    </i>
    <i r="1">
      <x v="36"/>
    </i>
    <i r="1">
      <x v="39"/>
    </i>
    <i>
      <x v="3"/>
    </i>
    <i r="1">
      <x v="9"/>
    </i>
    <i r="1">
      <x v="42"/>
    </i>
    <i>
      <x v="5"/>
    </i>
    <i r="1">
      <x/>
    </i>
    <i r="1">
      <x v="2"/>
    </i>
    <i r="1">
      <x v="25"/>
    </i>
    <i r="1">
      <x v="33"/>
    </i>
    <i t="grand">
      <x/>
    </i>
  </rowItems>
  <colFields count="1">
    <field x="3"/>
  </colFields>
  <colItems count="12">
    <i>
      <x v="1"/>
    </i>
    <i>
      <x v="2"/>
    </i>
    <i>
      <x v="3"/>
    </i>
    <i>
      <x v="4"/>
    </i>
    <i>
      <x v="5"/>
    </i>
    <i>
      <x v="6"/>
    </i>
    <i>
      <x v="10"/>
    </i>
    <i>
      <x v="12"/>
    </i>
    <i>
      <x v="13"/>
    </i>
    <i>
      <x v="16"/>
    </i>
    <i>
      <x v="18"/>
    </i>
    <i t="grand">
      <x/>
    </i>
  </colItems>
  <dataFields count="1">
    <dataField name="Somme de Energía [PJ]" fld="4"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eau croisé dynamique3" cacheId="1"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B2:V61" firstHeaderRow="1" firstDataRow="2" firstDataCol="1"/>
  <pivotFields count="8">
    <pivotField showAll="0"/>
    <pivotField axis="axisRow" showAll="0">
      <items count="7">
        <item x="3"/>
        <item x="4"/>
        <item x="2"/>
        <item x="0"/>
        <item x="5"/>
        <item x="1"/>
        <item t="default"/>
      </items>
    </pivotField>
    <pivotField axis="axisRow" showAll="0">
      <items count="51">
        <item x="4"/>
        <item x="9"/>
        <item x="3"/>
        <item x="30"/>
        <item x="31"/>
        <item x="32"/>
        <item x="33"/>
        <item x="34"/>
        <item x="35"/>
        <item x="1"/>
        <item x="19"/>
        <item x="8"/>
        <item x="26"/>
        <item x="12"/>
        <item x="18"/>
        <item x="24"/>
        <item x="20"/>
        <item x="7"/>
        <item x="36"/>
        <item x="21"/>
        <item x="11"/>
        <item x="23"/>
        <item x="22"/>
        <item x="16"/>
        <item x="17"/>
        <item x="6"/>
        <item x="37"/>
        <item x="38"/>
        <item x="39"/>
        <item x="40"/>
        <item x="10"/>
        <item x="14"/>
        <item x="41"/>
        <item x="5"/>
        <item x="15"/>
        <item x="42"/>
        <item x="25"/>
        <item x="27"/>
        <item x="28"/>
        <item x="13"/>
        <item x="29"/>
        <item x="2"/>
        <item x="0"/>
        <item x="43"/>
        <item x="44"/>
        <item x="45"/>
        <item x="46"/>
        <item x="47"/>
        <item x="48"/>
        <item x="49"/>
        <item t="default"/>
      </items>
    </pivotField>
    <pivotField axis="axisCol" showAll="0">
      <items count="20">
        <item x="14"/>
        <item x="12"/>
        <item x="11"/>
        <item x="8"/>
        <item x="9"/>
        <item x="10"/>
        <item x="6"/>
        <item x="5"/>
        <item x="15"/>
        <item x="0"/>
        <item x="2"/>
        <item x="13"/>
        <item x="4"/>
        <item x="7"/>
        <item x="16"/>
        <item x="17"/>
        <item x="1"/>
        <item x="18"/>
        <item x="3"/>
        <item t="default"/>
      </items>
    </pivotField>
    <pivotField numFmtId="164" showAll="0"/>
    <pivotField dataField="1" numFmtId="164" showAll="0"/>
    <pivotField numFmtId="164" showAll="0"/>
    <pivotField numFmtId="164" showAll="0"/>
  </pivotFields>
  <rowFields count="2">
    <field x="1"/>
    <field x="2"/>
  </rowFields>
  <rowItems count="58">
    <i>
      <x/>
    </i>
    <i r="1">
      <x v="1"/>
    </i>
    <i>
      <x v="1"/>
    </i>
    <i r="1">
      <x v="12"/>
    </i>
    <i r="1">
      <x v="37"/>
    </i>
    <i r="1">
      <x v="38"/>
    </i>
    <i r="1">
      <x v="39"/>
    </i>
    <i r="1">
      <x v="40"/>
    </i>
    <i>
      <x v="2"/>
    </i>
    <i r="1">
      <x v="10"/>
    </i>
    <i r="1">
      <x v="11"/>
    </i>
    <i r="1">
      <x v="13"/>
    </i>
    <i r="1">
      <x v="14"/>
    </i>
    <i r="1">
      <x v="15"/>
    </i>
    <i r="1">
      <x v="16"/>
    </i>
    <i r="1">
      <x v="19"/>
    </i>
    <i r="1">
      <x v="20"/>
    </i>
    <i r="1">
      <x v="21"/>
    </i>
    <i r="1">
      <x v="22"/>
    </i>
    <i r="1">
      <x v="23"/>
    </i>
    <i r="1">
      <x v="24"/>
    </i>
    <i r="1">
      <x v="30"/>
    </i>
    <i r="1">
      <x v="31"/>
    </i>
    <i r="1">
      <x v="34"/>
    </i>
    <i r="1">
      <x v="36"/>
    </i>
    <i r="1">
      <x v="39"/>
    </i>
    <i>
      <x v="3"/>
    </i>
    <i r="1">
      <x v="9"/>
    </i>
    <i r="1">
      <x v="41"/>
    </i>
    <i r="1">
      <x v="42"/>
    </i>
    <i>
      <x v="4"/>
    </i>
    <i r="1">
      <x v="3"/>
    </i>
    <i r="1">
      <x v="4"/>
    </i>
    <i r="1">
      <x v="5"/>
    </i>
    <i r="1">
      <x v="6"/>
    </i>
    <i r="1">
      <x v="7"/>
    </i>
    <i r="1">
      <x v="8"/>
    </i>
    <i r="1">
      <x v="18"/>
    </i>
    <i r="1">
      <x v="26"/>
    </i>
    <i r="1">
      <x v="27"/>
    </i>
    <i r="1">
      <x v="28"/>
    </i>
    <i r="1">
      <x v="29"/>
    </i>
    <i r="1">
      <x v="32"/>
    </i>
    <i r="1">
      <x v="35"/>
    </i>
    <i r="1">
      <x v="43"/>
    </i>
    <i r="1">
      <x v="44"/>
    </i>
    <i r="1">
      <x v="45"/>
    </i>
    <i r="1">
      <x v="46"/>
    </i>
    <i r="1">
      <x v="47"/>
    </i>
    <i r="1">
      <x v="48"/>
    </i>
    <i r="1">
      <x v="49"/>
    </i>
    <i>
      <x v="5"/>
    </i>
    <i r="1">
      <x/>
    </i>
    <i r="1">
      <x v="2"/>
    </i>
    <i r="1">
      <x v="17"/>
    </i>
    <i r="1">
      <x v="25"/>
    </i>
    <i r="1">
      <x v="33"/>
    </i>
    <i t="grand">
      <x/>
    </i>
  </rowItems>
  <colFields count="1">
    <field x="3"/>
  </colFields>
  <colItems count="20">
    <i>
      <x/>
    </i>
    <i>
      <x v="1"/>
    </i>
    <i>
      <x v="2"/>
    </i>
    <i>
      <x v="3"/>
    </i>
    <i>
      <x v="4"/>
    </i>
    <i>
      <x v="5"/>
    </i>
    <i>
      <x v="6"/>
    </i>
    <i>
      <x v="7"/>
    </i>
    <i>
      <x v="8"/>
    </i>
    <i>
      <x v="9"/>
    </i>
    <i>
      <x v="10"/>
    </i>
    <i>
      <x v="11"/>
    </i>
    <i>
      <x v="12"/>
    </i>
    <i>
      <x v="13"/>
    </i>
    <i>
      <x v="14"/>
    </i>
    <i>
      <x v="15"/>
    </i>
    <i>
      <x v="16"/>
    </i>
    <i>
      <x v="17"/>
    </i>
    <i>
      <x v="18"/>
    </i>
    <i t="grand">
      <x/>
    </i>
  </colItems>
  <dataFields count="1">
    <dataField name="Somme de INECC@2014 [Gg de CO2]" fld="5" baseField="0" baseItem="0" numFmtId="3"/>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PCC@2006" TargetMode="External"/><Relationship Id="rId7" Type="http://schemas.openxmlformats.org/officeDocument/2006/relationships/printerSettings" Target="../printerSettings/printerSettings2.bin"/><Relationship Id="rId2" Type="http://schemas.openxmlformats.org/officeDocument/2006/relationships/hyperlink" Target="mailto:INECC@2014" TargetMode="External"/><Relationship Id="rId1" Type="http://schemas.openxmlformats.org/officeDocument/2006/relationships/pivotTable" Target="../pivotTables/pivotTable1.xml"/><Relationship Id="rId6" Type="http://schemas.openxmlformats.org/officeDocument/2006/relationships/hyperlink" Target="mailto:IPCC@2006" TargetMode="External"/><Relationship Id="rId5" Type="http://schemas.openxmlformats.org/officeDocument/2006/relationships/hyperlink" Target="mailto:IPCC@2006" TargetMode="External"/><Relationship Id="rId4" Type="http://schemas.openxmlformats.org/officeDocument/2006/relationships/hyperlink" Target="mailto:INECC@2014"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T125"/>
  <sheetViews>
    <sheetView topLeftCell="A88" zoomScale="112" zoomScaleNormal="112" workbookViewId="0">
      <selection activeCell="F121" sqref="F121"/>
    </sheetView>
  </sheetViews>
  <sheetFormatPr baseColWidth="10" defaultColWidth="11" defaultRowHeight="15"/>
  <cols>
    <col min="1" max="1" width="46.375" style="29" bestFit="1" customWidth="1"/>
    <col min="2" max="2" width="14" style="29" bestFit="1" customWidth="1"/>
    <col min="3" max="4" width="10.375" style="29" bestFit="1" customWidth="1"/>
    <col min="5" max="19" width="11" style="29"/>
    <col min="20" max="20" width="13" style="29" bestFit="1" customWidth="1"/>
    <col min="21" max="16384" width="11" style="29"/>
  </cols>
  <sheetData>
    <row r="1" spans="1:20" ht="15.75" thickBot="1">
      <c r="A1" s="128" t="s">
        <v>316</v>
      </c>
      <c r="B1" s="353" t="s">
        <v>315</v>
      </c>
      <c r="C1" s="354"/>
      <c r="D1" s="354"/>
      <c r="E1" s="354"/>
      <c r="F1" s="354"/>
      <c r="G1" s="354"/>
      <c r="H1" s="354"/>
      <c r="I1" s="354"/>
      <c r="J1" s="354"/>
      <c r="K1" s="354"/>
      <c r="L1" s="354"/>
      <c r="M1" s="354"/>
      <c r="N1" s="354"/>
      <c r="O1" s="354"/>
      <c r="P1" s="354"/>
      <c r="Q1" s="354"/>
      <c r="R1" s="354"/>
      <c r="S1" s="354"/>
      <c r="T1" s="354"/>
    </row>
    <row r="2" spans="1:20" ht="16.5" thickBot="1">
      <c r="A2" s="355" t="s">
        <v>222</v>
      </c>
      <c r="B2" s="357">
        <v>2009</v>
      </c>
      <c r="C2" s="358"/>
      <c r="D2" s="358"/>
      <c r="E2" s="358"/>
      <c r="F2" s="358"/>
      <c r="G2" s="358"/>
      <c r="H2" s="358"/>
      <c r="I2" s="358"/>
      <c r="J2" s="358"/>
      <c r="K2" s="358"/>
      <c r="L2" s="358"/>
      <c r="M2" s="358"/>
      <c r="N2" s="358"/>
      <c r="O2" s="358"/>
      <c r="P2" s="358"/>
      <c r="Q2" s="358"/>
      <c r="R2" s="358"/>
      <c r="S2" s="358"/>
      <c r="T2" s="358"/>
    </row>
    <row r="3" spans="1:20">
      <c r="A3" s="356"/>
      <c r="B3" s="359" t="s">
        <v>221</v>
      </c>
      <c r="C3" s="361" t="s">
        <v>220</v>
      </c>
      <c r="D3" s="361" t="s">
        <v>219</v>
      </c>
      <c r="E3" s="363" t="s">
        <v>218</v>
      </c>
      <c r="F3" s="364"/>
      <c r="G3" s="364"/>
      <c r="H3" s="364"/>
      <c r="I3" s="364"/>
      <c r="J3" s="364"/>
      <c r="K3" s="364"/>
      <c r="L3" s="364"/>
      <c r="M3" s="364"/>
      <c r="N3" s="364"/>
      <c r="O3" s="364"/>
      <c r="P3" s="365"/>
      <c r="Q3" s="363" t="s">
        <v>217</v>
      </c>
      <c r="R3" s="365"/>
      <c r="S3" s="366" t="s">
        <v>216</v>
      </c>
      <c r="T3" s="349" t="s">
        <v>314</v>
      </c>
    </row>
    <row r="4" spans="1:20" ht="15.75" thickBot="1">
      <c r="A4" s="356"/>
      <c r="B4" s="360"/>
      <c r="C4" s="362"/>
      <c r="D4" s="362"/>
      <c r="E4" s="122" t="s">
        <v>212</v>
      </c>
      <c r="F4" s="122" t="s">
        <v>211</v>
      </c>
      <c r="G4" s="122" t="s">
        <v>210</v>
      </c>
      <c r="H4" s="122" t="s">
        <v>209</v>
      </c>
      <c r="I4" s="122" t="s">
        <v>208</v>
      </c>
      <c r="J4" s="122" t="s">
        <v>207</v>
      </c>
      <c r="K4" s="122" t="s">
        <v>206</v>
      </c>
      <c r="L4" s="122" t="s">
        <v>205</v>
      </c>
      <c r="M4" s="122" t="s">
        <v>204</v>
      </c>
      <c r="N4" s="122" t="s">
        <v>203</v>
      </c>
      <c r="O4" s="122" t="s">
        <v>202</v>
      </c>
      <c r="P4" s="122" t="s">
        <v>201</v>
      </c>
      <c r="Q4" s="122" t="s">
        <v>200</v>
      </c>
      <c r="R4" s="122" t="s">
        <v>199</v>
      </c>
      <c r="S4" s="367"/>
      <c r="T4" s="349"/>
    </row>
    <row r="5" spans="1:20" ht="15.75" thickBot="1">
      <c r="A5" s="356"/>
      <c r="B5" s="118">
        <v>1</v>
      </c>
      <c r="C5" s="121">
        <v>21</v>
      </c>
      <c r="D5" s="121">
        <v>310</v>
      </c>
      <c r="E5" s="121">
        <v>11700</v>
      </c>
      <c r="F5" s="121">
        <v>650</v>
      </c>
      <c r="G5" s="121">
        <v>1300</v>
      </c>
      <c r="H5" s="121">
        <v>2800</v>
      </c>
      <c r="I5" s="121">
        <v>1000</v>
      </c>
      <c r="J5" s="121">
        <v>1300</v>
      </c>
      <c r="K5" s="121">
        <v>300</v>
      </c>
      <c r="L5" s="121">
        <v>3800</v>
      </c>
      <c r="M5" s="121">
        <v>140</v>
      </c>
      <c r="N5" s="121">
        <v>2900</v>
      </c>
      <c r="O5" s="121">
        <v>6300</v>
      </c>
      <c r="P5" s="121">
        <v>560</v>
      </c>
      <c r="Q5" s="121">
        <v>6500</v>
      </c>
      <c r="R5" s="121">
        <v>9200</v>
      </c>
      <c r="S5" s="120">
        <v>23900</v>
      </c>
      <c r="T5" s="199"/>
    </row>
    <row r="6" spans="1:20" ht="15.75" thickBot="1">
      <c r="A6" s="356"/>
      <c r="B6" s="350" t="s">
        <v>196</v>
      </c>
      <c r="C6" s="351"/>
      <c r="D6" s="351"/>
      <c r="E6" s="351"/>
      <c r="F6" s="351"/>
      <c r="G6" s="351"/>
      <c r="H6" s="351"/>
      <c r="I6" s="351"/>
      <c r="J6" s="351"/>
      <c r="K6" s="351"/>
      <c r="L6" s="351"/>
      <c r="M6" s="351"/>
      <c r="N6" s="351"/>
      <c r="O6" s="351"/>
      <c r="P6" s="351"/>
      <c r="Q6" s="351"/>
      <c r="R6" s="351"/>
      <c r="S6" s="352"/>
      <c r="T6" s="198"/>
    </row>
    <row r="7" spans="1:20" ht="15.75" thickBot="1">
      <c r="A7" s="109" t="s">
        <v>193</v>
      </c>
      <c r="B7" s="108">
        <f t="shared" ref="B7:S7" si="0">B8+B38+B57+B89+B95</f>
        <v>488360.29304721189</v>
      </c>
      <c r="C7" s="108">
        <f t="shared" si="0"/>
        <v>165454.40328383975</v>
      </c>
      <c r="D7" s="108">
        <f t="shared" si="0"/>
        <v>68602.927731141506</v>
      </c>
      <c r="E7" s="108">
        <f t="shared" si="0"/>
        <v>3949.6158</v>
      </c>
      <c r="F7" s="108">
        <f t="shared" si="0"/>
        <v>213.41998599999999</v>
      </c>
      <c r="G7" s="108">
        <f t="shared" si="0"/>
        <v>0.31850000000000001</v>
      </c>
      <c r="H7" s="108">
        <f t="shared" si="0"/>
        <v>1497.3548800000001</v>
      </c>
      <c r="I7" s="108">
        <f t="shared" si="0"/>
        <v>0</v>
      </c>
      <c r="J7" s="108">
        <f t="shared" si="0"/>
        <v>8274.6003079999991</v>
      </c>
      <c r="K7" s="108">
        <f t="shared" si="0"/>
        <v>0</v>
      </c>
      <c r="L7" s="108">
        <f t="shared" si="0"/>
        <v>919.6106400000001</v>
      </c>
      <c r="M7" s="108">
        <f t="shared" si="0"/>
        <v>9.79664</v>
      </c>
      <c r="N7" s="108">
        <f t="shared" si="0"/>
        <v>12.638199999999999</v>
      </c>
      <c r="O7" s="108">
        <f t="shared" si="0"/>
        <v>0</v>
      </c>
      <c r="P7" s="108">
        <f t="shared" si="0"/>
        <v>28.072800000000001</v>
      </c>
      <c r="Q7" s="108">
        <f t="shared" si="0"/>
        <v>111.852</v>
      </c>
      <c r="R7" s="108">
        <f t="shared" si="0"/>
        <v>16.559999999999999</v>
      </c>
      <c r="S7" s="108">
        <f t="shared" si="0"/>
        <v>108.1380519429114</v>
      </c>
      <c r="T7" s="107">
        <f t="shared" ref="T7:T38" si="1">SUM(B7:S7)</f>
        <v>737559.60186813609</v>
      </c>
    </row>
    <row r="8" spans="1:20">
      <c r="A8" s="191" t="s">
        <v>313</v>
      </c>
      <c r="B8" s="149">
        <f>B9+B29</f>
        <v>400425.72842808388</v>
      </c>
      <c r="C8" s="149">
        <f>C9+C29</f>
        <v>86064.922831293734</v>
      </c>
      <c r="D8" s="149">
        <f>D9+D29</f>
        <v>13557.714044629201</v>
      </c>
      <c r="E8" s="196"/>
      <c r="F8" s="196"/>
      <c r="G8" s="196"/>
      <c r="H8" s="196"/>
      <c r="I8" s="196"/>
      <c r="J8" s="196"/>
      <c r="K8" s="196"/>
      <c r="L8" s="196"/>
      <c r="M8" s="196"/>
      <c r="N8" s="196"/>
      <c r="O8" s="196"/>
      <c r="P8" s="196"/>
      <c r="Q8" s="196"/>
      <c r="R8" s="196"/>
      <c r="S8" s="195"/>
      <c r="T8" s="165">
        <f t="shared" si="1"/>
        <v>500048.36530400679</v>
      </c>
    </row>
    <row r="9" spans="1:20">
      <c r="A9" s="187" t="s">
        <v>312</v>
      </c>
      <c r="B9" s="178">
        <f>B10+B13+B20+B25</f>
        <v>400425.72842808388</v>
      </c>
      <c r="C9" s="159">
        <f>C10+C13+C20+C25</f>
        <v>1851.4345321889086</v>
      </c>
      <c r="D9" s="159">
        <f>D10+D13+D20+D25</f>
        <v>13557.714044629201</v>
      </c>
      <c r="E9" s="196"/>
      <c r="F9" s="196"/>
      <c r="G9" s="196"/>
      <c r="H9" s="196"/>
      <c r="I9" s="196"/>
      <c r="J9" s="196"/>
      <c r="K9" s="196"/>
      <c r="L9" s="196"/>
      <c r="M9" s="196"/>
      <c r="N9" s="196"/>
      <c r="O9" s="196"/>
      <c r="P9" s="196"/>
      <c r="Q9" s="196"/>
      <c r="R9" s="196"/>
      <c r="S9" s="195"/>
      <c r="T9" s="99">
        <f t="shared" si="1"/>
        <v>415834.87700490199</v>
      </c>
    </row>
    <row r="10" spans="1:20">
      <c r="A10" s="197" t="s">
        <v>311</v>
      </c>
      <c r="B10" s="181">
        <f>SUM(B11:B12)</f>
        <v>159906.9904104585</v>
      </c>
      <c r="C10" s="177">
        <f>SUM(C11:C12)</f>
        <v>162.26609735699998</v>
      </c>
      <c r="D10" s="177">
        <f>SUM(D11:D12)</f>
        <v>445.16512724499995</v>
      </c>
      <c r="E10" s="196"/>
      <c r="F10" s="196"/>
      <c r="G10" s="196"/>
      <c r="H10" s="196"/>
      <c r="I10" s="196"/>
      <c r="J10" s="196"/>
      <c r="K10" s="196"/>
      <c r="L10" s="196"/>
      <c r="M10" s="196"/>
      <c r="N10" s="196"/>
      <c r="O10" s="196"/>
      <c r="P10" s="196"/>
      <c r="Q10" s="196"/>
      <c r="R10" s="196"/>
      <c r="S10" s="195"/>
      <c r="T10" s="99">
        <f t="shared" si="1"/>
        <v>160514.42163506051</v>
      </c>
    </row>
    <row r="11" spans="1:20">
      <c r="A11" s="194" t="s">
        <v>310</v>
      </c>
      <c r="B11" s="145">
        <v>113471.8354</v>
      </c>
      <c r="C11" s="144">
        <v>134.66985</v>
      </c>
      <c r="D11" s="144">
        <v>398.41478999999993</v>
      </c>
      <c r="E11" s="193"/>
      <c r="F11" s="193"/>
      <c r="G11" s="193"/>
      <c r="H11" s="193"/>
      <c r="I11" s="193"/>
      <c r="J11" s="193"/>
      <c r="K11" s="193"/>
      <c r="L11" s="193"/>
      <c r="M11" s="193"/>
      <c r="N11" s="193"/>
      <c r="O11" s="193"/>
      <c r="P11" s="193"/>
      <c r="Q11" s="193"/>
      <c r="R11" s="193"/>
      <c r="S11" s="192"/>
      <c r="T11" s="43">
        <f t="shared" si="1"/>
        <v>114004.92004</v>
      </c>
    </row>
    <row r="12" spans="1:20">
      <c r="A12" s="194" t="s">
        <v>309</v>
      </c>
      <c r="B12" s="145">
        <v>46435.155010458497</v>
      </c>
      <c r="C12" s="144">
        <v>27.596247356999996</v>
      </c>
      <c r="D12" s="144">
        <v>46.750337245000004</v>
      </c>
      <c r="E12" s="193"/>
      <c r="F12" s="193"/>
      <c r="G12" s="193"/>
      <c r="H12" s="193"/>
      <c r="I12" s="193"/>
      <c r="J12" s="193"/>
      <c r="K12" s="193"/>
      <c r="L12" s="193"/>
      <c r="M12" s="193"/>
      <c r="N12" s="193"/>
      <c r="O12" s="193"/>
      <c r="P12" s="193"/>
      <c r="Q12" s="193"/>
      <c r="R12" s="193"/>
      <c r="S12" s="192"/>
      <c r="T12" s="43">
        <f t="shared" si="1"/>
        <v>46509.501595060501</v>
      </c>
    </row>
    <row r="13" spans="1:20">
      <c r="A13" s="197" t="s">
        <v>308</v>
      </c>
      <c r="B13" s="181">
        <f>SUM(B14:B19)</f>
        <v>55919.057136827978</v>
      </c>
      <c r="C13" s="177">
        <f>SUM(C14:C19)</f>
        <v>78.902955599655598</v>
      </c>
      <c r="D13" s="177">
        <f>SUM(D14:D19)</f>
        <v>181.13519655980798</v>
      </c>
      <c r="E13" s="196"/>
      <c r="F13" s="196"/>
      <c r="G13" s="196"/>
      <c r="H13" s="196"/>
      <c r="I13" s="196"/>
      <c r="J13" s="196"/>
      <c r="K13" s="196"/>
      <c r="L13" s="196"/>
      <c r="M13" s="196"/>
      <c r="N13" s="196"/>
      <c r="O13" s="196"/>
      <c r="P13" s="196"/>
      <c r="Q13" s="196"/>
      <c r="R13" s="196"/>
      <c r="S13" s="195"/>
      <c r="T13" s="99">
        <f t="shared" si="1"/>
        <v>56179.095288987439</v>
      </c>
    </row>
    <row r="14" spans="1:20">
      <c r="A14" s="194" t="s">
        <v>307</v>
      </c>
      <c r="B14" s="145">
        <v>7893.9175568279843</v>
      </c>
      <c r="C14" s="144">
        <v>2.9572955996556001</v>
      </c>
      <c r="D14" s="144">
        <v>18.947846559808003</v>
      </c>
      <c r="E14" s="193"/>
      <c r="F14" s="193"/>
      <c r="G14" s="193"/>
      <c r="H14" s="193"/>
      <c r="I14" s="193"/>
      <c r="J14" s="193"/>
      <c r="K14" s="193"/>
      <c r="L14" s="193"/>
      <c r="M14" s="193"/>
      <c r="N14" s="193"/>
      <c r="O14" s="193"/>
      <c r="P14" s="193"/>
      <c r="Q14" s="193"/>
      <c r="R14" s="193"/>
      <c r="S14" s="192"/>
      <c r="T14" s="43">
        <f t="shared" si="1"/>
        <v>7915.8226989874474</v>
      </c>
    </row>
    <row r="15" spans="1:20">
      <c r="A15" s="194" t="s">
        <v>306</v>
      </c>
      <c r="B15" s="145">
        <v>62.399369999999998</v>
      </c>
      <c r="C15" s="144">
        <v>3.1584000000000001E-2</v>
      </c>
      <c r="D15" s="144">
        <v>4.216000000000001E-2</v>
      </c>
      <c r="E15" s="193"/>
      <c r="F15" s="193"/>
      <c r="G15" s="193"/>
      <c r="H15" s="193"/>
      <c r="I15" s="193"/>
      <c r="J15" s="193"/>
      <c r="K15" s="193"/>
      <c r="L15" s="193"/>
      <c r="M15" s="193"/>
      <c r="N15" s="193"/>
      <c r="O15" s="193"/>
      <c r="P15" s="193"/>
      <c r="Q15" s="193"/>
      <c r="R15" s="193"/>
      <c r="S15" s="192"/>
      <c r="T15" s="43">
        <f t="shared" si="1"/>
        <v>62.473114000000002</v>
      </c>
    </row>
    <row r="16" spans="1:20">
      <c r="A16" s="194" t="s">
        <v>305</v>
      </c>
      <c r="B16" s="145">
        <v>8849.7987599999979</v>
      </c>
      <c r="C16" s="144">
        <v>4.7124419999999994</v>
      </c>
      <c r="D16" s="144">
        <v>5.9070500000000008</v>
      </c>
      <c r="E16" s="193"/>
      <c r="F16" s="193"/>
      <c r="G16" s="193"/>
      <c r="H16" s="193"/>
      <c r="I16" s="193"/>
      <c r="J16" s="193"/>
      <c r="K16" s="193"/>
      <c r="L16" s="193"/>
      <c r="M16" s="193"/>
      <c r="N16" s="193"/>
      <c r="O16" s="193"/>
      <c r="P16" s="193"/>
      <c r="Q16" s="193"/>
      <c r="R16" s="193"/>
      <c r="S16" s="192"/>
      <c r="T16" s="43">
        <f t="shared" si="1"/>
        <v>8860.4182519999977</v>
      </c>
    </row>
    <row r="17" spans="1:20">
      <c r="A17" s="194" t="s">
        <v>304</v>
      </c>
      <c r="B17" s="145">
        <v>2576.9411249999998</v>
      </c>
      <c r="C17" s="144">
        <v>1.3840259999999998</v>
      </c>
      <c r="D17" s="144">
        <v>3.2534500000000004</v>
      </c>
      <c r="E17" s="193"/>
      <c r="F17" s="193"/>
      <c r="G17" s="193"/>
      <c r="H17" s="193"/>
      <c r="I17" s="193"/>
      <c r="J17" s="193"/>
      <c r="K17" s="193"/>
      <c r="L17" s="193"/>
      <c r="M17" s="193"/>
      <c r="N17" s="193"/>
      <c r="O17" s="193"/>
      <c r="P17" s="193"/>
      <c r="Q17" s="193"/>
      <c r="R17" s="193"/>
      <c r="S17" s="192"/>
      <c r="T17" s="43">
        <f t="shared" si="1"/>
        <v>2581.5786010000002</v>
      </c>
    </row>
    <row r="18" spans="1:20">
      <c r="A18" s="194" t="s">
        <v>303</v>
      </c>
      <c r="B18" s="145">
        <v>2110.0813800000001</v>
      </c>
      <c r="C18" s="144">
        <v>54.079115999999999</v>
      </c>
      <c r="D18" s="144">
        <v>108.2334</v>
      </c>
      <c r="E18" s="193"/>
      <c r="F18" s="193"/>
      <c r="G18" s="193"/>
      <c r="H18" s="193"/>
      <c r="I18" s="193"/>
      <c r="J18" s="193"/>
      <c r="K18" s="193"/>
      <c r="L18" s="193"/>
      <c r="M18" s="193"/>
      <c r="N18" s="193"/>
      <c r="O18" s="193"/>
      <c r="P18" s="193"/>
      <c r="Q18" s="193"/>
      <c r="R18" s="193"/>
      <c r="S18" s="192"/>
      <c r="T18" s="43">
        <f t="shared" si="1"/>
        <v>2272.393896</v>
      </c>
    </row>
    <row r="19" spans="1:20">
      <c r="A19" s="194" t="s">
        <v>257</v>
      </c>
      <c r="B19" s="145">
        <v>34425.91894499999</v>
      </c>
      <c r="C19" s="144">
        <v>15.738491999999997</v>
      </c>
      <c r="D19" s="144">
        <v>44.751289999999997</v>
      </c>
      <c r="E19" s="193"/>
      <c r="F19" s="193"/>
      <c r="G19" s="193"/>
      <c r="H19" s="193"/>
      <c r="I19" s="193"/>
      <c r="J19" s="193"/>
      <c r="K19" s="193"/>
      <c r="L19" s="193"/>
      <c r="M19" s="193"/>
      <c r="N19" s="193"/>
      <c r="O19" s="193"/>
      <c r="P19" s="193"/>
      <c r="Q19" s="193"/>
      <c r="R19" s="193"/>
      <c r="S19" s="192"/>
      <c r="T19" s="43">
        <f t="shared" si="1"/>
        <v>34486.408726999987</v>
      </c>
    </row>
    <row r="20" spans="1:20">
      <c r="A20" s="197" t="s">
        <v>39</v>
      </c>
      <c r="B20" s="178">
        <f>SUM(B21:B24)</f>
        <v>152188.46622079739</v>
      </c>
      <c r="C20" s="159">
        <f>SUM(C21:C24)</f>
        <v>470.97818743225304</v>
      </c>
      <c r="D20" s="177">
        <f>SUM(D21:D24)</f>
        <v>12514.649100824394</v>
      </c>
      <c r="E20" s="196"/>
      <c r="F20" s="196"/>
      <c r="G20" s="196"/>
      <c r="H20" s="196"/>
      <c r="I20" s="196"/>
      <c r="J20" s="196"/>
      <c r="K20" s="196"/>
      <c r="L20" s="196"/>
      <c r="M20" s="196"/>
      <c r="N20" s="196"/>
      <c r="O20" s="196"/>
      <c r="P20" s="196"/>
      <c r="Q20" s="196"/>
      <c r="R20" s="196"/>
      <c r="S20" s="195"/>
      <c r="T20" s="99">
        <f t="shared" si="1"/>
        <v>165174.09350905404</v>
      </c>
    </row>
    <row r="21" spans="1:20">
      <c r="A21" s="194" t="s">
        <v>302</v>
      </c>
      <c r="B21" s="145">
        <v>4848.8818291894586</v>
      </c>
      <c r="C21" s="144">
        <v>2.5341980999999998</v>
      </c>
      <c r="D21" s="144">
        <v>49.52062168726134</v>
      </c>
      <c r="E21" s="193"/>
      <c r="F21" s="193"/>
      <c r="G21" s="193"/>
      <c r="H21" s="193"/>
      <c r="I21" s="193"/>
      <c r="J21" s="193"/>
      <c r="K21" s="193"/>
      <c r="L21" s="193"/>
      <c r="M21" s="193"/>
      <c r="N21" s="193"/>
      <c r="O21" s="193"/>
      <c r="P21" s="193"/>
      <c r="Q21" s="193"/>
      <c r="R21" s="193"/>
      <c r="S21" s="192"/>
      <c r="T21" s="43">
        <f t="shared" si="1"/>
        <v>4900.9366489767199</v>
      </c>
    </row>
    <row r="22" spans="1:20">
      <c r="A22" s="194" t="s">
        <v>44</v>
      </c>
      <c r="B22" s="145">
        <v>143377.01301000002</v>
      </c>
      <c r="C22" s="144">
        <v>462.79116240000002</v>
      </c>
      <c r="D22" s="144">
        <v>12455.114899999999</v>
      </c>
      <c r="E22" s="193"/>
      <c r="F22" s="193"/>
      <c r="G22" s="193"/>
      <c r="H22" s="193"/>
      <c r="I22" s="193"/>
      <c r="J22" s="193"/>
      <c r="K22" s="193"/>
      <c r="L22" s="193"/>
      <c r="M22" s="193"/>
      <c r="N22" s="193"/>
      <c r="O22" s="193"/>
      <c r="P22" s="193"/>
      <c r="Q22" s="193"/>
      <c r="R22" s="193"/>
      <c r="S22" s="192"/>
      <c r="T22" s="43">
        <f t="shared" si="1"/>
        <v>156294.91907240002</v>
      </c>
    </row>
    <row r="23" spans="1:20">
      <c r="A23" s="194" t="s">
        <v>149</v>
      </c>
      <c r="B23" s="145">
        <v>1742.22576</v>
      </c>
      <c r="C23" s="144">
        <v>2.4948000000000006</v>
      </c>
      <c r="D23" s="144">
        <v>4.4193600000000002</v>
      </c>
      <c r="E23" s="193"/>
      <c r="F23" s="193"/>
      <c r="G23" s="193"/>
      <c r="H23" s="193"/>
      <c r="I23" s="193"/>
      <c r="J23" s="193"/>
      <c r="K23" s="193"/>
      <c r="L23" s="193"/>
      <c r="M23" s="193"/>
      <c r="N23" s="193"/>
      <c r="O23" s="193"/>
      <c r="P23" s="193"/>
      <c r="Q23" s="193"/>
      <c r="R23" s="193"/>
      <c r="S23" s="192"/>
      <c r="T23" s="43">
        <f t="shared" si="1"/>
        <v>1749.1399200000001</v>
      </c>
    </row>
    <row r="24" spans="1:20">
      <c r="A24" s="194" t="s">
        <v>301</v>
      </c>
      <c r="B24" s="145">
        <v>2220.3456216079071</v>
      </c>
      <c r="C24" s="144">
        <v>3.1580269322530121</v>
      </c>
      <c r="D24" s="144">
        <v>5.5942191371339076</v>
      </c>
      <c r="E24" s="193"/>
      <c r="F24" s="193"/>
      <c r="G24" s="193"/>
      <c r="H24" s="193"/>
      <c r="I24" s="193"/>
      <c r="J24" s="193"/>
      <c r="K24" s="193"/>
      <c r="L24" s="193"/>
      <c r="M24" s="193"/>
      <c r="N24" s="193"/>
      <c r="O24" s="193"/>
      <c r="P24" s="193"/>
      <c r="Q24" s="193"/>
      <c r="R24" s="193"/>
      <c r="S24" s="192"/>
      <c r="T24" s="43">
        <f t="shared" si="1"/>
        <v>2229.0978676772943</v>
      </c>
    </row>
    <row r="25" spans="1:20">
      <c r="A25" s="197" t="s">
        <v>300</v>
      </c>
      <c r="B25" s="181">
        <f>B26+B27+B28</f>
        <v>32411.214659999998</v>
      </c>
      <c r="C25" s="177">
        <f>C26+C27+C28</f>
        <v>1139.2872918</v>
      </c>
      <c r="D25" s="177">
        <f>D26+D27+D28</f>
        <v>416.76462000000004</v>
      </c>
      <c r="E25" s="196"/>
      <c r="F25" s="196"/>
      <c r="G25" s="196"/>
      <c r="H25" s="196"/>
      <c r="I25" s="196"/>
      <c r="J25" s="196"/>
      <c r="K25" s="196"/>
      <c r="L25" s="196"/>
      <c r="M25" s="196"/>
      <c r="N25" s="196"/>
      <c r="O25" s="196"/>
      <c r="P25" s="196"/>
      <c r="Q25" s="196"/>
      <c r="R25" s="196"/>
      <c r="S25" s="195"/>
      <c r="T25" s="99">
        <f t="shared" si="1"/>
        <v>33967.266571799999</v>
      </c>
    </row>
    <row r="26" spans="1:20">
      <c r="A26" s="194" t="s">
        <v>299</v>
      </c>
      <c r="B26" s="145">
        <v>4619.8326900000002</v>
      </c>
      <c r="C26" s="144">
        <v>13.358582999999999</v>
      </c>
      <c r="D26" s="144">
        <v>18.182740000000003</v>
      </c>
      <c r="E26" s="193"/>
      <c r="F26" s="193"/>
      <c r="G26" s="193"/>
      <c r="H26" s="193"/>
      <c r="I26" s="193"/>
      <c r="J26" s="193"/>
      <c r="K26" s="193"/>
      <c r="L26" s="193"/>
      <c r="M26" s="193"/>
      <c r="N26" s="193"/>
      <c r="O26" s="193"/>
      <c r="P26" s="193"/>
      <c r="Q26" s="193"/>
      <c r="R26" s="193"/>
      <c r="S26" s="192"/>
      <c r="T26" s="43">
        <f t="shared" si="1"/>
        <v>4651.3740130000006</v>
      </c>
    </row>
    <row r="27" spans="1:20">
      <c r="A27" s="194" t="s">
        <v>10</v>
      </c>
      <c r="B27" s="145">
        <v>19523.1531</v>
      </c>
      <c r="C27" s="144">
        <v>1102.0685088</v>
      </c>
      <c r="D27" s="144">
        <v>377.44855999999999</v>
      </c>
      <c r="E27" s="193"/>
      <c r="F27" s="193"/>
      <c r="G27" s="193"/>
      <c r="H27" s="193"/>
      <c r="I27" s="193"/>
      <c r="J27" s="193"/>
      <c r="K27" s="193"/>
      <c r="L27" s="193"/>
      <c r="M27" s="193"/>
      <c r="N27" s="193"/>
      <c r="O27" s="193"/>
      <c r="P27" s="193"/>
      <c r="Q27" s="193"/>
      <c r="R27" s="193"/>
      <c r="S27" s="192"/>
      <c r="T27" s="43">
        <f t="shared" si="1"/>
        <v>21002.670168799999</v>
      </c>
    </row>
    <row r="28" spans="1:20">
      <c r="A28" s="194" t="s">
        <v>298</v>
      </c>
      <c r="B28" s="145">
        <v>8268.228869999999</v>
      </c>
      <c r="C28" s="144">
        <v>23.860200000000003</v>
      </c>
      <c r="D28" s="144">
        <v>21.133320000000005</v>
      </c>
      <c r="E28" s="193"/>
      <c r="F28" s="193"/>
      <c r="G28" s="193"/>
      <c r="H28" s="193"/>
      <c r="I28" s="193"/>
      <c r="J28" s="193"/>
      <c r="K28" s="193"/>
      <c r="L28" s="193"/>
      <c r="M28" s="193"/>
      <c r="N28" s="193"/>
      <c r="O28" s="193"/>
      <c r="P28" s="193"/>
      <c r="Q28" s="193"/>
      <c r="R28" s="193"/>
      <c r="S28" s="192"/>
      <c r="T28" s="43">
        <f t="shared" si="1"/>
        <v>8313.222389999999</v>
      </c>
    </row>
    <row r="29" spans="1:20">
      <c r="A29" s="187" t="s">
        <v>297</v>
      </c>
      <c r="B29" s="181">
        <f>B30+B34</f>
        <v>0</v>
      </c>
      <c r="C29" s="177">
        <f>C30+C34</f>
        <v>84213.488299104822</v>
      </c>
      <c r="D29" s="177">
        <f>D30+D34</f>
        <v>0</v>
      </c>
      <c r="E29" s="196"/>
      <c r="F29" s="196"/>
      <c r="G29" s="196"/>
      <c r="H29" s="196"/>
      <c r="I29" s="196"/>
      <c r="J29" s="196"/>
      <c r="K29" s="196"/>
      <c r="L29" s="196"/>
      <c r="M29" s="196"/>
      <c r="N29" s="196"/>
      <c r="O29" s="196"/>
      <c r="P29" s="196"/>
      <c r="Q29" s="196"/>
      <c r="R29" s="196"/>
      <c r="S29" s="195"/>
      <c r="T29" s="99">
        <f t="shared" si="1"/>
        <v>84213.488299104822</v>
      </c>
    </row>
    <row r="30" spans="1:20">
      <c r="A30" s="185" t="s">
        <v>296</v>
      </c>
      <c r="B30" s="190">
        <f>B31</f>
        <v>0</v>
      </c>
      <c r="C30" s="171">
        <f>C31</f>
        <v>5473.6139703000008</v>
      </c>
      <c r="D30" s="171">
        <v>0</v>
      </c>
      <c r="E30" s="193"/>
      <c r="F30" s="193"/>
      <c r="G30" s="193"/>
      <c r="H30" s="193"/>
      <c r="I30" s="193"/>
      <c r="J30" s="193"/>
      <c r="K30" s="193"/>
      <c r="L30" s="193"/>
      <c r="M30" s="193"/>
      <c r="N30" s="193"/>
      <c r="O30" s="193"/>
      <c r="P30" s="193"/>
      <c r="Q30" s="193"/>
      <c r="R30" s="193"/>
      <c r="S30" s="192"/>
      <c r="T30" s="43">
        <f t="shared" si="1"/>
        <v>5473.6139703000008</v>
      </c>
    </row>
    <row r="31" spans="1:20">
      <c r="A31" s="194" t="s">
        <v>295</v>
      </c>
      <c r="B31" s="190">
        <f>SUM(B32:B33)</f>
        <v>0</v>
      </c>
      <c r="C31" s="171">
        <f>SUM(C32:C33)</f>
        <v>5473.6139703000008</v>
      </c>
      <c r="D31" s="171">
        <f>SUM(D32:D33)</f>
        <v>0</v>
      </c>
      <c r="E31" s="193"/>
      <c r="F31" s="193"/>
      <c r="G31" s="193"/>
      <c r="H31" s="193"/>
      <c r="I31" s="193"/>
      <c r="J31" s="193"/>
      <c r="K31" s="193"/>
      <c r="L31" s="193"/>
      <c r="M31" s="193"/>
      <c r="N31" s="193"/>
      <c r="O31" s="193"/>
      <c r="P31" s="193"/>
      <c r="Q31" s="193"/>
      <c r="R31" s="193"/>
      <c r="S31" s="192"/>
      <c r="T31" s="43">
        <f t="shared" si="1"/>
        <v>5473.6139703000008</v>
      </c>
    </row>
    <row r="32" spans="1:20">
      <c r="A32" s="146" t="s">
        <v>294</v>
      </c>
      <c r="B32" s="145">
        <v>0</v>
      </c>
      <c r="C32" s="144">
        <v>5404.137435900001</v>
      </c>
      <c r="D32" s="144">
        <v>0</v>
      </c>
      <c r="E32" s="193"/>
      <c r="F32" s="193"/>
      <c r="G32" s="193"/>
      <c r="H32" s="193"/>
      <c r="I32" s="193"/>
      <c r="J32" s="193"/>
      <c r="K32" s="193"/>
      <c r="L32" s="193"/>
      <c r="M32" s="193"/>
      <c r="N32" s="193"/>
      <c r="O32" s="193"/>
      <c r="P32" s="193"/>
      <c r="Q32" s="193"/>
      <c r="R32" s="193"/>
      <c r="S32" s="192"/>
      <c r="T32" s="43">
        <f t="shared" si="1"/>
        <v>5404.137435900001</v>
      </c>
    </row>
    <row r="33" spans="1:20">
      <c r="A33" s="146" t="s">
        <v>293</v>
      </c>
      <c r="B33" s="145">
        <v>0</v>
      </c>
      <c r="C33" s="144">
        <v>69.476534400000006</v>
      </c>
      <c r="D33" s="144">
        <v>0</v>
      </c>
      <c r="E33" s="193"/>
      <c r="F33" s="193"/>
      <c r="G33" s="193"/>
      <c r="H33" s="193"/>
      <c r="I33" s="193"/>
      <c r="J33" s="193"/>
      <c r="K33" s="193"/>
      <c r="L33" s="193"/>
      <c r="M33" s="193"/>
      <c r="N33" s="193"/>
      <c r="O33" s="193"/>
      <c r="P33" s="193"/>
      <c r="Q33" s="193"/>
      <c r="R33" s="193"/>
      <c r="S33" s="192"/>
      <c r="T33" s="43">
        <f t="shared" si="1"/>
        <v>69.476534400000006</v>
      </c>
    </row>
    <row r="34" spans="1:20">
      <c r="A34" s="185" t="s">
        <v>292</v>
      </c>
      <c r="B34" s="190">
        <f>SUM(B35:B37)</f>
        <v>0</v>
      </c>
      <c r="C34" s="171">
        <f>SUM(C35:C37)</f>
        <v>78739.874328804828</v>
      </c>
      <c r="D34" s="171">
        <f>SUM(D35:D37)</f>
        <v>0</v>
      </c>
      <c r="E34" s="193"/>
      <c r="F34" s="193"/>
      <c r="G34" s="193"/>
      <c r="H34" s="193"/>
      <c r="I34" s="193"/>
      <c r="J34" s="193"/>
      <c r="K34" s="193"/>
      <c r="L34" s="193"/>
      <c r="M34" s="193"/>
      <c r="N34" s="193"/>
      <c r="O34" s="193"/>
      <c r="P34" s="193"/>
      <c r="Q34" s="193"/>
      <c r="R34" s="193"/>
      <c r="S34" s="192"/>
      <c r="T34" s="43">
        <f t="shared" si="1"/>
        <v>78739.874328804828</v>
      </c>
    </row>
    <row r="35" spans="1:20">
      <c r="A35" s="194" t="s">
        <v>291</v>
      </c>
      <c r="B35" s="145">
        <v>0</v>
      </c>
      <c r="C35" s="144">
        <v>440.65851164999998</v>
      </c>
      <c r="D35" s="144">
        <v>0</v>
      </c>
      <c r="E35" s="193"/>
      <c r="F35" s="193"/>
      <c r="G35" s="193"/>
      <c r="H35" s="193"/>
      <c r="I35" s="193"/>
      <c r="J35" s="193"/>
      <c r="K35" s="193"/>
      <c r="L35" s="193"/>
      <c r="M35" s="193"/>
      <c r="N35" s="193"/>
      <c r="O35" s="193"/>
      <c r="P35" s="193"/>
      <c r="Q35" s="193"/>
      <c r="R35" s="193"/>
      <c r="S35" s="192"/>
      <c r="T35" s="43">
        <f t="shared" si="1"/>
        <v>440.65851164999998</v>
      </c>
    </row>
    <row r="36" spans="1:20">
      <c r="A36" s="194" t="s">
        <v>80</v>
      </c>
      <c r="B36" s="145">
        <v>0</v>
      </c>
      <c r="C36" s="144">
        <v>23135.249508723187</v>
      </c>
      <c r="D36" s="144">
        <v>0</v>
      </c>
      <c r="E36" s="193"/>
      <c r="F36" s="193"/>
      <c r="G36" s="193"/>
      <c r="H36" s="193"/>
      <c r="I36" s="193"/>
      <c r="J36" s="193"/>
      <c r="K36" s="193"/>
      <c r="L36" s="193"/>
      <c r="M36" s="193"/>
      <c r="N36" s="193"/>
      <c r="O36" s="193"/>
      <c r="P36" s="193"/>
      <c r="Q36" s="193"/>
      <c r="R36" s="193"/>
      <c r="S36" s="192"/>
      <c r="T36" s="43">
        <f t="shared" si="1"/>
        <v>23135.249508723187</v>
      </c>
    </row>
    <row r="37" spans="1:20" ht="15.75" thickBot="1">
      <c r="A37" s="179" t="s">
        <v>290</v>
      </c>
      <c r="B37" s="145">
        <v>0</v>
      </c>
      <c r="C37" s="144">
        <v>55163.966308431642</v>
      </c>
      <c r="D37" s="144">
        <v>0</v>
      </c>
      <c r="E37" s="193"/>
      <c r="F37" s="193"/>
      <c r="G37" s="193"/>
      <c r="H37" s="193"/>
      <c r="I37" s="193"/>
      <c r="J37" s="193"/>
      <c r="K37" s="193"/>
      <c r="L37" s="193"/>
      <c r="M37" s="193"/>
      <c r="N37" s="193"/>
      <c r="O37" s="193"/>
      <c r="P37" s="193"/>
      <c r="Q37" s="193"/>
      <c r="R37" s="193"/>
      <c r="S37" s="192"/>
      <c r="T37" s="68">
        <f t="shared" si="1"/>
        <v>55163.966308431642</v>
      </c>
    </row>
    <row r="38" spans="1:20">
      <c r="A38" s="191" t="s">
        <v>289</v>
      </c>
      <c r="B38" s="149">
        <f t="shared" ref="B38:S38" si="2">B39+B44+B50+B55+B56</f>
        <v>39964.508429891997</v>
      </c>
      <c r="C38" s="149">
        <f t="shared" si="2"/>
        <v>70.705549154921272</v>
      </c>
      <c r="D38" s="149">
        <f t="shared" si="2"/>
        <v>130.99979999999999</v>
      </c>
      <c r="E38" s="149">
        <f t="shared" si="2"/>
        <v>3949.6158</v>
      </c>
      <c r="F38" s="149">
        <f t="shared" si="2"/>
        <v>213.41998599999999</v>
      </c>
      <c r="G38" s="149">
        <f t="shared" si="2"/>
        <v>0.31850000000000001</v>
      </c>
      <c r="H38" s="149">
        <f t="shared" si="2"/>
        <v>1497.3548800000001</v>
      </c>
      <c r="I38" s="149">
        <f t="shared" si="2"/>
        <v>0</v>
      </c>
      <c r="J38" s="149">
        <f t="shared" si="2"/>
        <v>8274.6003079999991</v>
      </c>
      <c r="K38" s="149">
        <f t="shared" si="2"/>
        <v>0</v>
      </c>
      <c r="L38" s="149">
        <f t="shared" si="2"/>
        <v>919.6106400000001</v>
      </c>
      <c r="M38" s="149">
        <f t="shared" si="2"/>
        <v>9.79664</v>
      </c>
      <c r="N38" s="149">
        <f t="shared" si="2"/>
        <v>12.638199999999999</v>
      </c>
      <c r="O38" s="149">
        <f t="shared" si="2"/>
        <v>0</v>
      </c>
      <c r="P38" s="149">
        <f t="shared" si="2"/>
        <v>28.072800000000001</v>
      </c>
      <c r="Q38" s="149">
        <f t="shared" si="2"/>
        <v>111.852</v>
      </c>
      <c r="R38" s="149">
        <f t="shared" si="2"/>
        <v>16.559999999999999</v>
      </c>
      <c r="S38" s="149">
        <f t="shared" si="2"/>
        <v>108.1380519429114</v>
      </c>
      <c r="T38" s="165">
        <f t="shared" si="1"/>
        <v>55308.191584989829</v>
      </c>
    </row>
    <row r="39" spans="1:20">
      <c r="A39" s="187" t="s">
        <v>288</v>
      </c>
      <c r="B39" s="190">
        <f t="shared" ref="B39:S39" si="3">SUM(B40:B43)</f>
        <v>34458.994529891999</v>
      </c>
      <c r="C39" s="190">
        <f t="shared" si="3"/>
        <v>0</v>
      </c>
      <c r="D39" s="190">
        <f t="shared" si="3"/>
        <v>0</v>
      </c>
      <c r="E39" s="190">
        <f t="shared" si="3"/>
        <v>0</v>
      </c>
      <c r="F39" s="190">
        <f t="shared" si="3"/>
        <v>0</v>
      </c>
      <c r="G39" s="190">
        <f t="shared" si="3"/>
        <v>0</v>
      </c>
      <c r="H39" s="190">
        <f t="shared" si="3"/>
        <v>0</v>
      </c>
      <c r="I39" s="190">
        <f t="shared" si="3"/>
        <v>0</v>
      </c>
      <c r="J39" s="190">
        <f t="shared" si="3"/>
        <v>0</v>
      </c>
      <c r="K39" s="190">
        <f t="shared" si="3"/>
        <v>0</v>
      </c>
      <c r="L39" s="190">
        <f t="shared" si="3"/>
        <v>0</v>
      </c>
      <c r="M39" s="190">
        <f t="shared" si="3"/>
        <v>0</v>
      </c>
      <c r="N39" s="190">
        <f t="shared" si="3"/>
        <v>0</v>
      </c>
      <c r="O39" s="190">
        <f t="shared" si="3"/>
        <v>0</v>
      </c>
      <c r="P39" s="190">
        <f t="shared" si="3"/>
        <v>0</v>
      </c>
      <c r="Q39" s="190">
        <f t="shared" si="3"/>
        <v>0</v>
      </c>
      <c r="R39" s="190">
        <f t="shared" si="3"/>
        <v>0</v>
      </c>
      <c r="S39" s="190">
        <f t="shared" si="3"/>
        <v>0</v>
      </c>
      <c r="T39" s="99">
        <f t="shared" ref="T39:T70" si="4">SUM(B39:S39)</f>
        <v>34458.994529891999</v>
      </c>
    </row>
    <row r="40" spans="1:20">
      <c r="A40" s="185" t="s">
        <v>287</v>
      </c>
      <c r="B40" s="145">
        <v>19445.890289499999</v>
      </c>
      <c r="C40" s="144">
        <v>0</v>
      </c>
      <c r="D40" s="144">
        <v>0</v>
      </c>
      <c r="E40" s="184">
        <v>0</v>
      </c>
      <c r="F40" s="184">
        <v>0</v>
      </c>
      <c r="G40" s="184">
        <v>0</v>
      </c>
      <c r="H40" s="184">
        <v>0</v>
      </c>
      <c r="I40" s="184">
        <v>0</v>
      </c>
      <c r="J40" s="184">
        <v>0</v>
      </c>
      <c r="K40" s="184">
        <v>0</v>
      </c>
      <c r="L40" s="184">
        <v>0</v>
      </c>
      <c r="M40" s="184">
        <v>0</v>
      </c>
      <c r="N40" s="184">
        <v>0</v>
      </c>
      <c r="O40" s="184">
        <v>0</v>
      </c>
      <c r="P40" s="184">
        <v>0</v>
      </c>
      <c r="Q40" s="184">
        <v>0</v>
      </c>
      <c r="R40" s="184">
        <v>0</v>
      </c>
      <c r="S40" s="183">
        <v>0</v>
      </c>
      <c r="T40" s="43">
        <f t="shared" si="4"/>
        <v>19445.890289499999</v>
      </c>
    </row>
    <row r="41" spans="1:20">
      <c r="A41" s="176" t="s">
        <v>286</v>
      </c>
      <c r="B41" s="145">
        <v>2725.20642</v>
      </c>
      <c r="C41" s="144">
        <v>0</v>
      </c>
      <c r="D41" s="144">
        <v>0</v>
      </c>
      <c r="E41" s="184">
        <v>0</v>
      </c>
      <c r="F41" s="184">
        <v>0</v>
      </c>
      <c r="G41" s="184">
        <v>0</v>
      </c>
      <c r="H41" s="184">
        <v>0</v>
      </c>
      <c r="I41" s="184">
        <v>0</v>
      </c>
      <c r="J41" s="184">
        <v>0</v>
      </c>
      <c r="K41" s="184">
        <v>0</v>
      </c>
      <c r="L41" s="184">
        <v>0</v>
      </c>
      <c r="M41" s="184">
        <v>0</v>
      </c>
      <c r="N41" s="184">
        <v>0</v>
      </c>
      <c r="O41" s="184">
        <v>0</v>
      </c>
      <c r="P41" s="184">
        <v>0</v>
      </c>
      <c r="Q41" s="184">
        <v>0</v>
      </c>
      <c r="R41" s="184">
        <v>0</v>
      </c>
      <c r="S41" s="183">
        <v>0</v>
      </c>
      <c r="T41" s="43">
        <f t="shared" si="4"/>
        <v>2725.20642</v>
      </c>
    </row>
    <row r="42" spans="1:20">
      <c r="A42" s="176" t="s">
        <v>285</v>
      </c>
      <c r="B42" s="145">
        <v>12167.547820392001</v>
      </c>
      <c r="C42" s="144">
        <v>0</v>
      </c>
      <c r="D42" s="144">
        <v>0</v>
      </c>
      <c r="E42" s="184">
        <v>0</v>
      </c>
      <c r="F42" s="184">
        <v>0</v>
      </c>
      <c r="G42" s="184">
        <v>0</v>
      </c>
      <c r="H42" s="184">
        <v>0</v>
      </c>
      <c r="I42" s="184">
        <v>0</v>
      </c>
      <c r="J42" s="184">
        <v>0</v>
      </c>
      <c r="K42" s="184">
        <v>0</v>
      </c>
      <c r="L42" s="184">
        <v>0</v>
      </c>
      <c r="M42" s="184">
        <v>0</v>
      </c>
      <c r="N42" s="184">
        <v>0</v>
      </c>
      <c r="O42" s="184">
        <v>0</v>
      </c>
      <c r="P42" s="184">
        <v>0</v>
      </c>
      <c r="Q42" s="184">
        <v>0</v>
      </c>
      <c r="R42" s="184">
        <v>0</v>
      </c>
      <c r="S42" s="183">
        <v>0</v>
      </c>
      <c r="T42" s="43">
        <f t="shared" si="4"/>
        <v>12167.547820392001</v>
      </c>
    </row>
    <row r="43" spans="1:20">
      <c r="A43" s="176" t="s">
        <v>284</v>
      </c>
      <c r="B43" s="145">
        <v>120.35</v>
      </c>
      <c r="C43" s="144">
        <v>0</v>
      </c>
      <c r="D43" s="144">
        <v>0</v>
      </c>
      <c r="E43" s="184">
        <v>0</v>
      </c>
      <c r="F43" s="184">
        <v>0</v>
      </c>
      <c r="G43" s="184">
        <v>0</v>
      </c>
      <c r="H43" s="184">
        <v>0</v>
      </c>
      <c r="I43" s="184">
        <v>0</v>
      </c>
      <c r="J43" s="184">
        <v>0</v>
      </c>
      <c r="K43" s="184">
        <v>0</v>
      </c>
      <c r="L43" s="184">
        <v>0</v>
      </c>
      <c r="M43" s="184">
        <v>0</v>
      </c>
      <c r="N43" s="184">
        <v>0</v>
      </c>
      <c r="O43" s="184">
        <v>0</v>
      </c>
      <c r="P43" s="184">
        <v>0</v>
      </c>
      <c r="Q43" s="184">
        <v>0</v>
      </c>
      <c r="R43" s="184">
        <v>0</v>
      </c>
      <c r="S43" s="183">
        <v>0</v>
      </c>
      <c r="T43" s="43">
        <f t="shared" si="4"/>
        <v>120.35</v>
      </c>
    </row>
    <row r="44" spans="1:20">
      <c r="A44" s="161" t="s">
        <v>283</v>
      </c>
      <c r="B44" s="93">
        <f t="shared" ref="B44:S44" si="5">SUM(B45:B49)</f>
        <v>1185</v>
      </c>
      <c r="C44" s="93">
        <f t="shared" si="5"/>
        <v>70.705549154921272</v>
      </c>
      <c r="D44" s="93">
        <f t="shared" si="5"/>
        <v>130.99979999999999</v>
      </c>
      <c r="E44" s="93">
        <f t="shared" si="5"/>
        <v>0</v>
      </c>
      <c r="F44" s="93">
        <f t="shared" si="5"/>
        <v>0</v>
      </c>
      <c r="G44" s="93">
        <f t="shared" si="5"/>
        <v>0</v>
      </c>
      <c r="H44" s="93">
        <f t="shared" si="5"/>
        <v>0</v>
      </c>
      <c r="I44" s="93">
        <f t="shared" si="5"/>
        <v>0</v>
      </c>
      <c r="J44" s="93">
        <f t="shared" si="5"/>
        <v>0</v>
      </c>
      <c r="K44" s="93">
        <f t="shared" si="5"/>
        <v>0</v>
      </c>
      <c r="L44" s="93">
        <f t="shared" si="5"/>
        <v>0</v>
      </c>
      <c r="M44" s="93">
        <f t="shared" si="5"/>
        <v>0</v>
      </c>
      <c r="N44" s="93">
        <f t="shared" si="5"/>
        <v>0</v>
      </c>
      <c r="O44" s="93">
        <f t="shared" si="5"/>
        <v>0</v>
      </c>
      <c r="P44" s="93">
        <f t="shared" si="5"/>
        <v>0</v>
      </c>
      <c r="Q44" s="93">
        <f t="shared" si="5"/>
        <v>0</v>
      </c>
      <c r="R44" s="93">
        <f t="shared" si="5"/>
        <v>0</v>
      </c>
      <c r="S44" s="93">
        <f t="shared" si="5"/>
        <v>0</v>
      </c>
      <c r="T44" s="99">
        <f t="shared" si="4"/>
        <v>1386.7053491549214</v>
      </c>
    </row>
    <row r="45" spans="1:20">
      <c r="A45" s="185" t="s">
        <v>282</v>
      </c>
      <c r="B45" s="145">
        <v>1185</v>
      </c>
      <c r="C45" s="144">
        <v>0</v>
      </c>
      <c r="D45" s="144">
        <v>0</v>
      </c>
      <c r="E45" s="184">
        <v>0</v>
      </c>
      <c r="F45" s="184">
        <v>0</v>
      </c>
      <c r="G45" s="184">
        <v>0</v>
      </c>
      <c r="H45" s="184">
        <v>0</v>
      </c>
      <c r="I45" s="184">
        <v>0</v>
      </c>
      <c r="J45" s="184">
        <v>0</v>
      </c>
      <c r="K45" s="184">
        <v>0</v>
      </c>
      <c r="L45" s="184">
        <v>0</v>
      </c>
      <c r="M45" s="184">
        <v>0</v>
      </c>
      <c r="N45" s="184">
        <v>0</v>
      </c>
      <c r="O45" s="184">
        <v>0</v>
      </c>
      <c r="P45" s="184">
        <v>0</v>
      </c>
      <c r="Q45" s="184">
        <v>0</v>
      </c>
      <c r="R45" s="184">
        <v>0</v>
      </c>
      <c r="S45" s="183">
        <v>0</v>
      </c>
      <c r="T45" s="43">
        <f t="shared" si="4"/>
        <v>1185</v>
      </c>
    </row>
    <row r="46" spans="1:20">
      <c r="A46" s="185" t="s">
        <v>281</v>
      </c>
      <c r="B46" s="145">
        <v>0</v>
      </c>
      <c r="C46" s="144">
        <v>0</v>
      </c>
      <c r="D46" s="144">
        <v>130.99979999999999</v>
      </c>
      <c r="E46" s="184">
        <v>0</v>
      </c>
      <c r="F46" s="184">
        <v>0</v>
      </c>
      <c r="G46" s="184">
        <v>0</v>
      </c>
      <c r="H46" s="184">
        <v>0</v>
      </c>
      <c r="I46" s="184">
        <v>0</v>
      </c>
      <c r="J46" s="184">
        <v>0</v>
      </c>
      <c r="K46" s="184">
        <v>0</v>
      </c>
      <c r="L46" s="184">
        <v>0</v>
      </c>
      <c r="M46" s="184">
        <v>0</v>
      </c>
      <c r="N46" s="184">
        <v>0</v>
      </c>
      <c r="O46" s="184">
        <v>0</v>
      </c>
      <c r="P46" s="184">
        <v>0</v>
      </c>
      <c r="Q46" s="184">
        <v>0</v>
      </c>
      <c r="R46" s="184">
        <v>0</v>
      </c>
      <c r="S46" s="183">
        <v>0</v>
      </c>
      <c r="T46" s="43">
        <f t="shared" si="4"/>
        <v>130.99979999999999</v>
      </c>
    </row>
    <row r="47" spans="1:20">
      <c r="A47" s="185" t="s">
        <v>280</v>
      </c>
      <c r="B47" s="145">
        <v>0</v>
      </c>
      <c r="C47" s="144">
        <v>0</v>
      </c>
      <c r="D47" s="144">
        <v>0</v>
      </c>
      <c r="E47" s="184">
        <v>0</v>
      </c>
      <c r="F47" s="184">
        <v>0</v>
      </c>
      <c r="G47" s="184">
        <v>0</v>
      </c>
      <c r="H47" s="184">
        <v>0</v>
      </c>
      <c r="I47" s="184">
        <v>0</v>
      </c>
      <c r="J47" s="184">
        <v>0</v>
      </c>
      <c r="K47" s="184">
        <v>0</v>
      </c>
      <c r="L47" s="184">
        <v>0</v>
      </c>
      <c r="M47" s="184">
        <v>0</v>
      </c>
      <c r="N47" s="184">
        <v>0</v>
      </c>
      <c r="O47" s="184">
        <v>0</v>
      </c>
      <c r="P47" s="184">
        <v>0</v>
      </c>
      <c r="Q47" s="184">
        <v>0</v>
      </c>
      <c r="R47" s="184">
        <v>0</v>
      </c>
      <c r="S47" s="183">
        <v>0</v>
      </c>
      <c r="T47" s="43">
        <f t="shared" si="4"/>
        <v>0</v>
      </c>
    </row>
    <row r="48" spans="1:20">
      <c r="A48" s="176" t="s">
        <v>279</v>
      </c>
      <c r="B48" s="145">
        <v>0</v>
      </c>
      <c r="C48" s="144">
        <v>0</v>
      </c>
      <c r="D48" s="144">
        <v>0</v>
      </c>
      <c r="E48" s="184">
        <v>0</v>
      </c>
      <c r="F48" s="184">
        <v>0</v>
      </c>
      <c r="G48" s="184">
        <v>0</v>
      </c>
      <c r="H48" s="184">
        <v>0</v>
      </c>
      <c r="I48" s="184">
        <v>0</v>
      </c>
      <c r="J48" s="184">
        <v>0</v>
      </c>
      <c r="K48" s="184">
        <v>0</v>
      </c>
      <c r="L48" s="184">
        <v>0</v>
      </c>
      <c r="M48" s="184">
        <v>0</v>
      </c>
      <c r="N48" s="184">
        <v>0</v>
      </c>
      <c r="O48" s="184">
        <v>0</v>
      </c>
      <c r="P48" s="184">
        <v>0</v>
      </c>
      <c r="Q48" s="184">
        <v>0</v>
      </c>
      <c r="R48" s="184">
        <v>0</v>
      </c>
      <c r="S48" s="183">
        <v>0</v>
      </c>
      <c r="T48" s="43">
        <f t="shared" si="4"/>
        <v>0</v>
      </c>
    </row>
    <row r="49" spans="1:20">
      <c r="A49" s="176" t="s">
        <v>257</v>
      </c>
      <c r="B49" s="145">
        <v>0</v>
      </c>
      <c r="C49" s="189">
        <v>70.705549154921272</v>
      </c>
      <c r="D49" s="189">
        <v>0</v>
      </c>
      <c r="E49" s="188"/>
      <c r="F49" s="188"/>
      <c r="G49" s="188"/>
      <c r="H49" s="188"/>
      <c r="I49" s="188"/>
      <c r="J49" s="188"/>
      <c r="K49" s="188"/>
      <c r="L49" s="188"/>
      <c r="M49" s="188"/>
      <c r="N49" s="188"/>
      <c r="O49" s="188"/>
      <c r="P49" s="188"/>
      <c r="Q49" s="188"/>
      <c r="R49" s="188"/>
      <c r="S49" s="188"/>
      <c r="T49" s="43">
        <f t="shared" si="4"/>
        <v>70.705549154921272</v>
      </c>
    </row>
    <row r="50" spans="1:20">
      <c r="A50" s="187" t="s">
        <v>278</v>
      </c>
      <c r="B50" s="186">
        <f t="shared" ref="B50:S50" si="6">SUM(B51:B54)</f>
        <v>4320.5138999999999</v>
      </c>
      <c r="C50" s="186">
        <f t="shared" si="6"/>
        <v>0</v>
      </c>
      <c r="D50" s="186">
        <f t="shared" si="6"/>
        <v>0</v>
      </c>
      <c r="E50" s="186">
        <f t="shared" si="6"/>
        <v>0</v>
      </c>
      <c r="F50" s="186">
        <f t="shared" si="6"/>
        <v>0</v>
      </c>
      <c r="G50" s="186">
        <f t="shared" si="6"/>
        <v>0</v>
      </c>
      <c r="H50" s="186">
        <f t="shared" si="6"/>
        <v>0</v>
      </c>
      <c r="I50" s="186">
        <f t="shared" si="6"/>
        <v>0</v>
      </c>
      <c r="J50" s="186">
        <f t="shared" si="6"/>
        <v>0</v>
      </c>
      <c r="K50" s="186">
        <f t="shared" si="6"/>
        <v>0</v>
      </c>
      <c r="L50" s="186">
        <f t="shared" si="6"/>
        <v>0</v>
      </c>
      <c r="M50" s="186">
        <f t="shared" si="6"/>
        <v>0</v>
      </c>
      <c r="N50" s="186">
        <f t="shared" si="6"/>
        <v>0</v>
      </c>
      <c r="O50" s="186">
        <f t="shared" si="6"/>
        <v>0</v>
      </c>
      <c r="P50" s="186">
        <f t="shared" si="6"/>
        <v>0</v>
      </c>
      <c r="Q50" s="186">
        <f t="shared" si="6"/>
        <v>111.852</v>
      </c>
      <c r="R50" s="186">
        <f t="shared" si="6"/>
        <v>16.559999999999999</v>
      </c>
      <c r="S50" s="186">
        <f t="shared" si="6"/>
        <v>0</v>
      </c>
      <c r="T50" s="99">
        <f t="shared" si="4"/>
        <v>4448.9259000000002</v>
      </c>
    </row>
    <row r="51" spans="1:20">
      <c r="A51" s="185" t="s">
        <v>277</v>
      </c>
      <c r="B51" s="145">
        <v>4077.8764000000001</v>
      </c>
      <c r="C51" s="144">
        <v>0</v>
      </c>
      <c r="D51" s="144">
        <v>0</v>
      </c>
      <c r="E51" s="184">
        <v>0</v>
      </c>
      <c r="F51" s="184">
        <v>0</v>
      </c>
      <c r="G51" s="184">
        <v>0</v>
      </c>
      <c r="H51" s="184">
        <v>0</v>
      </c>
      <c r="I51" s="184">
        <v>0</v>
      </c>
      <c r="J51" s="184">
        <v>0</v>
      </c>
      <c r="K51" s="184">
        <v>0</v>
      </c>
      <c r="L51" s="184">
        <v>0</v>
      </c>
      <c r="M51" s="184">
        <v>0</v>
      </c>
      <c r="N51" s="184">
        <v>0</v>
      </c>
      <c r="O51" s="184">
        <v>0</v>
      </c>
      <c r="P51" s="184">
        <v>0</v>
      </c>
      <c r="Q51" s="184">
        <v>0</v>
      </c>
      <c r="R51" s="184">
        <v>0</v>
      </c>
      <c r="S51" s="183">
        <v>0</v>
      </c>
      <c r="T51" s="43">
        <f t="shared" si="4"/>
        <v>4077.8764000000001</v>
      </c>
    </row>
    <row r="52" spans="1:20">
      <c r="A52" s="185" t="s">
        <v>276</v>
      </c>
      <c r="B52" s="145">
        <v>212.63750000000002</v>
      </c>
      <c r="C52" s="144">
        <v>0</v>
      </c>
      <c r="D52" s="144">
        <v>0</v>
      </c>
      <c r="E52" s="184">
        <v>0</v>
      </c>
      <c r="F52" s="184">
        <v>0</v>
      </c>
      <c r="G52" s="184">
        <v>0</v>
      </c>
      <c r="H52" s="184">
        <v>0</v>
      </c>
      <c r="I52" s="184">
        <v>0</v>
      </c>
      <c r="J52" s="184">
        <v>0</v>
      </c>
      <c r="K52" s="184">
        <v>0</v>
      </c>
      <c r="L52" s="184">
        <v>0</v>
      </c>
      <c r="M52" s="184">
        <v>0</v>
      </c>
      <c r="N52" s="184">
        <v>0</v>
      </c>
      <c r="O52" s="184">
        <v>0</v>
      </c>
      <c r="P52" s="184">
        <v>0</v>
      </c>
      <c r="Q52" s="184">
        <v>0</v>
      </c>
      <c r="R52" s="184">
        <v>0</v>
      </c>
      <c r="S52" s="183">
        <v>0</v>
      </c>
      <c r="T52" s="43">
        <f t="shared" si="4"/>
        <v>212.63750000000002</v>
      </c>
    </row>
    <row r="53" spans="1:20">
      <c r="A53" s="176" t="s">
        <v>275</v>
      </c>
      <c r="B53" s="145">
        <v>30</v>
      </c>
      <c r="C53" s="144">
        <v>0</v>
      </c>
      <c r="D53" s="144">
        <v>0</v>
      </c>
      <c r="E53" s="184">
        <v>0</v>
      </c>
      <c r="F53" s="184">
        <v>0</v>
      </c>
      <c r="G53" s="184">
        <v>0</v>
      </c>
      <c r="H53" s="184">
        <v>0</v>
      </c>
      <c r="I53" s="184">
        <v>0</v>
      </c>
      <c r="J53" s="184">
        <v>0</v>
      </c>
      <c r="K53" s="184">
        <v>0</v>
      </c>
      <c r="L53" s="184">
        <v>0</v>
      </c>
      <c r="M53" s="184">
        <v>0</v>
      </c>
      <c r="N53" s="184">
        <v>0</v>
      </c>
      <c r="O53" s="184">
        <v>0</v>
      </c>
      <c r="P53" s="184">
        <v>0</v>
      </c>
      <c r="Q53" s="184">
        <v>111.852</v>
      </c>
      <c r="R53" s="184">
        <v>16.559999999999999</v>
      </c>
      <c r="S53" s="183">
        <v>0</v>
      </c>
      <c r="T53" s="43">
        <f t="shared" si="4"/>
        <v>158.41200000000001</v>
      </c>
    </row>
    <row r="54" spans="1:20">
      <c r="A54" s="176" t="s">
        <v>274</v>
      </c>
      <c r="B54" s="145">
        <v>0</v>
      </c>
      <c r="C54" s="144">
        <v>0</v>
      </c>
      <c r="D54" s="144">
        <v>0</v>
      </c>
      <c r="E54" s="184">
        <v>0</v>
      </c>
      <c r="F54" s="184">
        <v>0</v>
      </c>
      <c r="G54" s="184">
        <v>0</v>
      </c>
      <c r="H54" s="184">
        <v>0</v>
      </c>
      <c r="I54" s="184">
        <v>0</v>
      </c>
      <c r="J54" s="184">
        <v>0</v>
      </c>
      <c r="K54" s="184">
        <v>0</v>
      </c>
      <c r="L54" s="184">
        <v>0</v>
      </c>
      <c r="M54" s="184">
        <v>0</v>
      </c>
      <c r="N54" s="184">
        <v>0</v>
      </c>
      <c r="O54" s="184">
        <v>0</v>
      </c>
      <c r="P54" s="184">
        <v>0</v>
      </c>
      <c r="Q54" s="184">
        <v>0</v>
      </c>
      <c r="R54" s="184">
        <v>0</v>
      </c>
      <c r="S54" s="183">
        <v>0</v>
      </c>
      <c r="T54" s="43">
        <f t="shared" si="4"/>
        <v>0</v>
      </c>
    </row>
    <row r="55" spans="1:20">
      <c r="A55" s="161" t="s">
        <v>273</v>
      </c>
      <c r="B55" s="145">
        <v>0</v>
      </c>
      <c r="C55" s="144">
        <v>0</v>
      </c>
      <c r="D55" s="144">
        <v>0</v>
      </c>
      <c r="E55" s="184">
        <v>3930.498</v>
      </c>
      <c r="F55" s="184">
        <v>0</v>
      </c>
      <c r="G55" s="184">
        <v>0</v>
      </c>
      <c r="H55" s="184">
        <v>0</v>
      </c>
      <c r="I55" s="184">
        <v>0</v>
      </c>
      <c r="J55" s="184">
        <v>0</v>
      </c>
      <c r="K55" s="184">
        <v>0</v>
      </c>
      <c r="L55" s="184">
        <v>0</v>
      </c>
      <c r="M55" s="184">
        <v>0</v>
      </c>
      <c r="N55" s="184">
        <v>0</v>
      </c>
      <c r="O55" s="184">
        <v>0</v>
      </c>
      <c r="P55" s="184">
        <v>0</v>
      </c>
      <c r="Q55" s="184">
        <v>0</v>
      </c>
      <c r="R55" s="184">
        <v>0</v>
      </c>
      <c r="S55" s="183">
        <v>0</v>
      </c>
      <c r="T55" s="99">
        <f t="shared" si="4"/>
        <v>3930.498</v>
      </c>
    </row>
    <row r="56" spans="1:20" ht="15.75" thickBot="1">
      <c r="A56" s="161" t="s">
        <v>272</v>
      </c>
      <c r="B56" s="145">
        <v>0</v>
      </c>
      <c r="C56" s="144">
        <v>0</v>
      </c>
      <c r="D56" s="144">
        <v>0</v>
      </c>
      <c r="E56" s="184">
        <v>19.117799999999999</v>
      </c>
      <c r="F56" s="184">
        <v>213.41998599999999</v>
      </c>
      <c r="G56" s="184">
        <v>0.31850000000000001</v>
      </c>
      <c r="H56" s="184">
        <v>1497.3548800000001</v>
      </c>
      <c r="I56" s="184">
        <v>0</v>
      </c>
      <c r="J56" s="184">
        <v>8274.6003079999991</v>
      </c>
      <c r="K56" s="184">
        <v>0</v>
      </c>
      <c r="L56" s="184">
        <v>919.6106400000001</v>
      </c>
      <c r="M56" s="184">
        <v>9.79664</v>
      </c>
      <c r="N56" s="184">
        <v>12.638199999999999</v>
      </c>
      <c r="O56" s="184">
        <v>0</v>
      </c>
      <c r="P56" s="184">
        <v>28.072800000000001</v>
      </c>
      <c r="Q56" s="184">
        <v>0</v>
      </c>
      <c r="R56" s="184">
        <v>0</v>
      </c>
      <c r="S56" s="183">
        <v>108.1380519429114</v>
      </c>
      <c r="T56" s="107">
        <f t="shared" si="4"/>
        <v>11083.06780594291</v>
      </c>
    </row>
    <row r="57" spans="1:20">
      <c r="A57" s="166" t="s">
        <v>271</v>
      </c>
      <c r="B57" s="149">
        <f>B58+B68+B82+B86+B87+B88</f>
        <v>0</v>
      </c>
      <c r="C57" s="149">
        <f>C58+C68+C82+C86+C87+C88</f>
        <v>38932.917292606668</v>
      </c>
      <c r="D57" s="149">
        <f>D58+D68+D82+D86+D87+D88</f>
        <v>52570.781805580446</v>
      </c>
      <c r="E57" s="158"/>
      <c r="F57" s="158"/>
      <c r="G57" s="158"/>
      <c r="H57" s="158"/>
      <c r="I57" s="158"/>
      <c r="J57" s="158"/>
      <c r="K57" s="158"/>
      <c r="L57" s="158"/>
      <c r="M57" s="158"/>
      <c r="N57" s="158"/>
      <c r="O57" s="158"/>
      <c r="P57" s="158"/>
      <c r="Q57" s="158"/>
      <c r="R57" s="158"/>
      <c r="S57" s="158"/>
      <c r="T57" s="165">
        <f t="shared" si="4"/>
        <v>91503.69909818712</v>
      </c>
    </row>
    <row r="58" spans="1:20">
      <c r="A58" s="161" t="s">
        <v>137</v>
      </c>
      <c r="B58" s="181">
        <f>SUM(B62:B67)+B59</f>
        <v>0</v>
      </c>
      <c r="C58" s="182">
        <f>SUM(C62:C67)+C59</f>
        <v>37635.181169039999</v>
      </c>
      <c r="D58" s="55">
        <f>SUM(D62:D67)+D59</f>
        <v>0</v>
      </c>
      <c r="E58" s="158"/>
      <c r="F58" s="158"/>
      <c r="G58" s="158"/>
      <c r="H58" s="158"/>
      <c r="I58" s="158"/>
      <c r="J58" s="158"/>
      <c r="K58" s="158"/>
      <c r="L58" s="158"/>
      <c r="M58" s="158"/>
      <c r="N58" s="158"/>
      <c r="O58" s="158"/>
      <c r="P58" s="158"/>
      <c r="Q58" s="158"/>
      <c r="R58" s="158"/>
      <c r="S58" s="158"/>
      <c r="T58" s="99">
        <f t="shared" si="4"/>
        <v>37635.181169039999</v>
      </c>
    </row>
    <row r="59" spans="1:20">
      <c r="A59" s="176" t="s">
        <v>269</v>
      </c>
      <c r="B59" s="145">
        <v>0</v>
      </c>
      <c r="C59" s="144">
        <v>34968.142986630002</v>
      </c>
      <c r="D59" s="144">
        <v>0</v>
      </c>
      <c r="E59" s="155"/>
      <c r="F59" s="155"/>
      <c r="G59" s="155"/>
      <c r="H59" s="155"/>
      <c r="I59" s="155"/>
      <c r="J59" s="155"/>
      <c r="K59" s="155"/>
      <c r="L59" s="155"/>
      <c r="M59" s="155"/>
      <c r="N59" s="155"/>
      <c r="O59" s="155"/>
      <c r="P59" s="155"/>
      <c r="Q59" s="155"/>
      <c r="R59" s="155"/>
      <c r="S59" s="155"/>
      <c r="T59" s="43">
        <f t="shared" si="4"/>
        <v>34968.142986630002</v>
      </c>
    </row>
    <row r="60" spans="1:20">
      <c r="A60" s="179" t="s">
        <v>268</v>
      </c>
      <c r="B60" s="145">
        <v>0</v>
      </c>
      <c r="C60" s="144">
        <v>5137.7129931749996</v>
      </c>
      <c r="D60" s="144">
        <v>0</v>
      </c>
      <c r="E60" s="155"/>
      <c r="F60" s="155"/>
      <c r="G60" s="155"/>
      <c r="H60" s="155"/>
      <c r="I60" s="155"/>
      <c r="J60" s="155"/>
      <c r="K60" s="155"/>
      <c r="L60" s="155"/>
      <c r="M60" s="155"/>
      <c r="N60" s="155"/>
      <c r="O60" s="155"/>
      <c r="P60" s="155"/>
      <c r="Q60" s="155"/>
      <c r="R60" s="155"/>
      <c r="S60" s="155"/>
      <c r="T60" s="43">
        <f t="shared" si="4"/>
        <v>5137.7129931749996</v>
      </c>
    </row>
    <row r="61" spans="1:20">
      <c r="A61" s="179" t="s">
        <v>267</v>
      </c>
      <c r="B61" s="145">
        <v>0</v>
      </c>
      <c r="C61" s="144">
        <v>29830.429993454996</v>
      </c>
      <c r="D61" s="144">
        <v>0</v>
      </c>
      <c r="E61" s="155"/>
      <c r="F61" s="155"/>
      <c r="G61" s="155"/>
      <c r="H61" s="155"/>
      <c r="I61" s="155"/>
      <c r="J61" s="155"/>
      <c r="K61" s="155"/>
      <c r="L61" s="155"/>
      <c r="M61" s="155"/>
      <c r="N61" s="155"/>
      <c r="O61" s="155"/>
      <c r="P61" s="155"/>
      <c r="Q61" s="155"/>
      <c r="R61" s="155"/>
      <c r="S61" s="155"/>
      <c r="T61" s="43">
        <f t="shared" si="4"/>
        <v>29830.429993454996</v>
      </c>
    </row>
    <row r="62" spans="1:20">
      <c r="A62" s="176" t="s">
        <v>266</v>
      </c>
      <c r="B62" s="145">
        <v>0</v>
      </c>
      <c r="C62" s="144">
        <v>841.93315500000006</v>
      </c>
      <c r="D62" s="144">
        <v>0</v>
      </c>
      <c r="E62" s="155"/>
      <c r="F62" s="155"/>
      <c r="G62" s="155"/>
      <c r="H62" s="155"/>
      <c r="I62" s="155"/>
      <c r="J62" s="155"/>
      <c r="K62" s="155"/>
      <c r="L62" s="155"/>
      <c r="M62" s="155"/>
      <c r="N62" s="155"/>
      <c r="O62" s="155"/>
      <c r="P62" s="155"/>
      <c r="Q62" s="155"/>
      <c r="R62" s="155"/>
      <c r="S62" s="155"/>
      <c r="T62" s="43">
        <f t="shared" si="4"/>
        <v>841.93315500000006</v>
      </c>
    </row>
    <row r="63" spans="1:20">
      <c r="A63" s="176" t="s">
        <v>265</v>
      </c>
      <c r="B63" s="145">
        <v>0</v>
      </c>
      <c r="C63" s="144">
        <v>943.87250999999992</v>
      </c>
      <c r="D63" s="144">
        <v>0</v>
      </c>
      <c r="E63" s="155"/>
      <c r="F63" s="155"/>
      <c r="G63" s="155"/>
      <c r="H63" s="155"/>
      <c r="I63" s="155"/>
      <c r="J63" s="155"/>
      <c r="K63" s="155"/>
      <c r="L63" s="155"/>
      <c r="M63" s="155"/>
      <c r="N63" s="155"/>
      <c r="O63" s="155"/>
      <c r="P63" s="155"/>
      <c r="Q63" s="155"/>
      <c r="R63" s="155"/>
      <c r="S63" s="155"/>
      <c r="T63" s="43">
        <f t="shared" si="4"/>
        <v>943.87250999999992</v>
      </c>
    </row>
    <row r="64" spans="1:20">
      <c r="A64" s="176" t="s">
        <v>264</v>
      </c>
      <c r="B64" s="145">
        <v>0</v>
      </c>
      <c r="C64" s="144">
        <v>427.71276449999999</v>
      </c>
      <c r="D64" s="144">
        <v>0</v>
      </c>
      <c r="E64" s="155"/>
      <c r="F64" s="155"/>
      <c r="G64" s="155"/>
      <c r="H64" s="155"/>
      <c r="I64" s="155"/>
      <c r="J64" s="155"/>
      <c r="K64" s="155"/>
      <c r="L64" s="155"/>
      <c r="M64" s="155"/>
      <c r="N64" s="155"/>
      <c r="O64" s="155"/>
      <c r="P64" s="155"/>
      <c r="Q64" s="155"/>
      <c r="R64" s="155"/>
      <c r="S64" s="155"/>
      <c r="T64" s="43">
        <f t="shared" si="4"/>
        <v>427.71276449999999</v>
      </c>
    </row>
    <row r="65" spans="1:20">
      <c r="A65" s="176" t="s">
        <v>263</v>
      </c>
      <c r="B65" s="145">
        <v>0</v>
      </c>
      <c r="C65" s="144">
        <v>132.8920679099983</v>
      </c>
      <c r="D65" s="144">
        <v>0</v>
      </c>
      <c r="E65" s="155"/>
      <c r="F65" s="155"/>
      <c r="G65" s="155"/>
      <c r="H65" s="155"/>
      <c r="I65" s="155"/>
      <c r="J65" s="155"/>
      <c r="K65" s="155"/>
      <c r="L65" s="155"/>
      <c r="M65" s="155"/>
      <c r="N65" s="155"/>
      <c r="O65" s="155"/>
      <c r="P65" s="155"/>
      <c r="Q65" s="155"/>
      <c r="R65" s="155"/>
      <c r="S65" s="155"/>
      <c r="T65" s="43">
        <f t="shared" si="4"/>
        <v>132.8920679099983</v>
      </c>
    </row>
    <row r="66" spans="1:20">
      <c r="A66" s="176" t="s">
        <v>262</v>
      </c>
      <c r="B66" s="145">
        <v>0</v>
      </c>
      <c r="C66" s="144">
        <v>320.62768500000004</v>
      </c>
      <c r="D66" s="144">
        <v>0</v>
      </c>
      <c r="E66" s="155"/>
      <c r="F66" s="155"/>
      <c r="G66" s="155"/>
      <c r="H66" s="155"/>
      <c r="I66" s="155"/>
      <c r="J66" s="155"/>
      <c r="K66" s="155"/>
      <c r="L66" s="155"/>
      <c r="M66" s="155"/>
      <c r="N66" s="155"/>
      <c r="O66" s="155"/>
      <c r="P66" s="155"/>
      <c r="Q66" s="155"/>
      <c r="R66" s="155"/>
      <c r="S66" s="155"/>
      <c r="T66" s="43">
        <f t="shared" si="4"/>
        <v>320.62768500000004</v>
      </c>
    </row>
    <row r="67" spans="1:20">
      <c r="A67" s="176" t="s">
        <v>261</v>
      </c>
      <c r="B67" s="145">
        <v>0</v>
      </c>
      <c r="C67" s="144">
        <v>0</v>
      </c>
      <c r="D67" s="144">
        <v>0</v>
      </c>
      <c r="E67" s="155"/>
      <c r="F67" s="155"/>
      <c r="G67" s="155"/>
      <c r="H67" s="155"/>
      <c r="I67" s="155"/>
      <c r="J67" s="155"/>
      <c r="K67" s="155"/>
      <c r="L67" s="155"/>
      <c r="M67" s="155"/>
      <c r="N67" s="155"/>
      <c r="O67" s="155"/>
      <c r="P67" s="155"/>
      <c r="Q67" s="155"/>
      <c r="R67" s="155"/>
      <c r="S67" s="155"/>
      <c r="T67" s="43">
        <f t="shared" si="4"/>
        <v>0</v>
      </c>
    </row>
    <row r="68" spans="1:20">
      <c r="A68" s="161" t="s">
        <v>270</v>
      </c>
      <c r="B68" s="181">
        <f>B69+B72+B73+B74+B75+B76+B77+B78+B79+B80+B81</f>
        <v>0</v>
      </c>
      <c r="C68" s="180">
        <f>SUM(C70:C81)</f>
        <v>1100.4511666325061</v>
      </c>
      <c r="D68" s="180">
        <f>SUM(D70:D81)</f>
        <v>6378.7629581336259</v>
      </c>
      <c r="E68" s="158"/>
      <c r="F68" s="158"/>
      <c r="G68" s="158"/>
      <c r="H68" s="158"/>
      <c r="I68" s="158"/>
      <c r="J68" s="158"/>
      <c r="K68" s="158"/>
      <c r="L68" s="158"/>
      <c r="M68" s="158"/>
      <c r="N68" s="158"/>
      <c r="O68" s="158"/>
      <c r="P68" s="158"/>
      <c r="Q68" s="158"/>
      <c r="R68" s="158"/>
      <c r="S68" s="158"/>
      <c r="T68" s="99">
        <f t="shared" si="4"/>
        <v>7479.214124766132</v>
      </c>
    </row>
    <row r="69" spans="1:20">
      <c r="A69" s="176" t="s">
        <v>269</v>
      </c>
      <c r="B69" s="145">
        <v>0</v>
      </c>
      <c r="C69" s="144">
        <v>663.40102636428435</v>
      </c>
      <c r="D69" s="144">
        <v>0</v>
      </c>
      <c r="E69" s="155"/>
      <c r="F69" s="155"/>
      <c r="G69" s="155"/>
      <c r="H69" s="155"/>
      <c r="I69" s="155"/>
      <c r="J69" s="155"/>
      <c r="K69" s="155"/>
      <c r="L69" s="155"/>
      <c r="M69" s="155"/>
      <c r="N69" s="155"/>
      <c r="O69" s="155"/>
      <c r="P69" s="155"/>
      <c r="Q69" s="155"/>
      <c r="R69" s="155"/>
      <c r="S69" s="155"/>
      <c r="T69" s="43">
        <f t="shared" si="4"/>
        <v>663.40102636428435</v>
      </c>
    </row>
    <row r="70" spans="1:20">
      <c r="A70" s="179" t="s">
        <v>268</v>
      </c>
      <c r="B70" s="145">
        <v>0</v>
      </c>
      <c r="C70" s="144">
        <v>34.18653136428432</v>
      </c>
      <c r="D70" s="144">
        <v>0</v>
      </c>
      <c r="E70" s="155"/>
      <c r="F70" s="155"/>
      <c r="G70" s="155"/>
      <c r="H70" s="155"/>
      <c r="I70" s="155"/>
      <c r="J70" s="155"/>
      <c r="K70" s="155"/>
      <c r="L70" s="155"/>
      <c r="M70" s="155"/>
      <c r="N70" s="155"/>
      <c r="O70" s="155"/>
      <c r="P70" s="155"/>
      <c r="Q70" s="155"/>
      <c r="R70" s="155"/>
      <c r="S70" s="155"/>
      <c r="T70" s="43">
        <f t="shared" si="4"/>
        <v>34.18653136428432</v>
      </c>
    </row>
    <row r="71" spans="1:20">
      <c r="A71" s="179" t="s">
        <v>267</v>
      </c>
      <c r="B71" s="145">
        <v>0</v>
      </c>
      <c r="C71" s="144">
        <v>629.21449500000006</v>
      </c>
      <c r="D71" s="144">
        <v>0</v>
      </c>
      <c r="E71" s="155"/>
      <c r="F71" s="155"/>
      <c r="G71" s="155"/>
      <c r="H71" s="155"/>
      <c r="I71" s="155"/>
      <c r="J71" s="155"/>
      <c r="K71" s="155"/>
      <c r="L71" s="155"/>
      <c r="M71" s="155"/>
      <c r="N71" s="155"/>
      <c r="O71" s="155"/>
      <c r="P71" s="155"/>
      <c r="Q71" s="155"/>
      <c r="R71" s="155"/>
      <c r="S71" s="155"/>
      <c r="T71" s="43">
        <f t="shared" ref="T71:T102" si="7">SUM(B71:S71)</f>
        <v>629.21449500000006</v>
      </c>
    </row>
    <row r="72" spans="1:20">
      <c r="A72" s="176" t="s">
        <v>266</v>
      </c>
      <c r="B72" s="145">
        <v>0</v>
      </c>
      <c r="C72" s="144">
        <v>23.438649171523071</v>
      </c>
      <c r="D72" s="144">
        <v>0</v>
      </c>
      <c r="E72" s="155"/>
      <c r="F72" s="155"/>
      <c r="G72" s="155"/>
      <c r="H72" s="155"/>
      <c r="I72" s="155"/>
      <c r="J72" s="155"/>
      <c r="K72" s="155"/>
      <c r="L72" s="155"/>
      <c r="M72" s="155"/>
      <c r="N72" s="155"/>
      <c r="O72" s="155"/>
      <c r="P72" s="155"/>
      <c r="Q72" s="155"/>
      <c r="R72" s="155"/>
      <c r="S72" s="155"/>
      <c r="T72" s="43">
        <f t="shared" si="7"/>
        <v>23.438649171523071</v>
      </c>
    </row>
    <row r="73" spans="1:20">
      <c r="A73" s="176" t="s">
        <v>265</v>
      </c>
      <c r="B73" s="145">
        <v>0</v>
      </c>
      <c r="C73" s="144">
        <v>28.164292621376855</v>
      </c>
      <c r="D73" s="144">
        <v>0</v>
      </c>
      <c r="E73" s="155"/>
      <c r="F73" s="155"/>
      <c r="G73" s="155"/>
      <c r="H73" s="155"/>
      <c r="I73" s="155"/>
      <c r="J73" s="155"/>
      <c r="K73" s="155"/>
      <c r="L73" s="155"/>
      <c r="M73" s="155"/>
      <c r="N73" s="155"/>
      <c r="O73" s="155"/>
      <c r="P73" s="155"/>
      <c r="Q73" s="155"/>
      <c r="R73" s="155"/>
      <c r="S73" s="155"/>
      <c r="T73" s="43">
        <f t="shared" si="7"/>
        <v>28.164292621376855</v>
      </c>
    </row>
    <row r="74" spans="1:20">
      <c r="A74" s="176" t="s">
        <v>264</v>
      </c>
      <c r="B74" s="145">
        <v>0</v>
      </c>
      <c r="C74" s="144">
        <v>42.832441038650913</v>
      </c>
      <c r="D74" s="144">
        <v>0</v>
      </c>
      <c r="E74" s="155"/>
      <c r="F74" s="155"/>
      <c r="G74" s="155"/>
      <c r="H74" s="155"/>
      <c r="I74" s="155"/>
      <c r="J74" s="155"/>
      <c r="K74" s="155"/>
      <c r="L74" s="155"/>
      <c r="M74" s="155"/>
      <c r="N74" s="155"/>
      <c r="O74" s="155"/>
      <c r="P74" s="155"/>
      <c r="Q74" s="155"/>
      <c r="R74" s="155"/>
      <c r="S74" s="155"/>
      <c r="T74" s="43">
        <f t="shared" si="7"/>
        <v>42.832441038650913</v>
      </c>
    </row>
    <row r="75" spans="1:20">
      <c r="A75" s="176" t="s">
        <v>263</v>
      </c>
      <c r="B75" s="145">
        <v>0</v>
      </c>
      <c r="C75" s="144">
        <v>13.105368980730132</v>
      </c>
      <c r="D75" s="144">
        <v>0</v>
      </c>
      <c r="E75" s="155"/>
      <c r="F75" s="155"/>
      <c r="G75" s="155"/>
      <c r="H75" s="155"/>
      <c r="I75" s="155"/>
      <c r="J75" s="155"/>
      <c r="K75" s="155"/>
      <c r="L75" s="155"/>
      <c r="M75" s="155"/>
      <c r="N75" s="155"/>
      <c r="O75" s="155"/>
      <c r="P75" s="155"/>
      <c r="Q75" s="155"/>
      <c r="R75" s="155"/>
      <c r="S75" s="155"/>
      <c r="T75" s="43">
        <f t="shared" si="7"/>
        <v>13.105368980730132</v>
      </c>
    </row>
    <row r="76" spans="1:20">
      <c r="A76" s="176" t="s">
        <v>262</v>
      </c>
      <c r="B76" s="145">
        <v>0</v>
      </c>
      <c r="C76" s="144">
        <v>222.63382977934259</v>
      </c>
      <c r="D76" s="144">
        <v>0</v>
      </c>
      <c r="E76" s="155"/>
      <c r="F76" s="155"/>
      <c r="G76" s="155"/>
      <c r="H76" s="155"/>
      <c r="I76" s="155"/>
      <c r="J76" s="155"/>
      <c r="K76" s="155"/>
      <c r="L76" s="155"/>
      <c r="M76" s="155"/>
      <c r="N76" s="155"/>
      <c r="O76" s="155"/>
      <c r="P76" s="155"/>
      <c r="Q76" s="155"/>
      <c r="R76" s="155"/>
      <c r="S76" s="155"/>
      <c r="T76" s="43">
        <f t="shared" si="7"/>
        <v>222.63382977934259</v>
      </c>
    </row>
    <row r="77" spans="1:20">
      <c r="A77" s="176" t="s">
        <v>261</v>
      </c>
      <c r="B77" s="145">
        <v>0</v>
      </c>
      <c r="C77" s="144">
        <v>106.87555867659842</v>
      </c>
      <c r="D77" s="144">
        <v>0</v>
      </c>
      <c r="E77" s="155"/>
      <c r="F77" s="155"/>
      <c r="G77" s="155"/>
      <c r="H77" s="155"/>
      <c r="I77" s="155"/>
      <c r="J77" s="155"/>
      <c r="K77" s="155"/>
      <c r="L77" s="155"/>
      <c r="M77" s="155"/>
      <c r="N77" s="155"/>
      <c r="O77" s="155"/>
      <c r="P77" s="155"/>
      <c r="Q77" s="155"/>
      <c r="R77" s="155"/>
      <c r="S77" s="155"/>
      <c r="T77" s="43">
        <f t="shared" si="7"/>
        <v>106.87555867659842</v>
      </c>
    </row>
    <row r="78" spans="1:20">
      <c r="A78" s="176" t="s">
        <v>260</v>
      </c>
      <c r="B78" s="145">
        <v>0</v>
      </c>
      <c r="C78" s="144">
        <v>0</v>
      </c>
      <c r="D78" s="144">
        <v>0</v>
      </c>
      <c r="E78" s="155"/>
      <c r="F78" s="155"/>
      <c r="G78" s="155"/>
      <c r="H78" s="155"/>
      <c r="I78" s="155"/>
      <c r="J78" s="155"/>
      <c r="K78" s="155"/>
      <c r="L78" s="155"/>
      <c r="M78" s="155"/>
      <c r="N78" s="155"/>
      <c r="O78" s="155"/>
      <c r="P78" s="155"/>
      <c r="Q78" s="155"/>
      <c r="R78" s="155"/>
      <c r="S78" s="155"/>
      <c r="T78" s="43">
        <f t="shared" si="7"/>
        <v>0</v>
      </c>
    </row>
    <row r="79" spans="1:20">
      <c r="A79" s="176" t="s">
        <v>259</v>
      </c>
      <c r="B79" s="145">
        <v>0</v>
      </c>
      <c r="C79" s="144">
        <v>0</v>
      </c>
      <c r="D79" s="144">
        <v>18.729372216122854</v>
      </c>
      <c r="E79" s="155"/>
      <c r="F79" s="155"/>
      <c r="G79" s="155"/>
      <c r="H79" s="155"/>
      <c r="I79" s="155"/>
      <c r="J79" s="155"/>
      <c r="K79" s="155"/>
      <c r="L79" s="155"/>
      <c r="M79" s="155"/>
      <c r="N79" s="155"/>
      <c r="O79" s="155"/>
      <c r="P79" s="155"/>
      <c r="Q79" s="155"/>
      <c r="R79" s="155"/>
      <c r="S79" s="155"/>
      <c r="T79" s="43">
        <f t="shared" si="7"/>
        <v>18.729372216122854</v>
      </c>
    </row>
    <row r="80" spans="1:20">
      <c r="A80" s="176" t="s">
        <v>258</v>
      </c>
      <c r="B80" s="145">
        <v>0</v>
      </c>
      <c r="C80" s="144">
        <v>0</v>
      </c>
      <c r="D80" s="144">
        <v>5853.4285854942855</v>
      </c>
      <c r="E80" s="155"/>
      <c r="F80" s="155"/>
      <c r="G80" s="155"/>
      <c r="H80" s="155"/>
      <c r="I80" s="155"/>
      <c r="J80" s="155"/>
      <c r="K80" s="155"/>
      <c r="L80" s="155"/>
      <c r="M80" s="155"/>
      <c r="N80" s="155"/>
      <c r="O80" s="155"/>
      <c r="P80" s="155"/>
      <c r="Q80" s="155"/>
      <c r="R80" s="155"/>
      <c r="S80" s="155"/>
      <c r="T80" s="43">
        <f t="shared" si="7"/>
        <v>5853.4285854942855</v>
      </c>
    </row>
    <row r="81" spans="1:20">
      <c r="A81" s="176" t="s">
        <v>257</v>
      </c>
      <c r="B81" s="145">
        <v>0</v>
      </c>
      <c r="C81" s="144">
        <v>0</v>
      </c>
      <c r="D81" s="144">
        <v>506.60500042321723</v>
      </c>
      <c r="E81" s="155"/>
      <c r="F81" s="155"/>
      <c r="G81" s="155"/>
      <c r="H81" s="155"/>
      <c r="I81" s="155"/>
      <c r="J81" s="155"/>
      <c r="K81" s="155"/>
      <c r="L81" s="155"/>
      <c r="M81" s="155"/>
      <c r="N81" s="155"/>
      <c r="O81" s="155"/>
      <c r="P81" s="155"/>
      <c r="Q81" s="155"/>
      <c r="R81" s="155"/>
      <c r="S81" s="155"/>
      <c r="T81" s="43">
        <f t="shared" si="7"/>
        <v>506.60500042321723</v>
      </c>
    </row>
    <row r="82" spans="1:20">
      <c r="A82" s="161" t="s">
        <v>256</v>
      </c>
      <c r="B82" s="178">
        <f>SUM(B83:B85)</f>
        <v>0</v>
      </c>
      <c r="C82" s="159">
        <f>SUM(C83:C85)</f>
        <v>156.864666</v>
      </c>
      <c r="D82" s="177">
        <f>SUM(D83:D85)</f>
        <v>0</v>
      </c>
      <c r="E82" s="158"/>
      <c r="F82" s="158"/>
      <c r="G82" s="158"/>
      <c r="H82" s="158"/>
      <c r="I82" s="158"/>
      <c r="J82" s="158"/>
      <c r="K82" s="158"/>
      <c r="L82" s="158"/>
      <c r="M82" s="158"/>
      <c r="N82" s="158"/>
      <c r="O82" s="158"/>
      <c r="P82" s="158"/>
      <c r="Q82" s="158"/>
      <c r="R82" s="158"/>
      <c r="S82" s="158"/>
      <c r="T82" s="99">
        <f t="shared" si="7"/>
        <v>156.864666</v>
      </c>
    </row>
    <row r="83" spans="1:20">
      <c r="A83" s="176" t="s">
        <v>255</v>
      </c>
      <c r="B83" s="145">
        <v>0</v>
      </c>
      <c r="C83" s="144">
        <v>109.539906</v>
      </c>
      <c r="D83" s="144">
        <v>0</v>
      </c>
      <c r="E83" s="155"/>
      <c r="F83" s="155"/>
      <c r="G83" s="155"/>
      <c r="H83" s="155"/>
      <c r="I83" s="155"/>
      <c r="J83" s="155"/>
      <c r="K83" s="155"/>
      <c r="L83" s="155"/>
      <c r="M83" s="155"/>
      <c r="N83" s="155"/>
      <c r="O83" s="155"/>
      <c r="P83" s="155"/>
      <c r="Q83" s="155"/>
      <c r="R83" s="155"/>
      <c r="S83" s="155"/>
      <c r="T83" s="43">
        <f t="shared" si="7"/>
        <v>109.539906</v>
      </c>
    </row>
    <row r="84" spans="1:20">
      <c r="A84" s="176" t="s">
        <v>254</v>
      </c>
      <c r="B84" s="145">
        <v>0</v>
      </c>
      <c r="C84" s="144">
        <v>47.324760000000005</v>
      </c>
      <c r="D84" s="144">
        <v>0</v>
      </c>
      <c r="E84" s="155"/>
      <c r="F84" s="155"/>
      <c r="G84" s="155"/>
      <c r="H84" s="155"/>
      <c r="I84" s="155"/>
      <c r="J84" s="155"/>
      <c r="K84" s="155"/>
      <c r="L84" s="155"/>
      <c r="M84" s="155"/>
      <c r="N84" s="155"/>
      <c r="O84" s="155"/>
      <c r="P84" s="155"/>
      <c r="Q84" s="155"/>
      <c r="R84" s="155"/>
      <c r="S84" s="155"/>
      <c r="T84" s="43">
        <f t="shared" si="7"/>
        <v>47.324760000000005</v>
      </c>
    </row>
    <row r="85" spans="1:20">
      <c r="A85" s="176" t="s">
        <v>253</v>
      </c>
      <c r="B85" s="145">
        <v>0</v>
      </c>
      <c r="C85" s="144">
        <v>0</v>
      </c>
      <c r="D85" s="144">
        <v>0</v>
      </c>
      <c r="E85" s="155"/>
      <c r="F85" s="155"/>
      <c r="G85" s="155"/>
      <c r="H85" s="155"/>
      <c r="I85" s="155"/>
      <c r="J85" s="155"/>
      <c r="K85" s="155"/>
      <c r="L85" s="155"/>
      <c r="M85" s="155"/>
      <c r="N85" s="155"/>
      <c r="O85" s="155"/>
      <c r="P85" s="155"/>
      <c r="Q85" s="155"/>
      <c r="R85" s="155"/>
      <c r="S85" s="155"/>
      <c r="T85" s="43">
        <f t="shared" si="7"/>
        <v>0</v>
      </c>
    </row>
    <row r="86" spans="1:20">
      <c r="A86" s="161" t="s">
        <v>135</v>
      </c>
      <c r="B86" s="175">
        <v>0</v>
      </c>
      <c r="C86" s="174">
        <v>0</v>
      </c>
      <c r="D86" s="174">
        <v>46182.173619440706</v>
      </c>
      <c r="E86" s="158"/>
      <c r="F86" s="158"/>
      <c r="G86" s="158"/>
      <c r="H86" s="158"/>
      <c r="I86" s="158"/>
      <c r="J86" s="158"/>
      <c r="K86" s="158"/>
      <c r="L86" s="158"/>
      <c r="M86" s="158"/>
      <c r="N86" s="158"/>
      <c r="O86" s="158"/>
      <c r="P86" s="158"/>
      <c r="Q86" s="158"/>
      <c r="R86" s="158"/>
      <c r="S86" s="158"/>
      <c r="T86" s="99">
        <f t="shared" si="7"/>
        <v>46182.173619440706</v>
      </c>
    </row>
    <row r="87" spans="1:20">
      <c r="A87" s="161" t="s">
        <v>252</v>
      </c>
      <c r="B87" s="175">
        <v>0</v>
      </c>
      <c r="C87" s="174">
        <v>0</v>
      </c>
      <c r="D87" s="174">
        <v>0</v>
      </c>
      <c r="E87" s="158"/>
      <c r="F87" s="158"/>
      <c r="G87" s="158"/>
      <c r="H87" s="158"/>
      <c r="I87" s="158"/>
      <c r="J87" s="158"/>
      <c r="K87" s="158"/>
      <c r="L87" s="158"/>
      <c r="M87" s="158"/>
      <c r="N87" s="158"/>
      <c r="O87" s="158"/>
      <c r="P87" s="158"/>
      <c r="Q87" s="158"/>
      <c r="R87" s="158"/>
      <c r="S87" s="158"/>
      <c r="T87" s="99">
        <f t="shared" si="7"/>
        <v>0</v>
      </c>
    </row>
    <row r="88" spans="1:20">
      <c r="A88" s="161" t="s">
        <v>251</v>
      </c>
      <c r="B88" s="175">
        <v>0</v>
      </c>
      <c r="C88" s="174">
        <v>40.420290934162956</v>
      </c>
      <c r="D88" s="174">
        <v>9.8452280061068347</v>
      </c>
      <c r="E88" s="158"/>
      <c r="F88" s="158"/>
      <c r="G88" s="158"/>
      <c r="H88" s="158"/>
      <c r="I88" s="158"/>
      <c r="J88" s="158"/>
      <c r="K88" s="158"/>
      <c r="L88" s="158"/>
      <c r="M88" s="158"/>
      <c r="N88" s="158"/>
      <c r="O88" s="158"/>
      <c r="P88" s="158"/>
      <c r="Q88" s="158"/>
      <c r="R88" s="158"/>
      <c r="S88" s="158"/>
      <c r="T88" s="99">
        <f t="shared" si="7"/>
        <v>50.265518940269793</v>
      </c>
    </row>
    <row r="89" spans="1:20">
      <c r="A89" s="166" t="s">
        <v>250</v>
      </c>
      <c r="B89" s="149">
        <f>SUM(B90:B94)</f>
        <v>47410.130355918183</v>
      </c>
      <c r="C89" s="149">
        <f>SUM(C90:C94)</f>
        <v>1110.1060177663376</v>
      </c>
      <c r="D89" s="149">
        <f>SUM(D90:D94)</f>
        <v>112.66254525545274</v>
      </c>
      <c r="E89" s="158"/>
      <c r="F89" s="158"/>
      <c r="G89" s="158"/>
      <c r="H89" s="158"/>
      <c r="I89" s="158"/>
      <c r="J89" s="158"/>
      <c r="K89" s="158"/>
      <c r="L89" s="158"/>
      <c r="M89" s="158"/>
      <c r="N89" s="158"/>
      <c r="O89" s="158"/>
      <c r="P89" s="158"/>
      <c r="Q89" s="158"/>
      <c r="R89" s="158"/>
      <c r="S89" s="158"/>
      <c r="T89" s="165">
        <f t="shared" si="7"/>
        <v>48632.898918939973</v>
      </c>
    </row>
    <row r="90" spans="1:20">
      <c r="A90" s="157" t="s">
        <v>249</v>
      </c>
      <c r="B90" s="171">
        <v>7137.9562063381609</v>
      </c>
      <c r="C90" s="173"/>
      <c r="D90" s="173"/>
      <c r="E90" s="155"/>
      <c r="F90" s="155"/>
      <c r="G90" s="155"/>
      <c r="H90" s="155"/>
      <c r="I90" s="155"/>
      <c r="J90" s="155"/>
      <c r="K90" s="155"/>
      <c r="L90" s="155"/>
      <c r="M90" s="155"/>
      <c r="N90" s="155"/>
      <c r="O90" s="155"/>
      <c r="P90" s="155"/>
      <c r="Q90" s="155"/>
      <c r="R90" s="155"/>
      <c r="S90" s="155"/>
      <c r="T90" s="43">
        <f t="shared" si="7"/>
        <v>7137.9562063381609</v>
      </c>
    </row>
    <row r="91" spans="1:20">
      <c r="A91" s="157" t="s">
        <v>248</v>
      </c>
      <c r="B91" s="171">
        <v>44885.328024707276</v>
      </c>
      <c r="C91" s="171">
        <v>1110.1060177663376</v>
      </c>
      <c r="D91" s="171">
        <v>112.66254525545274</v>
      </c>
      <c r="E91" s="155"/>
      <c r="F91" s="155"/>
      <c r="G91" s="155"/>
      <c r="H91" s="155"/>
      <c r="I91" s="155"/>
      <c r="J91" s="155"/>
      <c r="K91" s="155"/>
      <c r="L91" s="155"/>
      <c r="M91" s="155"/>
      <c r="N91" s="155"/>
      <c r="O91" s="155"/>
      <c r="P91" s="155"/>
      <c r="Q91" s="155"/>
      <c r="R91" s="155"/>
      <c r="S91" s="155"/>
      <c r="T91" s="43">
        <f t="shared" si="7"/>
        <v>46108.096587729066</v>
      </c>
    </row>
    <row r="92" spans="1:20">
      <c r="A92" s="157" t="s">
        <v>247</v>
      </c>
      <c r="B92" s="171">
        <v>-18486.297040617435</v>
      </c>
      <c r="C92" s="171">
        <v>0</v>
      </c>
      <c r="D92" s="171">
        <v>0</v>
      </c>
      <c r="E92" s="155"/>
      <c r="F92" s="155"/>
      <c r="G92" s="155"/>
      <c r="H92" s="155"/>
      <c r="I92" s="155"/>
      <c r="J92" s="155"/>
      <c r="K92" s="155"/>
      <c r="L92" s="155"/>
      <c r="M92" s="155"/>
      <c r="N92" s="155"/>
      <c r="O92" s="155"/>
      <c r="P92" s="155"/>
      <c r="Q92" s="155"/>
      <c r="R92" s="155"/>
      <c r="S92" s="155"/>
      <c r="T92" s="43">
        <f t="shared" si="7"/>
        <v>-18486.297040617435</v>
      </c>
    </row>
    <row r="93" spans="1:20">
      <c r="A93" s="157" t="s">
        <v>246</v>
      </c>
      <c r="B93" s="171">
        <v>13873.143165490186</v>
      </c>
      <c r="C93" s="173">
        <v>0</v>
      </c>
      <c r="D93" s="173">
        <v>0</v>
      </c>
      <c r="E93" s="155"/>
      <c r="F93" s="155"/>
      <c r="G93" s="155"/>
      <c r="H93" s="155"/>
      <c r="I93" s="155"/>
      <c r="J93" s="155"/>
      <c r="K93" s="155"/>
      <c r="L93" s="155"/>
      <c r="M93" s="155"/>
      <c r="N93" s="155"/>
      <c r="O93" s="155"/>
      <c r="P93" s="155"/>
      <c r="Q93" s="155"/>
      <c r="R93" s="155"/>
      <c r="S93" s="155"/>
      <c r="T93" s="43">
        <f t="shared" si="7"/>
        <v>13873.143165490186</v>
      </c>
    </row>
    <row r="94" spans="1:20">
      <c r="A94" s="172" t="s">
        <v>245</v>
      </c>
      <c r="B94" s="171"/>
      <c r="C94" s="170"/>
      <c r="D94" s="170"/>
      <c r="E94" s="168"/>
      <c r="F94" s="168"/>
      <c r="G94" s="168"/>
      <c r="H94" s="168"/>
      <c r="I94" s="168"/>
      <c r="J94" s="169"/>
      <c r="K94" s="168"/>
      <c r="L94" s="168"/>
      <c r="M94" s="168"/>
      <c r="N94" s="168"/>
      <c r="O94" s="168"/>
      <c r="P94" s="168"/>
      <c r="Q94" s="168"/>
      <c r="R94" s="168"/>
      <c r="S94" s="167"/>
      <c r="T94" s="43">
        <f t="shared" si="7"/>
        <v>0</v>
      </c>
    </row>
    <row r="95" spans="1:20">
      <c r="A95" s="166" t="s">
        <v>244</v>
      </c>
      <c r="B95" s="149">
        <f>SUM(B96:B99)</f>
        <v>559.92583331779804</v>
      </c>
      <c r="C95" s="149">
        <f>SUM(C96:C99)</f>
        <v>39275.751593018096</v>
      </c>
      <c r="D95" s="149">
        <f>SUM(D96:D99)</f>
        <v>2230.7695356763979</v>
      </c>
      <c r="E95" s="158"/>
      <c r="F95" s="158"/>
      <c r="G95" s="158"/>
      <c r="H95" s="158"/>
      <c r="I95" s="158"/>
      <c r="J95" s="158"/>
      <c r="K95" s="158"/>
      <c r="L95" s="158"/>
      <c r="M95" s="158"/>
      <c r="N95" s="158"/>
      <c r="O95" s="158"/>
      <c r="P95" s="158"/>
      <c r="Q95" s="158"/>
      <c r="R95" s="158"/>
      <c r="S95" s="158"/>
      <c r="T95" s="165">
        <f t="shared" si="7"/>
        <v>42066.446962012298</v>
      </c>
    </row>
    <row r="96" spans="1:20">
      <c r="A96" s="161" t="s">
        <v>243</v>
      </c>
      <c r="B96" s="164"/>
      <c r="C96" s="163">
        <v>20851.335187122273</v>
      </c>
      <c r="D96" s="163">
        <v>0</v>
      </c>
      <c r="E96" s="158"/>
      <c r="F96" s="158"/>
      <c r="G96" s="158"/>
      <c r="H96" s="158"/>
      <c r="I96" s="158"/>
      <c r="J96" s="158"/>
      <c r="K96" s="158"/>
      <c r="L96" s="158"/>
      <c r="M96" s="158"/>
      <c r="N96" s="158"/>
      <c r="O96" s="158"/>
      <c r="P96" s="158"/>
      <c r="Q96" s="158"/>
      <c r="R96" s="158"/>
      <c r="S96" s="158"/>
      <c r="T96" s="99">
        <f t="shared" si="7"/>
        <v>20851.335187122273</v>
      </c>
    </row>
    <row r="97" spans="1:20">
      <c r="A97" s="161" t="s">
        <v>242</v>
      </c>
      <c r="B97" s="156"/>
      <c r="C97" s="162">
        <v>245.39429879999997</v>
      </c>
      <c r="D97" s="162">
        <v>127.0566</v>
      </c>
      <c r="E97" s="158"/>
      <c r="F97" s="158"/>
      <c r="G97" s="158"/>
      <c r="H97" s="158"/>
      <c r="I97" s="158"/>
      <c r="J97" s="158"/>
      <c r="K97" s="158"/>
      <c r="L97" s="158"/>
      <c r="M97" s="158"/>
      <c r="N97" s="158"/>
      <c r="O97" s="158"/>
      <c r="P97" s="158"/>
      <c r="Q97" s="158"/>
      <c r="R97" s="158"/>
      <c r="S97" s="158"/>
      <c r="T97" s="99">
        <f t="shared" si="7"/>
        <v>372.4508988</v>
      </c>
    </row>
    <row r="98" spans="1:20">
      <c r="A98" s="161" t="s">
        <v>241</v>
      </c>
      <c r="B98" s="162">
        <v>559.92583331779804</v>
      </c>
      <c r="C98" s="162">
        <v>492.99492060000006</v>
      </c>
      <c r="D98" s="162">
        <v>165.74232460000005</v>
      </c>
      <c r="E98" s="158"/>
      <c r="F98" s="158"/>
      <c r="G98" s="158"/>
      <c r="H98" s="158"/>
      <c r="I98" s="158"/>
      <c r="J98" s="158"/>
      <c r="K98" s="158"/>
      <c r="L98" s="158"/>
      <c r="M98" s="158"/>
      <c r="N98" s="158"/>
      <c r="O98" s="158"/>
      <c r="P98" s="158"/>
      <c r="Q98" s="158"/>
      <c r="R98" s="158"/>
      <c r="S98" s="158"/>
      <c r="T98" s="99">
        <f t="shared" si="7"/>
        <v>1218.6630785177981</v>
      </c>
    </row>
    <row r="99" spans="1:20">
      <c r="A99" s="161" t="s">
        <v>240</v>
      </c>
      <c r="B99" s="160"/>
      <c r="C99" s="159">
        <f>SUM(C100:C101)</f>
        <v>17686.027186495819</v>
      </c>
      <c r="D99" s="159">
        <f>SUM(D100:D101)</f>
        <v>1937.970611076398</v>
      </c>
      <c r="E99" s="158"/>
      <c r="F99" s="158"/>
      <c r="G99" s="158"/>
      <c r="H99" s="158"/>
      <c r="I99" s="158"/>
      <c r="J99" s="158"/>
      <c r="K99" s="158"/>
      <c r="L99" s="158"/>
      <c r="M99" s="158"/>
      <c r="N99" s="158"/>
      <c r="O99" s="158"/>
      <c r="P99" s="158"/>
      <c r="Q99" s="158"/>
      <c r="R99" s="158"/>
      <c r="S99" s="158"/>
      <c r="T99" s="99">
        <f t="shared" si="7"/>
        <v>19623.997797572218</v>
      </c>
    </row>
    <row r="100" spans="1:20">
      <c r="A100" s="157" t="s">
        <v>239</v>
      </c>
      <c r="B100" s="156"/>
      <c r="C100" s="152">
        <v>8450.6730465678211</v>
      </c>
      <c r="D100" s="152">
        <v>1937.970611076398</v>
      </c>
      <c r="E100" s="155"/>
      <c r="F100" s="155"/>
      <c r="G100" s="155"/>
      <c r="H100" s="155"/>
      <c r="I100" s="155"/>
      <c r="J100" s="155"/>
      <c r="K100" s="155"/>
      <c r="L100" s="155"/>
      <c r="M100" s="155"/>
      <c r="N100" s="155"/>
      <c r="O100" s="155"/>
      <c r="P100" s="155"/>
      <c r="Q100" s="155"/>
      <c r="R100" s="155"/>
      <c r="S100" s="155"/>
      <c r="T100" s="99">
        <f t="shared" si="7"/>
        <v>10388.643657644219</v>
      </c>
    </row>
    <row r="101" spans="1:20">
      <c r="A101" s="154" t="s">
        <v>238</v>
      </c>
      <c r="B101" s="153"/>
      <c r="C101" s="152">
        <v>9235.3541399280002</v>
      </c>
      <c r="D101" s="152">
        <v>0</v>
      </c>
      <c r="E101" s="151"/>
      <c r="F101" s="151"/>
      <c r="G101" s="151"/>
      <c r="H101" s="151"/>
      <c r="I101" s="151"/>
      <c r="J101" s="151"/>
      <c r="K101" s="151"/>
      <c r="L101" s="151"/>
      <c r="M101" s="151"/>
      <c r="N101" s="151"/>
      <c r="O101" s="151"/>
      <c r="P101" s="151"/>
      <c r="Q101" s="151"/>
      <c r="R101" s="151"/>
      <c r="S101" s="142"/>
      <c r="T101" s="99">
        <f t="shared" si="7"/>
        <v>9235.3541399280002</v>
      </c>
    </row>
    <row r="102" spans="1:20">
      <c r="A102" s="150" t="s">
        <v>237</v>
      </c>
      <c r="B102" s="149">
        <f>SUM(B103:B104)</f>
        <v>3253.0267261831905</v>
      </c>
      <c r="C102" s="149">
        <f>SUM(C103:C104)</f>
        <v>8.4535765677469872</v>
      </c>
      <c r="D102" s="149">
        <f>SUM(D103:D104)</f>
        <v>27.176419945889592</v>
      </c>
      <c r="E102" s="148"/>
      <c r="F102" s="148"/>
      <c r="G102" s="148"/>
      <c r="H102" s="148"/>
      <c r="I102" s="148"/>
      <c r="J102" s="148"/>
      <c r="K102" s="148"/>
      <c r="L102" s="148"/>
      <c r="M102" s="148"/>
      <c r="N102" s="148"/>
      <c r="O102" s="148"/>
      <c r="P102" s="148"/>
      <c r="Q102" s="148"/>
      <c r="R102" s="148"/>
      <c r="S102" s="147"/>
      <c r="T102" s="99">
        <f t="shared" si="7"/>
        <v>3288.6567226968268</v>
      </c>
    </row>
    <row r="103" spans="1:20">
      <c r="A103" s="146" t="s">
        <v>236</v>
      </c>
      <c r="B103" s="145">
        <v>3160.4851777910976</v>
      </c>
      <c r="C103" s="144">
        <v>8.3219534999999993</v>
      </c>
      <c r="D103" s="144">
        <v>26.943259083023499</v>
      </c>
      <c r="E103" s="143"/>
      <c r="F103" s="143"/>
      <c r="G103" s="143"/>
      <c r="H103" s="143"/>
      <c r="I103" s="143"/>
      <c r="J103" s="143"/>
      <c r="K103" s="143"/>
      <c r="L103" s="143"/>
      <c r="M103" s="143"/>
      <c r="N103" s="143"/>
      <c r="O103" s="143"/>
      <c r="P103" s="143"/>
      <c r="Q103" s="142"/>
      <c r="R103" s="142"/>
      <c r="S103" s="141"/>
      <c r="T103" s="99">
        <f t="shared" ref="T103:T105" si="8">SUM(B103:S103)</f>
        <v>3195.7503903741208</v>
      </c>
    </row>
    <row r="104" spans="1:20" ht="15.75" thickBot="1">
      <c r="A104" s="140" t="s">
        <v>235</v>
      </c>
      <c r="B104" s="139">
        <v>92.541548392093063</v>
      </c>
      <c r="C104" s="138">
        <v>0.13162306774698782</v>
      </c>
      <c r="D104" s="138">
        <v>0.23316086286609275</v>
      </c>
      <c r="E104" s="137"/>
      <c r="F104" s="137"/>
      <c r="G104" s="137"/>
      <c r="H104" s="137"/>
      <c r="I104" s="137"/>
      <c r="J104" s="137"/>
      <c r="K104" s="137"/>
      <c r="L104" s="137"/>
      <c r="M104" s="137"/>
      <c r="N104" s="137"/>
      <c r="O104" s="137"/>
      <c r="P104" s="137"/>
      <c r="Q104" s="136"/>
      <c r="R104" s="136"/>
      <c r="S104" s="135"/>
      <c r="T104" s="99">
        <f t="shared" si="8"/>
        <v>92.906332322706135</v>
      </c>
    </row>
    <row r="105" spans="1:20" ht="15.75" thickBot="1">
      <c r="A105" s="134" t="s">
        <v>234</v>
      </c>
      <c r="B105" s="133">
        <v>37787.320999999989</v>
      </c>
      <c r="C105" s="132"/>
      <c r="D105" s="132"/>
      <c r="E105" s="132"/>
      <c r="F105" s="132"/>
      <c r="G105" s="132"/>
      <c r="H105" s="132"/>
      <c r="I105" s="132"/>
      <c r="J105" s="132"/>
      <c r="K105" s="132"/>
      <c r="L105" s="132"/>
      <c r="M105" s="132"/>
      <c r="N105" s="132"/>
      <c r="O105" s="132"/>
      <c r="P105" s="132"/>
      <c r="Q105" s="132"/>
      <c r="R105" s="132"/>
      <c r="S105" s="132"/>
      <c r="T105" s="99">
        <f t="shared" si="8"/>
        <v>37787.320999999989</v>
      </c>
    </row>
    <row r="106" spans="1:20" ht="22.5">
      <c r="A106" s="131" t="s">
        <v>233</v>
      </c>
    </row>
    <row r="107" spans="1:20">
      <c r="A107" s="131"/>
      <c r="B107" s="29">
        <v>2009</v>
      </c>
    </row>
    <row r="108" spans="1:20">
      <c r="A108" s="32" t="s">
        <v>232</v>
      </c>
      <c r="B108" s="130">
        <f>B8</f>
        <v>400425.72842808388</v>
      </c>
      <c r="C108" s="29" t="s">
        <v>231</v>
      </c>
      <c r="E108" s="29" t="s">
        <v>230</v>
      </c>
    </row>
    <row r="109" spans="1:20">
      <c r="A109" s="32" t="s">
        <v>155</v>
      </c>
      <c r="B109" s="130">
        <f>B38</f>
        <v>39964.508429891997</v>
      </c>
    </row>
    <row r="110" spans="1:20">
      <c r="B110" s="129">
        <f>B108+B109</f>
        <v>440390.23685797589</v>
      </c>
    </row>
    <row r="111" spans="1:20">
      <c r="B111" s="130"/>
    </row>
    <row r="112" spans="1:20">
      <c r="A112" s="32" t="s">
        <v>229</v>
      </c>
      <c r="B112" s="130">
        <v>405537.83</v>
      </c>
      <c r="C112" s="29" t="s">
        <v>228</v>
      </c>
    </row>
    <row r="113" spans="1:3">
      <c r="A113" s="32" t="s">
        <v>227</v>
      </c>
      <c r="B113" s="130">
        <v>40986.85</v>
      </c>
    </row>
    <row r="114" spans="1:3">
      <c r="A114" s="32"/>
      <c r="B114" s="129">
        <f>B112+B113</f>
        <v>446524.68</v>
      </c>
    </row>
    <row r="115" spans="1:3">
      <c r="A115" s="32"/>
    </row>
    <row r="116" spans="1:3">
      <c r="A116" s="32" t="s">
        <v>226</v>
      </c>
      <c r="B116" s="130">
        <v>401650.04453216126</v>
      </c>
      <c r="C116" s="29" t="s">
        <v>225</v>
      </c>
    </row>
    <row r="117" spans="1:3">
      <c r="A117" s="32" t="s">
        <v>155</v>
      </c>
      <c r="B117" s="130">
        <v>25030.657835759612</v>
      </c>
    </row>
    <row r="118" spans="1:3">
      <c r="A118" s="32"/>
      <c r="B118" s="129">
        <f>B116+B117</f>
        <v>426680.70236792089</v>
      </c>
    </row>
    <row r="119" spans="1:3">
      <c r="A119" s="32"/>
    </row>
    <row r="120" spans="1:3">
      <c r="A120" s="32"/>
    </row>
    <row r="121" spans="1:3">
      <c r="A121" s="32"/>
    </row>
    <row r="122" spans="1:3">
      <c r="A122" s="32"/>
    </row>
    <row r="123" spans="1:3">
      <c r="A123" s="32"/>
    </row>
    <row r="124" spans="1:3">
      <c r="A124" s="32"/>
    </row>
    <row r="125" spans="1:3">
      <c r="A125" s="32"/>
    </row>
  </sheetData>
  <mergeCells count="11">
    <mergeCell ref="T3:T4"/>
    <mergeCell ref="B6:S6"/>
    <mergeCell ref="B1:T1"/>
    <mergeCell ref="A2:A6"/>
    <mergeCell ref="B2:T2"/>
    <mergeCell ref="B3:B4"/>
    <mergeCell ref="C3:C4"/>
    <mergeCell ref="D3:D4"/>
    <mergeCell ref="E3:P3"/>
    <mergeCell ref="Q3:R3"/>
    <mergeCell ref="S3:S4"/>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2:AH52"/>
  <sheetViews>
    <sheetView topLeftCell="A19" zoomScale="80" zoomScaleNormal="80" workbookViewId="0">
      <selection activeCell="D4" sqref="D4"/>
    </sheetView>
  </sheetViews>
  <sheetFormatPr baseColWidth="10" defaultRowHeight="15.75"/>
  <cols>
    <col min="2" max="2" width="80.125" customWidth="1"/>
    <col min="4" max="4" width="15.5" customWidth="1"/>
    <col min="16" max="16" width="32.875" customWidth="1"/>
    <col min="23" max="23" width="42.375" customWidth="1"/>
  </cols>
  <sheetData>
    <row r="2" spans="2:34" ht="31.5">
      <c r="B2" s="23" t="s">
        <v>326</v>
      </c>
      <c r="C2" s="203" t="s">
        <v>20</v>
      </c>
      <c r="D2" s="203" t="s">
        <v>42</v>
      </c>
      <c r="E2" s="201" t="s">
        <v>45</v>
      </c>
      <c r="F2" s="201" t="s">
        <v>48</v>
      </c>
      <c r="G2" s="201" t="s">
        <v>61</v>
      </c>
      <c r="H2" s="201" t="s">
        <v>49</v>
      </c>
      <c r="I2" s="201" t="s">
        <v>37</v>
      </c>
      <c r="J2" s="201" t="s">
        <v>24</v>
      </c>
      <c r="K2" s="201" t="s">
        <v>47</v>
      </c>
      <c r="L2" s="201" t="s">
        <v>27</v>
      </c>
      <c r="M2" s="202" t="s">
        <v>29</v>
      </c>
      <c r="N2" s="205" t="s">
        <v>317</v>
      </c>
      <c r="P2" s="23" t="s">
        <v>378</v>
      </c>
      <c r="Q2" s="201" t="s">
        <v>45</v>
      </c>
      <c r="R2" s="201" t="s">
        <v>61</v>
      </c>
      <c r="S2" s="202" t="s">
        <v>80</v>
      </c>
      <c r="T2" s="202" t="s">
        <v>29</v>
      </c>
      <c r="U2" s="205" t="s">
        <v>317</v>
      </c>
      <c r="W2" s="23" t="s">
        <v>379</v>
      </c>
      <c r="X2" s="235" t="s">
        <v>89</v>
      </c>
      <c r="Y2" s="201" t="s">
        <v>45</v>
      </c>
      <c r="Z2" s="201" t="s">
        <v>48</v>
      </c>
      <c r="AA2" s="201" t="s">
        <v>37</v>
      </c>
      <c r="AB2" s="235" t="s">
        <v>92</v>
      </c>
      <c r="AC2" s="235" t="s">
        <v>11</v>
      </c>
      <c r="AD2" s="202" t="s">
        <v>29</v>
      </c>
      <c r="AE2" s="235" t="s">
        <v>96</v>
      </c>
      <c r="AF2" s="235" t="s">
        <v>98</v>
      </c>
      <c r="AG2" s="235" t="s">
        <v>101</v>
      </c>
      <c r="AH2" s="236" t="s">
        <v>317</v>
      </c>
    </row>
    <row r="3" spans="2:34">
      <c r="B3" t="str">
        <f>'DataStep2-EMS'!A4</f>
        <v>Agropecuario</v>
      </c>
      <c r="C3" s="28">
        <f>'DataStep2-EMS'!N3</f>
        <v>0</v>
      </c>
      <c r="D3" s="28">
        <f>'DataStep2-EMS'!C3</f>
        <v>0</v>
      </c>
      <c r="E3" s="28">
        <f>'DataStep2-EMS'!D3</f>
        <v>0</v>
      </c>
      <c r="F3" s="28">
        <f>'DataStep2-EMS'!E3</f>
        <v>0</v>
      </c>
      <c r="G3" s="28">
        <f>'DataStep2-EMS'!F3</f>
        <v>0</v>
      </c>
      <c r="H3" s="28">
        <f>'DataStep2-EMS'!G3</f>
        <v>0</v>
      </c>
      <c r="I3" s="28">
        <f>'DataStep2-EMS'!H3</f>
        <v>8417.9175468170397</v>
      </c>
      <c r="J3" s="28">
        <f>'DataStep2-EMS'!K3</f>
        <v>392.37549724530004</v>
      </c>
      <c r="K3" s="28">
        <f>'DataStep2-EMS'!M3</f>
        <v>0</v>
      </c>
      <c r="L3" s="28">
        <f>'DataStep2-EMS'!O3</f>
        <v>0.58991629848000005</v>
      </c>
      <c r="M3" s="28">
        <f>'DataStep2-EMS'!L3</f>
        <v>0</v>
      </c>
      <c r="N3" s="200">
        <f>SUM(C3:M3)</f>
        <v>8810.882960360821</v>
      </c>
      <c r="P3" t="str">
        <f>'DataStep2-EMS'!A37</f>
        <v>Coquizadoras y hornos</v>
      </c>
      <c r="Q3" s="28">
        <f>'DataStep2-EMS'!D37</f>
        <v>0</v>
      </c>
      <c r="R3" s="28">
        <f>'DataStep2-EMS'!F37</f>
        <v>386.52280900331999</v>
      </c>
      <c r="S3" s="28">
        <f>'DataStep2-EMS'!M37</f>
        <v>0</v>
      </c>
      <c r="T3" s="28">
        <f>'DataStep2-EMS'!N37</f>
        <v>0</v>
      </c>
      <c r="U3" s="200">
        <f>SUM(Q3:T3)</f>
        <v>386.52280900331999</v>
      </c>
      <c r="W3" t="str">
        <f>'DataStep2-EMS'!A45</f>
        <v>Carboeléctrica</v>
      </c>
      <c r="X3" s="28">
        <f>'DataStep2-EMS'!B45</f>
        <v>0</v>
      </c>
      <c r="Y3" s="28">
        <f>'DataStep2-EMS'!D45</f>
        <v>38144.202976866392</v>
      </c>
      <c r="Z3" s="28">
        <f>'DataStep2-EMS'!E45</f>
        <v>0</v>
      </c>
      <c r="AA3" s="28">
        <f>'DataStep2-EMS'!H45</f>
        <v>0</v>
      </c>
      <c r="AB3" s="28">
        <f>'DataStep2-EMS'!J45</f>
        <v>0</v>
      </c>
      <c r="AC3" s="28">
        <f>'DataStep2-EMS'!K45</f>
        <v>0</v>
      </c>
      <c r="AD3" s="28">
        <f>'DataStep2-EMS'!N45</f>
        <v>0</v>
      </c>
      <c r="AE3" s="28">
        <f>'DataStep2-EMS'!P45</f>
        <v>0</v>
      </c>
      <c r="AF3" s="28">
        <f>'DataStep2-EMS'!Q45</f>
        <v>0</v>
      </c>
      <c r="AG3" s="28">
        <f>'DataStep2-EMS'!S45</f>
        <v>0</v>
      </c>
      <c r="AH3" s="200">
        <f>SUM(X3:AG3)</f>
        <v>38144.202976866392</v>
      </c>
    </row>
    <row r="4" spans="2:34">
      <c r="B4" t="str">
        <f>'DataStep2-EMS'!A6</f>
        <v>Construcción</v>
      </c>
      <c r="C4" s="28">
        <f>'DataStep2-EMS'!N6</f>
        <v>0</v>
      </c>
      <c r="D4" s="28">
        <f>'DataStep2-EMS'!C6</f>
        <v>0</v>
      </c>
      <c r="E4" s="28">
        <f>'DataStep2-EMS'!D6</f>
        <v>0</v>
      </c>
      <c r="F4" s="28">
        <f>'DataStep2-EMS'!E6</f>
        <v>0</v>
      </c>
      <c r="G4" s="28">
        <f>'DataStep2-EMS'!F6</f>
        <v>0</v>
      </c>
      <c r="H4" s="28">
        <f>'DataStep2-EMS'!G6</f>
        <v>0</v>
      </c>
      <c r="I4" s="28">
        <f>'DataStep2-EMS'!H6</f>
        <v>0</v>
      </c>
      <c r="J4" s="28">
        <f>'DataStep2-EMS'!K6</f>
        <v>0</v>
      </c>
      <c r="K4" s="28">
        <f>'DataStep2-EMS'!M6</f>
        <v>0</v>
      </c>
      <c r="L4" s="28">
        <f>'DataStep2-EMS'!O6</f>
        <v>0</v>
      </c>
      <c r="M4" s="28">
        <f>'DataStep2-EMS'!L6</f>
        <v>0</v>
      </c>
      <c r="N4" s="200">
        <f t="shared" ref="N4:N28" si="0">SUM(C4:M4)</f>
        <v>0</v>
      </c>
      <c r="P4" t="str">
        <f>'DataStep2-EMS'!A38</f>
        <v>Pemex Exploración y Producción</v>
      </c>
      <c r="Q4" s="28">
        <f>'DataStep2-EMS'!D38</f>
        <v>0</v>
      </c>
      <c r="R4" s="28">
        <f>'DataStep2-EMS'!F38</f>
        <v>0</v>
      </c>
      <c r="S4" s="28">
        <f>'DataStep2-EMS'!M38</f>
        <v>7728.5417709424228</v>
      </c>
      <c r="T4" s="28">
        <f>'DataStep2-EMS'!N38</f>
        <v>14473.061223059769</v>
      </c>
      <c r="U4" s="200">
        <f t="shared" ref="U4:U7" si="1">SUM(Q4:T4)</f>
        <v>22201.602994002191</v>
      </c>
      <c r="W4" t="str">
        <f>'DataStep2-EMS'!A46</f>
        <v>Ciclo Combinado</v>
      </c>
      <c r="X4" s="28">
        <f>'DataStep2-EMS'!B46</f>
        <v>0</v>
      </c>
      <c r="Y4" s="28">
        <f>'DataStep2-EMS'!D46</f>
        <v>0</v>
      </c>
      <c r="Z4" s="28">
        <f>'DataStep2-EMS'!E46</f>
        <v>0</v>
      </c>
      <c r="AA4" s="28">
        <f>'DataStep2-EMS'!H46</f>
        <v>0</v>
      </c>
      <c r="AB4" s="28">
        <f>'DataStep2-EMS'!J46</f>
        <v>0</v>
      </c>
      <c r="AC4" s="28">
        <f>'DataStep2-EMS'!K46</f>
        <v>0</v>
      </c>
      <c r="AD4" s="28">
        <f>'DataStep2-EMS'!N46</f>
        <v>60727.124776561541</v>
      </c>
      <c r="AE4" s="28">
        <f>'DataStep2-EMS'!P46</f>
        <v>0</v>
      </c>
      <c r="AF4" s="28">
        <f>'DataStep2-EMS'!Q46</f>
        <v>0</v>
      </c>
      <c r="AG4" s="28">
        <f>'DataStep2-EMS'!S46</f>
        <v>0</v>
      </c>
      <c r="AH4" s="200">
        <f t="shared" ref="AH4:AH22" si="2">SUM(X4:AG4)</f>
        <v>60727.124776561541</v>
      </c>
    </row>
    <row r="5" spans="2:34">
      <c r="B5" t="str">
        <f>'DataStep2-EMS'!A7</f>
        <v>Construcción maquinaria</v>
      </c>
      <c r="C5" s="28">
        <f>'DataStep2-EMS'!N7</f>
        <v>0</v>
      </c>
      <c r="D5" s="28">
        <f>'DataStep2-EMS'!C7</f>
        <v>0</v>
      </c>
      <c r="E5" s="28">
        <f>'DataStep2-EMS'!D7</f>
        <v>0</v>
      </c>
      <c r="F5" s="28">
        <f>'DataStep2-EMS'!E7</f>
        <v>0</v>
      </c>
      <c r="G5" s="28">
        <f>'DataStep2-EMS'!F7</f>
        <v>0</v>
      </c>
      <c r="H5" s="28">
        <f>'DataStep2-EMS'!G7</f>
        <v>0</v>
      </c>
      <c r="I5" s="28">
        <f>'DataStep2-EMS'!H7</f>
        <v>797.53715571042005</v>
      </c>
      <c r="J5" s="28">
        <f>'DataStep2-EMS'!K7</f>
        <v>0</v>
      </c>
      <c r="K5" s="28">
        <f>'DataStep2-EMS'!M7</f>
        <v>0</v>
      </c>
      <c r="L5" s="28">
        <f>'DataStep2-EMS'!O7</f>
        <v>0</v>
      </c>
      <c r="M5" s="28">
        <f>'DataStep2-EMS'!L7</f>
        <v>0</v>
      </c>
      <c r="N5" s="200">
        <f t="shared" si="0"/>
        <v>797.53715571042005</v>
      </c>
      <c r="P5" t="str">
        <f>'DataStep2-EMS'!A39</f>
        <v>Pemex Gas y Petroquímica Básica</v>
      </c>
      <c r="Q5" s="28">
        <f>'DataStep2-EMS'!D39</f>
        <v>0</v>
      </c>
      <c r="R5" s="28">
        <f>'DataStep2-EMS'!F39</f>
        <v>0</v>
      </c>
      <c r="S5" s="28">
        <f>'DataStep2-EMS'!M39</f>
        <v>0</v>
      </c>
      <c r="T5" s="28">
        <f>'DataStep2-EMS'!N39</f>
        <v>5553.2294917332219</v>
      </c>
      <c r="U5" s="200">
        <f t="shared" si="1"/>
        <v>5553.2294917332219</v>
      </c>
      <c r="W5" t="str">
        <f>'DataStep2-EMS'!A47</f>
        <v>Ciclo Combinado (Cog. Eficiente)</v>
      </c>
      <c r="X5" s="28">
        <f>'DataStep2-EMS'!B47</f>
        <v>0</v>
      </c>
      <c r="Y5" s="28">
        <f>'DataStep2-EMS'!D47</f>
        <v>0</v>
      </c>
      <c r="Z5" s="28">
        <f>'DataStep2-EMS'!E47</f>
        <v>0</v>
      </c>
      <c r="AA5" s="28">
        <f>'DataStep2-EMS'!H47</f>
        <v>0</v>
      </c>
      <c r="AB5" s="28">
        <f>'DataStep2-EMS'!J47</f>
        <v>0</v>
      </c>
      <c r="AC5" s="28">
        <f>'DataStep2-EMS'!K47</f>
        <v>0</v>
      </c>
      <c r="AD5" s="28">
        <f>'DataStep2-EMS'!N47</f>
        <v>940.51459847759611</v>
      </c>
      <c r="AE5" s="28">
        <f>'DataStep2-EMS'!P47</f>
        <v>0</v>
      </c>
      <c r="AF5" s="28">
        <f>'DataStep2-EMS'!Q47</f>
        <v>0</v>
      </c>
      <c r="AG5" s="28">
        <f>'DataStep2-EMS'!S47</f>
        <v>0</v>
      </c>
      <c r="AH5" s="200">
        <f t="shared" si="2"/>
        <v>940.51459847759611</v>
      </c>
    </row>
    <row r="6" spans="2:34">
      <c r="B6" t="str">
        <f>'DataStep2-EMS'!A8</f>
        <v>Elaboración de azúcares</v>
      </c>
      <c r="C6" s="28">
        <f>'DataStep2-EMS'!N8</f>
        <v>0</v>
      </c>
      <c r="D6" s="28">
        <f>'DataStep2-EMS'!C8</f>
        <v>6065.7458042806529</v>
      </c>
      <c r="E6" s="28">
        <f>'DataStep2-EMS'!D8</f>
        <v>0</v>
      </c>
      <c r="F6" s="28">
        <f>'DataStep2-EMS'!E8</f>
        <v>276.61993398539994</v>
      </c>
      <c r="G6" s="28">
        <f>'DataStep2-EMS'!F8</f>
        <v>0</v>
      </c>
      <c r="H6" s="28">
        <f>'DataStep2-EMS'!G8</f>
        <v>0</v>
      </c>
      <c r="I6" s="28">
        <f>'DataStep2-EMS'!H8</f>
        <v>0</v>
      </c>
      <c r="J6" s="28">
        <f>'DataStep2-EMS'!K8</f>
        <v>1.6661222399999998E-2</v>
      </c>
      <c r="K6" s="28">
        <f>'DataStep2-EMS'!M8</f>
        <v>0</v>
      </c>
      <c r="L6" s="28">
        <f>'DataStep2-EMS'!O8</f>
        <v>0</v>
      </c>
      <c r="M6" s="28">
        <f>'DataStep2-EMS'!L8</f>
        <v>0</v>
      </c>
      <c r="N6" s="200">
        <f t="shared" si="0"/>
        <v>6342.3823994884533</v>
      </c>
      <c r="P6" t="str">
        <f>'DataStep2-EMS'!A40</f>
        <v>Pemex Petroquímica</v>
      </c>
      <c r="Q6" s="28">
        <f>'DataStep2-EMS'!D40</f>
        <v>0</v>
      </c>
      <c r="R6" s="28">
        <f>'DataStep2-EMS'!F40</f>
        <v>0</v>
      </c>
      <c r="S6" s="28">
        <f>'DataStep2-EMS'!M40</f>
        <v>0</v>
      </c>
      <c r="T6" s="28">
        <f>'DataStep2-EMS'!N40</f>
        <v>6517.7965472930509</v>
      </c>
      <c r="U6" s="200">
        <f t="shared" si="1"/>
        <v>6517.7965472930509</v>
      </c>
      <c r="W6" t="str">
        <f>'DataStep2-EMS'!A48</f>
        <v>Combustión Interna</v>
      </c>
      <c r="X6" s="28">
        <f>'DataStep2-EMS'!B48</f>
        <v>0</v>
      </c>
      <c r="Y6" s="28">
        <f>'DataStep2-EMS'!D48</f>
        <v>0</v>
      </c>
      <c r="Z6" s="28">
        <f>'DataStep2-EMS'!E48</f>
        <v>32454.014748418289</v>
      </c>
      <c r="AA6" s="28">
        <f>'DataStep2-EMS'!H48</f>
        <v>0</v>
      </c>
      <c r="AB6" s="28">
        <f>'DataStep2-EMS'!J48</f>
        <v>0</v>
      </c>
      <c r="AC6" s="28">
        <f>'DataStep2-EMS'!K48</f>
        <v>0</v>
      </c>
      <c r="AD6" s="28">
        <f>'DataStep2-EMS'!N48</f>
        <v>0</v>
      </c>
      <c r="AE6" s="28">
        <f>'DataStep2-EMS'!P48</f>
        <v>0</v>
      </c>
      <c r="AF6" s="28">
        <f>'DataStep2-EMS'!Q48</f>
        <v>0</v>
      </c>
      <c r="AG6" s="28">
        <f>'DataStep2-EMS'!S48</f>
        <v>0</v>
      </c>
      <c r="AH6" s="200">
        <f t="shared" si="2"/>
        <v>32454.014748418289</v>
      </c>
    </row>
    <row r="7" spans="2:34">
      <c r="B7" t="str">
        <f>'DataStep2-EMS'!A9</f>
        <v>Elaboración de cerveza</v>
      </c>
      <c r="C7" s="28">
        <f>'DataStep2-EMS'!N9</f>
        <v>0</v>
      </c>
      <c r="D7" s="28">
        <f>'DataStep2-EMS'!C9</f>
        <v>0</v>
      </c>
      <c r="E7" s="28">
        <f>'DataStep2-EMS'!D9</f>
        <v>0</v>
      </c>
      <c r="F7" s="28">
        <f>'DataStep2-EMS'!E9</f>
        <v>165.29677670160001</v>
      </c>
      <c r="G7" s="28">
        <f>'DataStep2-EMS'!F9</f>
        <v>0</v>
      </c>
      <c r="H7" s="28">
        <f>'DataStep2-EMS'!G9</f>
        <v>0</v>
      </c>
      <c r="I7" s="28">
        <f>'DataStep2-EMS'!H9</f>
        <v>10.226353987980001</v>
      </c>
      <c r="J7" s="28">
        <f>'DataStep2-EMS'!K9</f>
        <v>52.991929003800003</v>
      </c>
      <c r="K7" s="28">
        <f>'DataStep2-EMS'!M9</f>
        <v>0</v>
      </c>
      <c r="L7" s="28">
        <f>'DataStep2-EMS'!O9</f>
        <v>0</v>
      </c>
      <c r="M7" s="28">
        <f>'DataStep2-EMS'!L9</f>
        <v>881.06625450000001</v>
      </c>
      <c r="N7" s="200">
        <f t="shared" si="0"/>
        <v>1109.58131419338</v>
      </c>
      <c r="P7" t="str">
        <f>'DataStep2-EMS'!A41</f>
        <v>Pemex Refinación</v>
      </c>
      <c r="Q7" s="28">
        <f>'DataStep2-EMS'!D41</f>
        <v>0</v>
      </c>
      <c r="R7" s="28">
        <f>'DataStep2-EMS'!F41</f>
        <v>0</v>
      </c>
      <c r="S7" s="28">
        <f>'DataStep2-EMS'!M41</f>
        <v>9836.3258902903581</v>
      </c>
      <c r="T7" s="28">
        <f>'DataStep2-EMS'!N41</f>
        <v>5595.8556373869205</v>
      </c>
      <c r="U7" s="200">
        <f t="shared" si="1"/>
        <v>15432.18152767728</v>
      </c>
      <c r="W7" t="str">
        <f>'DataStep2-EMS'!A49</f>
        <v>Combustión Interna (Bioenergía)</v>
      </c>
      <c r="X7" s="28">
        <f>'DataStep2-EMS'!B49</f>
        <v>0</v>
      </c>
      <c r="Y7" s="28">
        <f>'DataStep2-EMS'!D49</f>
        <v>0</v>
      </c>
      <c r="Z7" s="28">
        <f>'DataStep2-EMS'!E49</f>
        <v>0</v>
      </c>
      <c r="AA7" s="28">
        <f>'DataStep2-EMS'!H49</f>
        <v>0</v>
      </c>
      <c r="AB7" s="28">
        <f>'DataStep2-EMS'!J49</f>
        <v>0</v>
      </c>
      <c r="AC7" s="28">
        <f>'DataStep2-EMS'!K49</f>
        <v>0</v>
      </c>
      <c r="AD7" s="28">
        <f>'DataStep2-EMS'!N49</f>
        <v>0</v>
      </c>
      <c r="AE7" s="28">
        <f>'DataStep2-EMS'!P49</f>
        <v>0</v>
      </c>
      <c r="AF7" s="28">
        <f>'DataStep2-EMS'!Q49</f>
        <v>0</v>
      </c>
      <c r="AG7" s="28">
        <f>'DataStep2-EMS'!S49</f>
        <v>0</v>
      </c>
      <c r="AH7" s="200">
        <f t="shared" si="2"/>
        <v>0</v>
      </c>
    </row>
    <row r="8" spans="2:34">
      <c r="B8" t="str">
        <f>'DataStep2-EMS'!A10</f>
        <v>Elaboración de productos de tabaco</v>
      </c>
      <c r="C8" s="28">
        <f>'DataStep2-EMS'!N10</f>
        <v>0</v>
      </c>
      <c r="D8" s="28">
        <f>'DataStep2-EMS'!C10</f>
        <v>0</v>
      </c>
      <c r="E8" s="28">
        <f>'DataStep2-EMS'!D10</f>
        <v>0</v>
      </c>
      <c r="F8" s="28">
        <f>'DataStep2-EMS'!E10</f>
        <v>0.6982083576</v>
      </c>
      <c r="G8" s="28">
        <f>'DataStep2-EMS'!F10</f>
        <v>0</v>
      </c>
      <c r="H8" s="28">
        <f>'DataStep2-EMS'!G10</f>
        <v>0</v>
      </c>
      <c r="I8" s="28">
        <f>'DataStep2-EMS'!H10</f>
        <v>0</v>
      </c>
      <c r="J8" s="28">
        <f>'DataStep2-EMS'!K10</f>
        <v>0</v>
      </c>
      <c r="K8" s="28">
        <f>'DataStep2-EMS'!M10</f>
        <v>0</v>
      </c>
      <c r="L8" s="28">
        <f>'DataStep2-EMS'!O10</f>
        <v>0</v>
      </c>
      <c r="M8" s="28">
        <f>'DataStep2-EMS'!L10</f>
        <v>15.767360700000001</v>
      </c>
      <c r="N8" s="200">
        <f t="shared" si="0"/>
        <v>16.4655690576</v>
      </c>
      <c r="P8" s="23" t="s">
        <v>317</v>
      </c>
      <c r="Q8" s="200">
        <f>SUM(Q3:Q7)</f>
        <v>0</v>
      </c>
      <c r="R8" s="200">
        <f t="shared" ref="R8:U8" si="3">SUM(R3:R7)</f>
        <v>386.52280900331999</v>
      </c>
      <c r="S8" s="200">
        <f t="shared" si="3"/>
        <v>17564.86766123278</v>
      </c>
      <c r="T8" s="200">
        <f t="shared" si="3"/>
        <v>32139.942899472964</v>
      </c>
      <c r="U8" s="200">
        <f t="shared" si="3"/>
        <v>50091.333369709057</v>
      </c>
      <c r="W8" t="str">
        <f>'DataStep2-EMS'!A50</f>
        <v>Combustión Interna (Cog. Eficiente)</v>
      </c>
      <c r="X8" s="28">
        <f>'DataStep2-EMS'!B50</f>
        <v>0</v>
      </c>
      <c r="Y8" s="28">
        <f>'DataStep2-EMS'!D50</f>
        <v>0</v>
      </c>
      <c r="Z8" s="28">
        <f>'DataStep2-EMS'!E50</f>
        <v>9.8552252363098543</v>
      </c>
      <c r="AA8" s="28">
        <f>'DataStep2-EMS'!H50</f>
        <v>0</v>
      </c>
      <c r="AB8" s="28">
        <f>'DataStep2-EMS'!J50</f>
        <v>0</v>
      </c>
      <c r="AC8" s="28">
        <f>'DataStep2-EMS'!K50</f>
        <v>0</v>
      </c>
      <c r="AD8" s="28">
        <f>'DataStep2-EMS'!N50</f>
        <v>0</v>
      </c>
      <c r="AE8" s="28">
        <f>'DataStep2-EMS'!P50</f>
        <v>0</v>
      </c>
      <c r="AF8" s="28">
        <f>'DataStep2-EMS'!Q50</f>
        <v>0</v>
      </c>
      <c r="AG8" s="28">
        <f>'DataStep2-EMS'!S50</f>
        <v>0</v>
      </c>
      <c r="AH8" s="200">
        <f t="shared" si="2"/>
        <v>9.8552252363098543</v>
      </c>
    </row>
    <row r="9" spans="2:34">
      <c r="B9" t="str">
        <f>'DataStep2-EMS'!A11</f>
        <v>Elaboración de refrescos, hielo y otras bebidas no alcohólicas, purificación y embotellado de agua</v>
      </c>
      <c r="C9" s="28">
        <f>'DataStep2-EMS'!N11</f>
        <v>0</v>
      </c>
      <c r="D9" s="28">
        <f>'DataStep2-EMS'!C11</f>
        <v>0</v>
      </c>
      <c r="E9" s="28">
        <f>'DataStep2-EMS'!D11</f>
        <v>0</v>
      </c>
      <c r="F9" s="28">
        <f>'DataStep2-EMS'!E11</f>
        <v>53.390216599200002</v>
      </c>
      <c r="G9" s="28">
        <f>'DataStep2-EMS'!F11</f>
        <v>0</v>
      </c>
      <c r="H9" s="28">
        <f>'DataStep2-EMS'!G11</f>
        <v>0</v>
      </c>
      <c r="I9" s="28">
        <f>'DataStep2-EMS'!H11</f>
        <v>258.71122411173002</v>
      </c>
      <c r="J9" s="28">
        <f>'DataStep2-EMS'!K11</f>
        <v>83.534357730300002</v>
      </c>
      <c r="K9" s="28">
        <f>'DataStep2-EMS'!M11</f>
        <v>0</v>
      </c>
      <c r="L9" s="28">
        <f>'DataStep2-EMS'!O11</f>
        <v>0</v>
      </c>
      <c r="M9" s="28">
        <f>'DataStep2-EMS'!L11</f>
        <v>55.503419899999997</v>
      </c>
      <c r="N9" s="200">
        <f t="shared" si="0"/>
        <v>451.13921834122999</v>
      </c>
      <c r="W9" t="str">
        <f>'DataStep2-EMS'!A51</f>
        <v>Eólica</v>
      </c>
      <c r="X9" s="28">
        <f>'DataStep2-EMS'!B51</f>
        <v>0</v>
      </c>
      <c r="Y9" s="28">
        <f>'DataStep2-EMS'!D51</f>
        <v>0</v>
      </c>
      <c r="Z9" s="28">
        <f>'DataStep2-EMS'!E51</f>
        <v>0</v>
      </c>
      <c r="AA9" s="28">
        <f>'DataStep2-EMS'!H51</f>
        <v>0</v>
      </c>
      <c r="AB9" s="28">
        <f>'DataStep2-EMS'!J51</f>
        <v>0</v>
      </c>
      <c r="AC9" s="28">
        <f>'DataStep2-EMS'!K51</f>
        <v>0</v>
      </c>
      <c r="AD9" s="28">
        <f>'DataStep2-EMS'!N51</f>
        <v>0</v>
      </c>
      <c r="AE9" s="28">
        <f>'DataStep2-EMS'!P51</f>
        <v>0</v>
      </c>
      <c r="AF9" s="28">
        <f>'DataStep2-EMS'!Q51</f>
        <v>0</v>
      </c>
      <c r="AG9" s="28">
        <f>'DataStep2-EMS'!S51</f>
        <v>0</v>
      </c>
      <c r="AH9" s="200">
        <f t="shared" si="2"/>
        <v>0</v>
      </c>
    </row>
    <row r="10" spans="2:34">
      <c r="B10" t="str">
        <f>'DataStep2-EMS'!A12</f>
        <v>Fabricación de automóviles y camiones</v>
      </c>
      <c r="C10" s="28">
        <f>'DataStep2-EMS'!N12</f>
        <v>0</v>
      </c>
      <c r="D10" s="28">
        <f>'DataStep2-EMS'!C12</f>
        <v>0</v>
      </c>
      <c r="E10" s="28">
        <f>'DataStep2-EMS'!D12</f>
        <v>0</v>
      </c>
      <c r="F10" s="28">
        <f>'DataStep2-EMS'!E12</f>
        <v>0</v>
      </c>
      <c r="G10" s="28">
        <f>'DataStep2-EMS'!F12</f>
        <v>0</v>
      </c>
      <c r="H10" s="28">
        <f>'DataStep2-EMS'!G12</f>
        <v>0</v>
      </c>
      <c r="I10" s="28">
        <f>'DataStep2-EMS'!H12</f>
        <v>59.923837968120004</v>
      </c>
      <c r="J10" s="28">
        <f>'DataStep2-EMS'!K12</f>
        <v>35.757912000900006</v>
      </c>
      <c r="K10" s="28">
        <f>'DataStep2-EMS'!M12</f>
        <v>0</v>
      </c>
      <c r="L10" s="28">
        <f>'DataStep2-EMS'!O12</f>
        <v>0</v>
      </c>
      <c r="M10" s="28">
        <f>'DataStep2-EMS'!L12</f>
        <v>273.30091880000003</v>
      </c>
      <c r="N10" s="200">
        <f t="shared" si="0"/>
        <v>368.98266876902005</v>
      </c>
      <c r="W10" t="str">
        <f>'DataStep2-EMS'!A52</f>
        <v>FIRCO y Generación Distribuida</v>
      </c>
      <c r="X10" s="28">
        <f>'DataStep2-EMS'!B52</f>
        <v>0</v>
      </c>
      <c r="Y10" s="28">
        <f>'DataStep2-EMS'!D52</f>
        <v>0</v>
      </c>
      <c r="Z10" s="28">
        <f>'DataStep2-EMS'!E52</f>
        <v>0</v>
      </c>
      <c r="AA10" s="28">
        <f>'DataStep2-EMS'!H52</f>
        <v>0</v>
      </c>
      <c r="AB10" s="28">
        <f>'DataStep2-EMS'!J52</f>
        <v>0</v>
      </c>
      <c r="AC10" s="28">
        <f>'DataStep2-EMS'!K52</f>
        <v>0</v>
      </c>
      <c r="AD10" s="28">
        <f>'DataStep2-EMS'!N52</f>
        <v>0</v>
      </c>
      <c r="AE10" s="28">
        <f>'DataStep2-EMS'!P52</f>
        <v>0</v>
      </c>
      <c r="AF10" s="28">
        <f>'DataStep2-EMS'!Q52</f>
        <v>0</v>
      </c>
      <c r="AG10" s="28">
        <f>'DataStep2-EMS'!S52</f>
        <v>0</v>
      </c>
      <c r="AH10" s="200">
        <f t="shared" si="2"/>
        <v>0</v>
      </c>
    </row>
    <row r="11" spans="2:34">
      <c r="B11" t="str">
        <f>'DataStep2-EMS'!A13</f>
        <v>Fabricación de cemento y productos a base de cemento en plantas integradas</v>
      </c>
      <c r="C11" s="28">
        <f>'DataStep2-EMS'!N13</f>
        <v>0</v>
      </c>
      <c r="D11" s="28">
        <f>'DataStep2-EMS'!C13</f>
        <v>0</v>
      </c>
      <c r="E11" s="28">
        <f>'DataStep2-EMS'!D13</f>
        <v>749.55863382179996</v>
      </c>
      <c r="F11" s="28">
        <f>'DataStep2-EMS'!E13</f>
        <v>118.38771016739999</v>
      </c>
      <c r="G11" s="28">
        <f>'DataStep2-EMS'!F13</f>
        <v>0</v>
      </c>
      <c r="H11" s="28">
        <f>'DataStep2-EMS'!G13</f>
        <v>7977.6641663461596</v>
      </c>
      <c r="I11" s="28">
        <f>'DataStep2-EMS'!H13</f>
        <v>19.41844559427</v>
      </c>
      <c r="J11" s="28">
        <f>'DataStep2-EMS'!K13</f>
        <v>2.6033160000000005E-3</v>
      </c>
      <c r="K11" s="28">
        <f>'DataStep2-EMS'!M13</f>
        <v>0</v>
      </c>
      <c r="L11" s="28">
        <f>'DataStep2-EMS'!O13</f>
        <v>0</v>
      </c>
      <c r="M11" s="28">
        <f>'DataStep2-EMS'!L13</f>
        <v>255.56985749999998</v>
      </c>
      <c r="N11" s="200">
        <f t="shared" si="0"/>
        <v>9120.6014167456306</v>
      </c>
      <c r="W11" t="str">
        <f>'DataStep2-EMS'!A53</f>
        <v>Frenos Regenerativos</v>
      </c>
      <c r="X11" s="28">
        <f>'DataStep2-EMS'!B53</f>
        <v>0</v>
      </c>
      <c r="Y11" s="28">
        <f>'DataStep2-EMS'!D53</f>
        <v>0</v>
      </c>
      <c r="Z11" s="28">
        <f>'DataStep2-EMS'!E53</f>
        <v>0</v>
      </c>
      <c r="AA11" s="28">
        <f>'DataStep2-EMS'!H53</f>
        <v>0</v>
      </c>
      <c r="AB11" s="28">
        <f>'DataStep2-EMS'!J53</f>
        <v>0</v>
      </c>
      <c r="AC11" s="28">
        <f>'DataStep2-EMS'!K53</f>
        <v>0</v>
      </c>
      <c r="AD11" s="28">
        <f>'DataStep2-EMS'!N53</f>
        <v>0</v>
      </c>
      <c r="AE11" s="28">
        <f>'DataStep2-EMS'!P53</f>
        <v>0</v>
      </c>
      <c r="AF11" s="28">
        <f>'DataStep2-EMS'!Q53</f>
        <v>0</v>
      </c>
      <c r="AG11" s="28">
        <f>'DataStep2-EMS'!S53</f>
        <v>0</v>
      </c>
      <c r="AH11" s="200">
        <f t="shared" si="2"/>
        <v>0</v>
      </c>
    </row>
    <row r="12" spans="2:34">
      <c r="B12" t="str">
        <f>'DataStep2-EMS'!A14</f>
        <v>Fabricación de fertilizantes</v>
      </c>
      <c r="C12" s="28">
        <f>'DataStep2-EMS'!N14</f>
        <v>0</v>
      </c>
      <c r="D12" s="28">
        <f>'DataStep2-EMS'!C14</f>
        <v>0</v>
      </c>
      <c r="E12" s="28">
        <f>'DataStep2-EMS'!D14</f>
        <v>0</v>
      </c>
      <c r="F12" s="28">
        <f>'DataStep2-EMS'!E14</f>
        <v>0</v>
      </c>
      <c r="G12" s="28">
        <f>'DataStep2-EMS'!F14</f>
        <v>0</v>
      </c>
      <c r="H12" s="28">
        <f>'DataStep2-EMS'!G14</f>
        <v>0</v>
      </c>
      <c r="I12" s="28">
        <f>'DataStep2-EMS'!H14</f>
        <v>11.82338856792</v>
      </c>
      <c r="J12" s="28">
        <f>'DataStep2-EMS'!K14</f>
        <v>0</v>
      </c>
      <c r="K12" s="28">
        <f>'DataStep2-EMS'!M14</f>
        <v>0</v>
      </c>
      <c r="L12" s="28">
        <f>'DataStep2-EMS'!O14</f>
        <v>0</v>
      </c>
      <c r="M12" s="28">
        <f>'DataStep2-EMS'!L14</f>
        <v>29.859800300000003</v>
      </c>
      <c r="N12" s="200">
        <f t="shared" si="0"/>
        <v>41.683188867920002</v>
      </c>
      <c r="W12" t="str">
        <f>'DataStep2-EMS'!A54</f>
        <v>Geotérmica</v>
      </c>
      <c r="X12" s="28">
        <f>'DataStep2-EMS'!B54</f>
        <v>0</v>
      </c>
      <c r="Y12" s="28">
        <f>'DataStep2-EMS'!D54</f>
        <v>0</v>
      </c>
      <c r="Z12" s="28">
        <f>'DataStep2-EMS'!E54</f>
        <v>0</v>
      </c>
      <c r="AA12" s="28">
        <f>'DataStep2-EMS'!H54</f>
        <v>0</v>
      </c>
      <c r="AB12" s="28">
        <f>'DataStep2-EMS'!J54</f>
        <v>0</v>
      </c>
      <c r="AC12" s="28">
        <f>'DataStep2-EMS'!K54</f>
        <v>0</v>
      </c>
      <c r="AD12" s="28">
        <f>'DataStep2-EMS'!N54</f>
        <v>0</v>
      </c>
      <c r="AE12" s="28">
        <f>'DataStep2-EMS'!P54</f>
        <v>0</v>
      </c>
      <c r="AF12" s="28">
        <f>'DataStep2-EMS'!Q54</f>
        <v>0</v>
      </c>
      <c r="AG12" s="28">
        <f>'DataStep2-EMS'!S54</f>
        <v>0</v>
      </c>
      <c r="AH12" s="200">
        <f t="shared" si="2"/>
        <v>0</v>
      </c>
    </row>
    <row r="13" spans="2:34">
      <c r="B13" t="str">
        <f>'DataStep2-EMS'!A15</f>
        <v>Fabricación de productos de hule</v>
      </c>
      <c r="C13" s="28">
        <f>'DataStep2-EMS'!N15</f>
        <v>0</v>
      </c>
      <c r="D13" s="28">
        <f>'DataStep2-EMS'!C15</f>
        <v>0</v>
      </c>
      <c r="E13" s="28">
        <f>'DataStep2-EMS'!D15</f>
        <v>0</v>
      </c>
      <c r="F13" s="28">
        <f>'DataStep2-EMS'!E15</f>
        <v>40.166763661799997</v>
      </c>
      <c r="G13" s="28">
        <f>'DataStep2-EMS'!F15</f>
        <v>0</v>
      </c>
      <c r="H13" s="28">
        <f>'DataStep2-EMS'!G15</f>
        <v>0</v>
      </c>
      <c r="I13" s="28">
        <f>'DataStep2-EMS'!H15</f>
        <v>141.54737054229</v>
      </c>
      <c r="J13" s="28">
        <f>'DataStep2-EMS'!K15</f>
        <v>1.2139913337000001</v>
      </c>
      <c r="K13" s="28">
        <f>'DataStep2-EMS'!M15</f>
        <v>0</v>
      </c>
      <c r="L13" s="28">
        <f>'DataStep2-EMS'!O15</f>
        <v>0</v>
      </c>
      <c r="M13" s="28">
        <f>'DataStep2-EMS'!L15</f>
        <v>315.40496990000003</v>
      </c>
      <c r="N13" s="200">
        <f t="shared" si="0"/>
        <v>498.33309543779001</v>
      </c>
      <c r="W13" t="str">
        <f>'DataStep2-EMS'!A55</f>
        <v>Hidroeléctrica</v>
      </c>
      <c r="X13" s="28">
        <f>'DataStep2-EMS'!B55</f>
        <v>0</v>
      </c>
      <c r="Y13" s="28">
        <f>'DataStep2-EMS'!D55</f>
        <v>0</v>
      </c>
      <c r="Z13" s="28">
        <f>'DataStep2-EMS'!E55</f>
        <v>0</v>
      </c>
      <c r="AA13" s="28">
        <f>'DataStep2-EMS'!H55</f>
        <v>0</v>
      </c>
      <c r="AB13" s="28">
        <f>'DataStep2-EMS'!J55</f>
        <v>0</v>
      </c>
      <c r="AC13" s="28">
        <f>'DataStep2-EMS'!K55</f>
        <v>0</v>
      </c>
      <c r="AD13" s="28">
        <f>'DataStep2-EMS'!N55</f>
        <v>0</v>
      </c>
      <c r="AE13" s="28">
        <f>'DataStep2-EMS'!P55</f>
        <v>0</v>
      </c>
      <c r="AF13" s="28">
        <f>'DataStep2-EMS'!Q55</f>
        <v>0</v>
      </c>
      <c r="AG13" s="28">
        <f>'DataStep2-EMS'!S55</f>
        <v>0</v>
      </c>
      <c r="AH13" s="200">
        <f t="shared" si="2"/>
        <v>0</v>
      </c>
    </row>
    <row r="14" spans="2:34">
      <c r="B14" t="str">
        <f>'DataStep2-EMS'!A16</f>
        <v>Fabricación de pulpa, papel y cartón</v>
      </c>
      <c r="C14" s="28">
        <f>'DataStep2-EMS'!N16</f>
        <v>0</v>
      </c>
      <c r="D14" s="28">
        <f>'DataStep2-EMS'!C16</f>
        <v>0</v>
      </c>
      <c r="E14" s="28">
        <f>'DataStep2-EMS'!D16</f>
        <v>0</v>
      </c>
      <c r="F14" s="28">
        <f>'DataStep2-EMS'!E16</f>
        <v>409.75264787039998</v>
      </c>
      <c r="G14" s="28">
        <f>'DataStep2-EMS'!F16</f>
        <v>0</v>
      </c>
      <c r="H14" s="28">
        <f>'DataStep2-EMS'!G16</f>
        <v>0</v>
      </c>
      <c r="I14" s="28">
        <f>'DataStep2-EMS'!H16</f>
        <v>94.249226672100008</v>
      </c>
      <c r="J14" s="28">
        <f>'DataStep2-EMS'!K16</f>
        <v>26.419622260200001</v>
      </c>
      <c r="K14" s="28">
        <f>'DataStep2-EMS'!M16</f>
        <v>0</v>
      </c>
      <c r="L14" s="28">
        <f>'DataStep2-EMS'!O16</f>
        <v>0</v>
      </c>
      <c r="M14" s="28">
        <f>'DataStep2-EMS'!L16</f>
        <v>1886.5387176000002</v>
      </c>
      <c r="N14" s="200">
        <f t="shared" si="0"/>
        <v>2416.9602144027003</v>
      </c>
      <c r="W14" t="str">
        <f>'DataStep2-EMS'!A56</f>
        <v>Lecho Fluidizado</v>
      </c>
      <c r="X14" s="28">
        <f>'DataStep2-EMS'!B56</f>
        <v>0</v>
      </c>
      <c r="Y14" s="28">
        <f>'DataStep2-EMS'!D56</f>
        <v>5140.7769560365468</v>
      </c>
      <c r="Z14" s="28">
        <f>'DataStep2-EMS'!E56</f>
        <v>0</v>
      </c>
      <c r="AA14" s="28">
        <f>'DataStep2-EMS'!H56</f>
        <v>0</v>
      </c>
      <c r="AB14" s="28">
        <f>'DataStep2-EMS'!J56</f>
        <v>0</v>
      </c>
      <c r="AC14" s="28">
        <f>'DataStep2-EMS'!K56</f>
        <v>0</v>
      </c>
      <c r="AD14" s="28">
        <f>'DataStep2-EMS'!N56</f>
        <v>0</v>
      </c>
      <c r="AE14" s="28">
        <f>'DataStep2-EMS'!P56</f>
        <v>0</v>
      </c>
      <c r="AF14" s="28">
        <f>'DataStep2-EMS'!Q56</f>
        <v>0</v>
      </c>
      <c r="AG14" s="28">
        <f>'DataStep2-EMS'!S56</f>
        <v>0</v>
      </c>
      <c r="AH14" s="200">
        <f t="shared" si="2"/>
        <v>5140.7769560365468</v>
      </c>
    </row>
    <row r="15" spans="2:34">
      <c r="B15" t="str">
        <f>'DataStep2-EMS'!A17</f>
        <v>Fabricación de vidrio y productos de vidrio</v>
      </c>
      <c r="C15" s="28">
        <f>'DataStep2-EMS'!N17</f>
        <v>0</v>
      </c>
      <c r="D15" s="28">
        <f>'DataStep2-EMS'!C17</f>
        <v>0</v>
      </c>
      <c r="E15" s="28">
        <f>'DataStep2-EMS'!D17</f>
        <v>0</v>
      </c>
      <c r="F15" s="28">
        <f>'DataStep2-EMS'!E17</f>
        <v>184.91056812539998</v>
      </c>
      <c r="G15" s="28">
        <f>'DataStep2-EMS'!F17</f>
        <v>0</v>
      </c>
      <c r="H15" s="28">
        <f>'DataStep2-EMS'!G17</f>
        <v>0.49132476639999995</v>
      </c>
      <c r="I15" s="28">
        <f>'DataStep2-EMS'!H17</f>
        <v>11.11229220195</v>
      </c>
      <c r="J15" s="28">
        <f>'DataStep2-EMS'!K17</f>
        <v>9.5810489577000002</v>
      </c>
      <c r="K15" s="28">
        <f>'DataStep2-EMS'!M17</f>
        <v>0</v>
      </c>
      <c r="L15" s="28">
        <f>'DataStep2-EMS'!O17</f>
        <v>0</v>
      </c>
      <c r="M15" s="28">
        <f>'DataStep2-EMS'!L17</f>
        <v>2804.2799686000003</v>
      </c>
      <c r="N15" s="200">
        <f t="shared" si="0"/>
        <v>3010.3752026514503</v>
      </c>
      <c r="W15" t="str">
        <f>'DataStep2-EMS'!A57</f>
        <v>Nucleoeléctrica</v>
      </c>
      <c r="X15" s="28">
        <f>'DataStep2-EMS'!B57</f>
        <v>0</v>
      </c>
      <c r="Y15" s="28">
        <f>'DataStep2-EMS'!D57</f>
        <v>0</v>
      </c>
      <c r="Z15" s="28">
        <f>'DataStep2-EMS'!E57</f>
        <v>0</v>
      </c>
      <c r="AA15" s="28">
        <f>'DataStep2-EMS'!H57</f>
        <v>0</v>
      </c>
      <c r="AB15" s="28">
        <f>'DataStep2-EMS'!J57</f>
        <v>0</v>
      </c>
      <c r="AC15" s="28">
        <f>'DataStep2-EMS'!K57</f>
        <v>0</v>
      </c>
      <c r="AD15" s="28">
        <f>'DataStep2-EMS'!N57</f>
        <v>0</v>
      </c>
      <c r="AE15" s="28">
        <f>'DataStep2-EMS'!P57</f>
        <v>0</v>
      </c>
      <c r="AF15" s="28">
        <f>'DataStep2-EMS'!Q57</f>
        <v>0</v>
      </c>
      <c r="AG15" s="28">
        <f>'DataStep2-EMS'!S57</f>
        <v>0</v>
      </c>
      <c r="AH15" s="200">
        <f t="shared" si="2"/>
        <v>0</v>
      </c>
    </row>
    <row r="16" spans="2:34">
      <c r="B16" t="str">
        <f>'DataStep2-EMS'!A18</f>
        <v>Industria básica del hierro y el acero</v>
      </c>
      <c r="C16" s="28">
        <f>'DataStep2-EMS'!N18</f>
        <v>0</v>
      </c>
      <c r="D16" s="28">
        <f>'DataStep2-EMS'!C18</f>
        <v>0</v>
      </c>
      <c r="E16" s="28">
        <f>'DataStep2-EMS'!D18</f>
        <v>0</v>
      </c>
      <c r="F16" s="28">
        <f>'DataStep2-EMS'!E18</f>
        <v>232.97213926079996</v>
      </c>
      <c r="G16" s="28">
        <f>'DataStep2-EMS'!F18</f>
        <v>7137.6806568480597</v>
      </c>
      <c r="H16" s="28">
        <f>'DataStep2-EMS'!G18</f>
        <v>178.80200848952001</v>
      </c>
      <c r="I16" s="28">
        <f>'DataStep2-EMS'!H18</f>
        <v>64.298890960470004</v>
      </c>
      <c r="J16" s="28">
        <f>'DataStep2-EMS'!K18</f>
        <v>0.40370922870000003</v>
      </c>
      <c r="K16" s="28">
        <f>'DataStep2-EMS'!M18</f>
        <v>0</v>
      </c>
      <c r="L16" s="28">
        <f>'DataStep2-EMS'!O18</f>
        <v>0</v>
      </c>
      <c r="M16" s="28">
        <f>'DataStep2-EMS'!L18</f>
        <v>6658.3889314999997</v>
      </c>
      <c r="N16" s="200">
        <f t="shared" si="0"/>
        <v>14272.546336287549</v>
      </c>
      <c r="W16" t="str">
        <f>'DataStep2-EMS'!A58</f>
        <v>Solar</v>
      </c>
      <c r="X16" s="28">
        <f>'DataStep2-EMS'!B58</f>
        <v>0</v>
      </c>
      <c r="Y16" s="28">
        <f>'DataStep2-EMS'!D58</f>
        <v>0</v>
      </c>
      <c r="Z16" s="28">
        <f>'DataStep2-EMS'!E58</f>
        <v>0</v>
      </c>
      <c r="AA16" s="28">
        <f>'DataStep2-EMS'!H58</f>
        <v>0</v>
      </c>
      <c r="AB16" s="28">
        <f>'DataStep2-EMS'!J58</f>
        <v>0</v>
      </c>
      <c r="AC16" s="28">
        <f>'DataStep2-EMS'!K58</f>
        <v>0</v>
      </c>
      <c r="AD16" s="28">
        <f>'DataStep2-EMS'!N58</f>
        <v>0</v>
      </c>
      <c r="AE16" s="28">
        <f>'DataStep2-EMS'!P58</f>
        <v>0</v>
      </c>
      <c r="AF16" s="28">
        <f>'DataStep2-EMS'!Q58</f>
        <v>0</v>
      </c>
      <c r="AG16" s="28">
        <f>'DataStep2-EMS'!S58</f>
        <v>0</v>
      </c>
      <c r="AH16" s="200">
        <f t="shared" si="2"/>
        <v>0</v>
      </c>
    </row>
    <row r="17" spans="2:34">
      <c r="B17" t="str">
        <f>'DataStep2-EMS'!A19</f>
        <v>Industria Química</v>
      </c>
      <c r="C17" s="28">
        <f>'DataStep2-EMS'!N19</f>
        <v>0</v>
      </c>
      <c r="D17" s="28">
        <f>'DataStep2-EMS'!C19</f>
        <v>0</v>
      </c>
      <c r="E17" s="28">
        <f>'DataStep2-EMS'!D19</f>
        <v>0</v>
      </c>
      <c r="F17" s="28">
        <f>'DataStep2-EMS'!E19</f>
        <v>267.90472374659998</v>
      </c>
      <c r="G17" s="28">
        <f>'DataStep2-EMS'!F19</f>
        <v>0</v>
      </c>
      <c r="H17" s="28">
        <f>'DataStep2-EMS'!G19</f>
        <v>150.31702070631997</v>
      </c>
      <c r="I17" s="28">
        <f>'DataStep2-EMS'!H19</f>
        <v>305.91662895170998</v>
      </c>
      <c r="J17" s="28">
        <f>'DataStep2-EMS'!K19</f>
        <v>54.622581063300011</v>
      </c>
      <c r="K17" s="28">
        <f>'DataStep2-EMS'!M19</f>
        <v>0</v>
      </c>
      <c r="L17" s="28">
        <f>'DataStep2-EMS'!O19</f>
        <v>0</v>
      </c>
      <c r="M17" s="28">
        <f>'DataStep2-EMS'!L19</f>
        <v>3828.5230992000002</v>
      </c>
      <c r="N17" s="200">
        <f t="shared" si="0"/>
        <v>4607.2840536679305</v>
      </c>
      <c r="W17" t="str">
        <f>'DataStep2-EMS'!A59</f>
        <v>Termoeléctrica Convencional</v>
      </c>
      <c r="X17" s="28">
        <f>'DataStep2-EMS'!B59</f>
        <v>0</v>
      </c>
      <c r="Y17" s="28">
        <f>'DataStep2-EMS'!D59</f>
        <v>0</v>
      </c>
      <c r="Z17" s="28">
        <f>'DataStep2-EMS'!E59</f>
        <v>0</v>
      </c>
      <c r="AA17" s="28">
        <f>'DataStep2-EMS'!H59</f>
        <v>1752.02408315961</v>
      </c>
      <c r="AB17" s="28">
        <f>'DataStep2-EMS'!J59</f>
        <v>0</v>
      </c>
      <c r="AC17" s="28">
        <f>'DataStep2-EMS'!K59</f>
        <v>0</v>
      </c>
      <c r="AD17" s="28">
        <f>'DataStep2-EMS'!N59</f>
        <v>0</v>
      </c>
      <c r="AE17" s="28">
        <f>'DataStep2-EMS'!P59</f>
        <v>0</v>
      </c>
      <c r="AF17" s="28">
        <f>'DataStep2-EMS'!Q59</f>
        <v>0</v>
      </c>
      <c r="AG17" s="28">
        <f>'DataStep2-EMS'!S59</f>
        <v>0</v>
      </c>
      <c r="AH17" s="200">
        <f t="shared" si="2"/>
        <v>1752.02408315961</v>
      </c>
    </row>
    <row r="18" spans="2:34">
      <c r="B18" t="str">
        <f>'DataStep2-EMS'!A20</f>
        <v>Minería de minerales metálicos y no metálicos</v>
      </c>
      <c r="C18" s="28">
        <f>'DataStep2-EMS'!N20</f>
        <v>0</v>
      </c>
      <c r="D18" s="28">
        <f>'DataStep2-EMS'!C20</f>
        <v>0</v>
      </c>
      <c r="E18" s="28">
        <f>'DataStep2-EMS'!D20</f>
        <v>0</v>
      </c>
      <c r="F18" s="28">
        <f>'DataStep2-EMS'!E20</f>
        <v>176.84684952660001</v>
      </c>
      <c r="G18" s="28">
        <f>'DataStep2-EMS'!F20</f>
        <v>0</v>
      </c>
      <c r="H18" s="28">
        <f>'DataStep2-EMS'!G20</f>
        <v>0</v>
      </c>
      <c r="I18" s="28">
        <f>'DataStep2-EMS'!H20</f>
        <v>318.25682088201</v>
      </c>
      <c r="J18" s="28">
        <f>'DataStep2-EMS'!K20</f>
        <v>606.5597415858</v>
      </c>
      <c r="K18" s="28">
        <f>'DataStep2-EMS'!M20</f>
        <v>0</v>
      </c>
      <c r="L18" s="28">
        <f>'DataStep2-EMS'!O20</f>
        <v>0</v>
      </c>
      <c r="M18" s="28">
        <f>'DataStep2-EMS'!L20</f>
        <v>535.62821659999997</v>
      </c>
      <c r="N18" s="200">
        <f t="shared" si="0"/>
        <v>1637.2916285944102</v>
      </c>
      <c r="W18" t="str">
        <f>'DataStep2-EMS'!A60</f>
        <v>Termoeléctrica Convencional (Bioenergía)</v>
      </c>
      <c r="X18" s="28">
        <f>'DataStep2-EMS'!B60</f>
        <v>0</v>
      </c>
      <c r="Y18" s="28">
        <f>'DataStep2-EMS'!D60</f>
        <v>0</v>
      </c>
      <c r="Z18" s="28">
        <f>'DataStep2-EMS'!E60</f>
        <v>0</v>
      </c>
      <c r="AA18" s="28">
        <f>'DataStep2-EMS'!H60</f>
        <v>0</v>
      </c>
      <c r="AB18" s="28">
        <f>'DataStep2-EMS'!J60</f>
        <v>0</v>
      </c>
      <c r="AC18" s="28">
        <f>'DataStep2-EMS'!K60</f>
        <v>0</v>
      </c>
      <c r="AD18" s="28">
        <f>'DataStep2-EMS'!N60</f>
        <v>0</v>
      </c>
      <c r="AE18" s="28">
        <f>'DataStep2-EMS'!P60</f>
        <v>0</v>
      </c>
      <c r="AF18" s="28">
        <f>'DataStep2-EMS'!Q60</f>
        <v>0</v>
      </c>
      <c r="AG18" s="28">
        <f>'DataStep2-EMS'!S60</f>
        <v>0</v>
      </c>
      <c r="AH18" s="200">
        <f t="shared" si="2"/>
        <v>0</v>
      </c>
    </row>
    <row r="19" spans="2:34">
      <c r="B19" t="str">
        <f>'DataStep2-EMS'!A21</f>
        <v>Otras ramas</v>
      </c>
      <c r="C19" s="28">
        <f>'DataStep2-EMS'!N21</f>
        <v>0</v>
      </c>
      <c r="D19" s="28">
        <f>'DataStep2-EMS'!C21</f>
        <v>433.64445407512386</v>
      </c>
      <c r="E19" s="28">
        <f>'DataStep2-EMS'!D21</f>
        <v>12049.96043352585</v>
      </c>
      <c r="F19" s="28">
        <f>'DataStep2-EMS'!E21</f>
        <v>80.345762654399991</v>
      </c>
      <c r="G19" s="28">
        <f>'DataStep2-EMS'!F21</f>
        <v>0</v>
      </c>
      <c r="H19" s="28">
        <f>'DataStep2-EMS'!G21</f>
        <v>472.19991037232001</v>
      </c>
      <c r="I19" s="28">
        <f>'DataStep2-EMS'!H21</f>
        <v>2576.3595403160698</v>
      </c>
      <c r="J19" s="28">
        <f>'DataStep2-EMS'!K21</f>
        <v>1990.4763443103</v>
      </c>
      <c r="K19" s="28">
        <f>'DataStep2-EMS'!M21</f>
        <v>61.064848683685007</v>
      </c>
      <c r="L19" s="28">
        <f>'DataStep2-EMS'!O21</f>
        <v>0</v>
      </c>
      <c r="M19" s="28">
        <f>'DataStep2-EMS'!L21</f>
        <v>10321.8456685</v>
      </c>
      <c r="N19" s="200">
        <f t="shared" si="0"/>
        <v>27985.89696243775</v>
      </c>
      <c r="W19" t="str">
        <f>'DataStep2-EMS'!A61</f>
        <v>Turbogás</v>
      </c>
      <c r="X19" s="28">
        <f>'DataStep2-EMS'!B61</f>
        <v>0</v>
      </c>
      <c r="Y19" s="28">
        <f>'DataStep2-EMS'!D61</f>
        <v>0</v>
      </c>
      <c r="Z19" s="28">
        <f>'DataStep2-EMS'!E61</f>
        <v>0</v>
      </c>
      <c r="AA19" s="28">
        <f>'DataStep2-EMS'!H61</f>
        <v>0</v>
      </c>
      <c r="AB19" s="28">
        <f>'DataStep2-EMS'!J61</f>
        <v>0</v>
      </c>
      <c r="AC19" s="28">
        <f>'DataStep2-EMS'!K61</f>
        <v>0</v>
      </c>
      <c r="AD19" s="28">
        <f>'DataStep2-EMS'!N61</f>
        <v>4032.1803786608666</v>
      </c>
      <c r="AE19" s="28">
        <f>'DataStep2-EMS'!P61</f>
        <v>0</v>
      </c>
      <c r="AF19" s="28">
        <f>'DataStep2-EMS'!Q61</f>
        <v>0</v>
      </c>
      <c r="AG19" s="28">
        <f>'DataStep2-EMS'!S61</f>
        <v>0</v>
      </c>
      <c r="AH19" s="200">
        <f t="shared" si="2"/>
        <v>4032.1803786608666</v>
      </c>
    </row>
    <row r="20" spans="2:34">
      <c r="B20" t="str">
        <f>'DataStep2-EMS'!A22</f>
        <v>Pemex Petroquímica</v>
      </c>
      <c r="C20" s="28">
        <f>'DataStep2-EMS'!N22</f>
        <v>0</v>
      </c>
      <c r="D20" s="28">
        <f>'DataStep2-EMS'!C22</f>
        <v>0</v>
      </c>
      <c r="E20" s="28">
        <f>'DataStep2-EMS'!D22</f>
        <v>0</v>
      </c>
      <c r="F20" s="28">
        <f>'DataStep2-EMS'!E22</f>
        <v>7.5991732793999986</v>
      </c>
      <c r="G20" s="28">
        <f>'DataStep2-EMS'!F22</f>
        <v>0</v>
      </c>
      <c r="H20" s="28">
        <f>'DataStep2-EMS'!G22</f>
        <v>0</v>
      </c>
      <c r="I20" s="28">
        <f>'DataStep2-EMS'!H22</f>
        <v>31.696641519299998</v>
      </c>
      <c r="J20" s="28">
        <f>'DataStep2-EMS'!K22</f>
        <v>0</v>
      </c>
      <c r="K20" s="28">
        <f>'DataStep2-EMS'!M22</f>
        <v>0</v>
      </c>
      <c r="L20" s="28">
        <f>'DataStep2-EMS'!O22</f>
        <v>0</v>
      </c>
      <c r="M20" s="28">
        <f>'DataStep2-EMS'!L22</f>
        <v>6398.1408461000001</v>
      </c>
      <c r="N20" s="200">
        <f t="shared" si="0"/>
        <v>6437.4366608987002</v>
      </c>
      <c r="W20" t="str">
        <f>'DataStep2-EMS'!A62</f>
        <v>Turbogás (Bioenergía)</v>
      </c>
      <c r="X20" s="28">
        <f>'DataStep2-EMS'!B62</f>
        <v>0</v>
      </c>
      <c r="Y20" s="28">
        <f>'DataStep2-EMS'!D62</f>
        <v>0</v>
      </c>
      <c r="Z20" s="28">
        <f>'DataStep2-EMS'!E62</f>
        <v>0</v>
      </c>
      <c r="AA20" s="28">
        <f>'DataStep2-EMS'!H62</f>
        <v>0</v>
      </c>
      <c r="AB20" s="28">
        <f>'DataStep2-EMS'!J62</f>
        <v>0</v>
      </c>
      <c r="AC20" s="28">
        <f>'DataStep2-EMS'!K62</f>
        <v>0</v>
      </c>
      <c r="AD20" s="28">
        <f>'DataStep2-EMS'!N62</f>
        <v>0</v>
      </c>
      <c r="AE20" s="28">
        <f>'DataStep2-EMS'!P62</f>
        <v>0</v>
      </c>
      <c r="AF20" s="28">
        <f>'DataStep2-EMS'!Q62</f>
        <v>0</v>
      </c>
      <c r="AG20" s="28">
        <f>'DataStep2-EMS'!S62</f>
        <v>0</v>
      </c>
      <c r="AH20" s="200">
        <f t="shared" si="2"/>
        <v>0</v>
      </c>
    </row>
    <row r="21" spans="2:34">
      <c r="B21" t="str">
        <f>'DataStep2-EMS'!A24</f>
        <v>Comercial</v>
      </c>
      <c r="C21" s="28">
        <f>'DataStep2-EMS'!N24</f>
        <v>0</v>
      </c>
      <c r="D21" s="28">
        <f>'DataStep2-EMS'!C24</f>
        <v>0</v>
      </c>
      <c r="E21" s="28">
        <f>'DataStep2-EMS'!D24</f>
        <v>0</v>
      </c>
      <c r="F21" s="28">
        <f>'DataStep2-EMS'!E24</f>
        <v>0</v>
      </c>
      <c r="G21" s="28">
        <f>'DataStep2-EMS'!F24</f>
        <v>0</v>
      </c>
      <c r="H21" s="28">
        <f>'DataStep2-EMS'!G24</f>
        <v>0</v>
      </c>
      <c r="I21" s="28">
        <f>'DataStep2-EMS'!H24</f>
        <v>320.26968765711007</v>
      </c>
      <c r="J21" s="28">
        <f>'DataStep2-EMS'!K24</f>
        <v>4232.3991711126009</v>
      </c>
      <c r="K21" s="28">
        <f>'DataStep2-EMS'!M24</f>
        <v>0</v>
      </c>
      <c r="L21" s="28">
        <f>'DataStep2-EMS'!O24</f>
        <v>0</v>
      </c>
      <c r="M21" s="28">
        <f>'DataStep2-EMS'!L24</f>
        <v>640.91722230000005</v>
      </c>
      <c r="N21" s="200">
        <f t="shared" si="0"/>
        <v>5193.5860810697104</v>
      </c>
      <c r="W21" t="str">
        <f>'DataStep2-EMS'!A63</f>
        <v>Turbogás (Cog. Eficiente)</v>
      </c>
      <c r="X21" s="28">
        <f>'DataStep2-EMS'!B63</f>
        <v>0</v>
      </c>
      <c r="Y21" s="28">
        <f>'DataStep2-EMS'!D63</f>
        <v>0</v>
      </c>
      <c r="Z21" s="28">
        <f>'DataStep2-EMS'!E63</f>
        <v>0</v>
      </c>
      <c r="AA21" s="28">
        <f>'DataStep2-EMS'!H63</f>
        <v>0</v>
      </c>
      <c r="AB21" s="28">
        <f>'DataStep2-EMS'!J63</f>
        <v>0</v>
      </c>
      <c r="AC21" s="28">
        <f>'DataStep2-EMS'!K63</f>
        <v>0</v>
      </c>
      <c r="AD21" s="28">
        <f>'DataStep2-EMS'!N63</f>
        <v>0</v>
      </c>
      <c r="AE21" s="28">
        <f>'DataStep2-EMS'!P63</f>
        <v>0</v>
      </c>
      <c r="AF21" s="28">
        <f>'DataStep2-EMS'!Q63</f>
        <v>0</v>
      </c>
      <c r="AG21" s="28">
        <f>'DataStep2-EMS'!S63</f>
        <v>0</v>
      </c>
      <c r="AH21" s="200">
        <f t="shared" si="2"/>
        <v>0</v>
      </c>
    </row>
    <row r="22" spans="2:34">
      <c r="B22" t="str">
        <f>'DataStep2-EMS'!A25</f>
        <v>Público</v>
      </c>
      <c r="C22" s="28">
        <f>'DataStep2-EMS'!N25</f>
        <v>0</v>
      </c>
      <c r="D22" s="28">
        <f>'DataStep2-EMS'!C25</f>
        <v>0</v>
      </c>
      <c r="E22" s="28">
        <f>'DataStep2-EMS'!D25</f>
        <v>0</v>
      </c>
      <c r="F22" s="28">
        <f>'DataStep2-EMS'!E25</f>
        <v>0</v>
      </c>
      <c r="G22" s="28">
        <f>'DataStep2-EMS'!F25</f>
        <v>0</v>
      </c>
      <c r="H22" s="28">
        <f>'DataStep2-EMS'!G25</f>
        <v>0</v>
      </c>
      <c r="I22" s="28">
        <f>'DataStep2-EMS'!H25</f>
        <v>0</v>
      </c>
      <c r="J22" s="28">
        <f>'DataStep2-EMS'!K25</f>
        <v>0</v>
      </c>
      <c r="K22" s="28">
        <f>'DataStep2-EMS'!M25</f>
        <v>0</v>
      </c>
      <c r="L22" s="28">
        <f>'DataStep2-EMS'!O25</f>
        <v>0</v>
      </c>
      <c r="M22" s="28">
        <f>'DataStep2-EMS'!L25</f>
        <v>0</v>
      </c>
      <c r="N22" s="200">
        <f t="shared" si="0"/>
        <v>0</v>
      </c>
      <c r="W22" t="str">
        <f>'DataStep2-EMS'!A64</f>
        <v>Turbogás/Combustión interna</v>
      </c>
      <c r="X22" s="28">
        <f>'DataStep2-EMS'!B64</f>
        <v>0</v>
      </c>
      <c r="Y22" s="28">
        <f>'DataStep2-EMS'!D64</f>
        <v>0</v>
      </c>
      <c r="Z22" s="28">
        <f>'DataStep2-EMS'!E64</f>
        <v>0</v>
      </c>
      <c r="AA22" s="28">
        <f>'DataStep2-EMS'!H64</f>
        <v>0</v>
      </c>
      <c r="AB22" s="28">
        <f>'DataStep2-EMS'!J64</f>
        <v>0</v>
      </c>
      <c r="AC22" s="28">
        <f>'DataStep2-EMS'!K64</f>
        <v>0</v>
      </c>
      <c r="AD22" s="28">
        <f>'DataStep2-EMS'!N64</f>
        <v>0</v>
      </c>
      <c r="AE22" s="28">
        <f>'DataStep2-EMS'!P64</f>
        <v>0</v>
      </c>
      <c r="AF22" s="28">
        <f>'DataStep2-EMS'!Q64</f>
        <v>0</v>
      </c>
      <c r="AG22" s="28">
        <f>'DataStep2-EMS'!S64</f>
        <v>0</v>
      </c>
      <c r="AH22" s="200">
        <f t="shared" si="2"/>
        <v>0</v>
      </c>
    </row>
    <row r="23" spans="2:34">
      <c r="B23" t="str">
        <f>'DataStep2-EMS'!A26</f>
        <v>Residencial</v>
      </c>
      <c r="C23" s="28">
        <f>'DataStep2-EMS'!N26</f>
        <v>0</v>
      </c>
      <c r="D23" s="28">
        <f>'DataStep2-EMS'!C26</f>
        <v>0</v>
      </c>
      <c r="E23" s="28">
        <f>'DataStep2-EMS'!D26</f>
        <v>0</v>
      </c>
      <c r="F23" s="28">
        <f>'DataStep2-EMS'!E26</f>
        <v>0</v>
      </c>
      <c r="G23" s="28">
        <f>'DataStep2-EMS'!F26</f>
        <v>0</v>
      </c>
      <c r="H23" s="28">
        <f>'DataStep2-EMS'!G26</f>
        <v>0</v>
      </c>
      <c r="I23" s="28">
        <f>'DataStep2-EMS'!H26</f>
        <v>0</v>
      </c>
      <c r="J23" s="28">
        <f>'DataStep2-EMS'!K26</f>
        <v>16723.5632272572</v>
      </c>
      <c r="K23" s="28">
        <f>'DataStep2-EMS'!M26</f>
        <v>0</v>
      </c>
      <c r="L23" s="28">
        <f>'DataStep2-EMS'!O26</f>
        <v>98.102121932160003</v>
      </c>
      <c r="M23" s="28">
        <f>'DataStep2-EMS'!L26</f>
        <v>1952.3226877</v>
      </c>
      <c r="N23" s="200">
        <f t="shared" si="0"/>
        <v>18773.988036889361</v>
      </c>
      <c r="W23" t="s">
        <v>317</v>
      </c>
      <c r="X23" s="200">
        <f>SUM(X3:X22)</f>
        <v>0</v>
      </c>
      <c r="Y23" s="200">
        <f t="shared" ref="Y23:AH23" si="4">SUM(Y3:Y22)</f>
        <v>43284.979932902941</v>
      </c>
      <c r="Z23" s="200">
        <f t="shared" si="4"/>
        <v>32463.8699736546</v>
      </c>
      <c r="AA23" s="200">
        <f t="shared" si="4"/>
        <v>1752.02408315961</v>
      </c>
      <c r="AB23" s="200">
        <f t="shared" si="4"/>
        <v>0</v>
      </c>
      <c r="AC23" s="200">
        <f t="shared" si="4"/>
        <v>0</v>
      </c>
      <c r="AD23" s="200">
        <f t="shared" si="4"/>
        <v>65699.819753700009</v>
      </c>
      <c r="AE23" s="200">
        <f t="shared" si="4"/>
        <v>0</v>
      </c>
      <c r="AF23" s="200">
        <f t="shared" si="4"/>
        <v>0</v>
      </c>
      <c r="AG23" s="200">
        <f t="shared" si="4"/>
        <v>0</v>
      </c>
      <c r="AH23" s="200">
        <f t="shared" si="4"/>
        <v>143200.69374341716</v>
      </c>
    </row>
    <row r="24" spans="2:34">
      <c r="B24" t="str">
        <f>'DataStep2-EMS'!A28</f>
        <v>Aéreo</v>
      </c>
      <c r="C24" s="28">
        <f>'DataStep2-EMS'!N28</f>
        <v>0</v>
      </c>
      <c r="D24" s="28">
        <f>'DataStep2-EMS'!C28</f>
        <v>0</v>
      </c>
      <c r="E24" s="28">
        <f>'DataStep2-EMS'!D28</f>
        <v>0</v>
      </c>
      <c r="F24" s="28">
        <f>'DataStep2-EMS'!E28</f>
        <v>0</v>
      </c>
      <c r="G24" s="28">
        <f>'DataStep2-EMS'!F28</f>
        <v>0</v>
      </c>
      <c r="H24" s="28">
        <f>'DataStep2-EMS'!G28</f>
        <v>0</v>
      </c>
      <c r="I24" s="28">
        <f>'DataStep2-EMS'!H28</f>
        <v>0</v>
      </c>
      <c r="J24" s="28">
        <f>'DataStep2-EMS'!K28</f>
        <v>0</v>
      </c>
      <c r="K24" s="28">
        <f>'DataStep2-EMS'!M28</f>
        <v>61.385222242075002</v>
      </c>
      <c r="L24" s="28">
        <f>'DataStep2-EMS'!O28</f>
        <v>9173.305111359381</v>
      </c>
      <c r="M24" s="28">
        <f>'DataStep2-EMS'!L28</f>
        <v>0</v>
      </c>
      <c r="N24" s="200">
        <f t="shared" si="0"/>
        <v>9234.6903336014566</v>
      </c>
    </row>
    <row r="25" spans="2:34">
      <c r="B25" t="str">
        <f>'DataStep2-EMS'!A29</f>
        <v>Autotransporte</v>
      </c>
      <c r="C25" s="28">
        <f>'DataStep2-EMS'!N29</f>
        <v>0</v>
      </c>
      <c r="D25" s="28">
        <f>'DataStep2-EMS'!C29</f>
        <v>0</v>
      </c>
      <c r="E25" s="28">
        <f>'DataStep2-EMS'!D29</f>
        <v>0</v>
      </c>
      <c r="F25" s="28">
        <f>'DataStep2-EMS'!E29</f>
        <v>0</v>
      </c>
      <c r="G25" s="28">
        <f>'DataStep2-EMS'!F29</f>
        <v>0</v>
      </c>
      <c r="H25" s="28">
        <f>'DataStep2-EMS'!G29</f>
        <v>0</v>
      </c>
      <c r="I25" s="28">
        <f>'DataStep2-EMS'!H29</f>
        <v>39964.449107472035</v>
      </c>
      <c r="J25" s="28">
        <f>'DataStep2-EMS'!K29</f>
        <v>3520.8700837644001</v>
      </c>
      <c r="K25" s="28">
        <f>'DataStep2-EMS'!M29</f>
        <v>105436.87141664958</v>
      </c>
      <c r="L25" s="28">
        <f>'DataStep2-EMS'!O29</f>
        <v>0</v>
      </c>
      <c r="M25" s="28">
        <f>'DataStep2-EMS'!L29</f>
        <v>50.074365299999997</v>
      </c>
      <c r="N25" s="200">
        <f t="shared" si="0"/>
        <v>148972.26497318601</v>
      </c>
    </row>
    <row r="26" spans="2:34">
      <c r="B26" t="str">
        <f>'DataStep2-EMS'!A30</f>
        <v>Eléctrico</v>
      </c>
      <c r="C26" s="28">
        <f>'DataStep2-EMS'!N30</f>
        <v>0</v>
      </c>
      <c r="D26" s="28">
        <f>'DataStep2-EMS'!C30</f>
        <v>0</v>
      </c>
      <c r="E26" s="28">
        <f>'DataStep2-EMS'!D30</f>
        <v>0</v>
      </c>
      <c r="F26" s="28">
        <f>'DataStep2-EMS'!E30</f>
        <v>0</v>
      </c>
      <c r="G26" s="28">
        <f>'DataStep2-EMS'!F30</f>
        <v>0</v>
      </c>
      <c r="H26" s="28">
        <f>'DataStep2-EMS'!G30</f>
        <v>0</v>
      </c>
      <c r="I26" s="28">
        <f>'DataStep2-EMS'!H30</f>
        <v>0</v>
      </c>
      <c r="J26" s="28">
        <f>'DataStep2-EMS'!K30</f>
        <v>0</v>
      </c>
      <c r="K26" s="28">
        <f>'DataStep2-EMS'!M30</f>
        <v>0</v>
      </c>
      <c r="L26" s="28">
        <f>'DataStep2-EMS'!O30</f>
        <v>0</v>
      </c>
      <c r="M26" s="28">
        <f>'DataStep2-EMS'!L30</f>
        <v>0</v>
      </c>
      <c r="N26" s="200">
        <f t="shared" si="0"/>
        <v>0</v>
      </c>
    </row>
    <row r="27" spans="2:34">
      <c r="B27" t="str">
        <f>'DataStep2-EMS'!A31</f>
        <v>Ferroviario</v>
      </c>
      <c r="C27" s="28">
        <f>'DataStep2-EMS'!N31</f>
        <v>0</v>
      </c>
      <c r="D27" s="28">
        <f>'DataStep2-EMS'!C31</f>
        <v>0</v>
      </c>
      <c r="E27" s="28">
        <f>'DataStep2-EMS'!D31</f>
        <v>0</v>
      </c>
      <c r="F27" s="28">
        <f>'DataStep2-EMS'!E31</f>
        <v>0</v>
      </c>
      <c r="G27" s="28">
        <f>'DataStep2-EMS'!F31</f>
        <v>0</v>
      </c>
      <c r="H27" s="28">
        <f>'DataStep2-EMS'!G31</f>
        <v>0</v>
      </c>
      <c r="I27" s="28">
        <f>'DataStep2-EMS'!H31</f>
        <v>1926.7964315250301</v>
      </c>
      <c r="J27" s="28">
        <f>'DataStep2-EMS'!K31</f>
        <v>0</v>
      </c>
      <c r="K27" s="28">
        <f>'DataStep2-EMS'!M31</f>
        <v>0</v>
      </c>
      <c r="L27" s="28">
        <f>'DataStep2-EMS'!O31</f>
        <v>0</v>
      </c>
      <c r="M27" s="28">
        <f>'DataStep2-EMS'!L31</f>
        <v>0</v>
      </c>
      <c r="N27" s="200">
        <f t="shared" si="0"/>
        <v>1926.7964315250301</v>
      </c>
    </row>
    <row r="28" spans="2:34">
      <c r="B28" t="str">
        <f>'DataStep2-EMS'!A32</f>
        <v>Marítimo</v>
      </c>
      <c r="C28" s="28">
        <f>'DataStep2-EMS'!N32</f>
        <v>0</v>
      </c>
      <c r="D28" s="28">
        <f>'DataStep2-EMS'!C32</f>
        <v>0</v>
      </c>
      <c r="E28" s="28">
        <f>'DataStep2-EMS'!D32</f>
        <v>0</v>
      </c>
      <c r="F28" s="28">
        <f>'DataStep2-EMS'!E32</f>
        <v>6.4595396106000003</v>
      </c>
      <c r="G28" s="28">
        <f>'DataStep2-EMS'!F32</f>
        <v>0</v>
      </c>
      <c r="H28" s="28">
        <f>'DataStep2-EMS'!G32</f>
        <v>0</v>
      </c>
      <c r="I28" s="28">
        <f>'DataStep2-EMS'!H32</f>
        <v>2088.94585412178</v>
      </c>
      <c r="J28" s="28">
        <f>'DataStep2-EMS'!K32</f>
        <v>0</v>
      </c>
      <c r="K28" s="28">
        <f>'DataStep2-EMS'!M32</f>
        <v>0</v>
      </c>
      <c r="L28" s="28">
        <f>'DataStep2-EMS'!O32</f>
        <v>0</v>
      </c>
      <c r="M28" s="28">
        <f>'DataStep2-EMS'!L32</f>
        <v>0</v>
      </c>
      <c r="N28" s="200">
        <f t="shared" si="0"/>
        <v>2095.4053937323802</v>
      </c>
    </row>
    <row r="29" spans="2:34">
      <c r="B29" s="23" t="s">
        <v>317</v>
      </c>
      <c r="C29" s="200">
        <f>SUM(C3:C28)</f>
        <v>0</v>
      </c>
      <c r="D29" s="200">
        <f>SUM(D3:D28)</f>
        <v>6499.3902583557765</v>
      </c>
      <c r="E29" s="200">
        <f t="shared" ref="E29:L29" si="5">SUM(E3:E28)</f>
        <v>12799.51906734765</v>
      </c>
      <c r="F29" s="200">
        <f t="shared" si="5"/>
        <v>2021.3510135472</v>
      </c>
      <c r="G29" s="200">
        <f t="shared" si="5"/>
        <v>7137.6806568480597</v>
      </c>
      <c r="H29" s="200">
        <f t="shared" si="5"/>
        <v>8779.4744306807188</v>
      </c>
      <c r="I29" s="200">
        <f t="shared" si="5"/>
        <v>57419.456445579337</v>
      </c>
      <c r="J29" s="200">
        <f>SUM(J3:J28)</f>
        <v>27730.788481392599</v>
      </c>
      <c r="K29" s="200">
        <f t="shared" si="5"/>
        <v>105559.32148757533</v>
      </c>
      <c r="L29" s="200">
        <f t="shared" si="5"/>
        <v>9271.9971495900209</v>
      </c>
      <c r="M29" s="200">
        <f>SUM(M3:M28)</f>
        <v>36903.132304999999</v>
      </c>
      <c r="N29" s="200">
        <f>SUM(D29:M29)</f>
        <v>274122.11129591672</v>
      </c>
    </row>
    <row r="31" spans="2:34" ht="31.5">
      <c r="B31" s="23" t="s">
        <v>327</v>
      </c>
      <c r="C31" s="203" t="s">
        <v>20</v>
      </c>
      <c r="D31" s="203" t="s">
        <v>42</v>
      </c>
      <c r="E31" s="201" t="s">
        <v>45</v>
      </c>
      <c r="F31" s="201" t="s">
        <v>48</v>
      </c>
      <c r="G31" s="201" t="s">
        <v>61</v>
      </c>
      <c r="H31" s="201" t="s">
        <v>49</v>
      </c>
      <c r="I31" s="201" t="s">
        <v>37</v>
      </c>
      <c r="J31" s="201" t="s">
        <v>24</v>
      </c>
      <c r="K31" s="201" t="s">
        <v>47</v>
      </c>
      <c r="L31" s="201" t="s">
        <v>27</v>
      </c>
      <c r="M31" s="202" t="s">
        <v>29</v>
      </c>
      <c r="N31" s="205" t="s">
        <v>317</v>
      </c>
    </row>
    <row r="32" spans="2:34">
      <c r="B32" t="s">
        <v>25</v>
      </c>
      <c r="C32" s="28">
        <f>C3</f>
        <v>0</v>
      </c>
      <c r="D32" s="28">
        <f>D3</f>
        <v>0</v>
      </c>
      <c r="E32" s="28">
        <f>E3</f>
        <v>0</v>
      </c>
      <c r="F32" s="28">
        <f>F3</f>
        <v>0</v>
      </c>
      <c r="G32" s="28">
        <f t="shared" ref="G32:L32" si="6">G3</f>
        <v>0</v>
      </c>
      <c r="H32" s="28">
        <f t="shared" si="6"/>
        <v>0</v>
      </c>
      <c r="I32" s="28">
        <f t="shared" si="6"/>
        <v>8417.9175468170397</v>
      </c>
      <c r="J32" s="28">
        <f>J3</f>
        <v>392.37549724530004</v>
      </c>
      <c r="K32" s="28">
        <f t="shared" si="6"/>
        <v>0</v>
      </c>
      <c r="L32" s="28">
        <f t="shared" si="6"/>
        <v>0.58991629848000005</v>
      </c>
      <c r="M32" s="28">
        <f>M3</f>
        <v>0</v>
      </c>
      <c r="N32" s="200">
        <f>SUM(C32:M32)</f>
        <v>8810.882960360821</v>
      </c>
    </row>
    <row r="33" spans="2:14">
      <c r="B33" t="s">
        <v>318</v>
      </c>
      <c r="C33" s="28">
        <f>C4+C5</f>
        <v>0</v>
      </c>
      <c r="D33" s="28">
        <f>D4+D5</f>
        <v>0</v>
      </c>
      <c r="E33" s="28">
        <f>E4+E5</f>
        <v>0</v>
      </c>
      <c r="F33" s="28">
        <f>F4+F5</f>
        <v>0</v>
      </c>
      <c r="G33" s="28">
        <f t="shared" ref="G33:L33" si="7">G4+G5</f>
        <v>0</v>
      </c>
      <c r="H33" s="28">
        <f t="shared" si="7"/>
        <v>0</v>
      </c>
      <c r="I33" s="28">
        <f t="shared" si="7"/>
        <v>797.53715571042005</v>
      </c>
      <c r="J33" s="28">
        <f>J4+J5</f>
        <v>0</v>
      </c>
      <c r="K33" s="28">
        <f t="shared" si="7"/>
        <v>0</v>
      </c>
      <c r="L33" s="28">
        <f t="shared" si="7"/>
        <v>0</v>
      </c>
      <c r="M33" s="28">
        <f>M4+M5</f>
        <v>0</v>
      </c>
      <c r="N33" s="200">
        <f t="shared" ref="N33:N50" si="8">SUM(C33:M33)</f>
        <v>797.53715571042005</v>
      </c>
    </row>
    <row r="34" spans="2:14">
      <c r="B34" t="s">
        <v>319</v>
      </c>
      <c r="C34" s="28">
        <f>C6+C7+C8+C9</f>
        <v>0</v>
      </c>
      <c r="D34" s="28">
        <f>D6+D7+D8+D9</f>
        <v>6065.7458042806529</v>
      </c>
      <c r="E34" s="28">
        <f>E6+E7+E8+E9</f>
        <v>0</v>
      </c>
      <c r="F34" s="28">
        <f>F6+F7+F8+F9</f>
        <v>496.00513564379997</v>
      </c>
      <c r="G34" s="28">
        <f t="shared" ref="G34:L34" si="9">G6+G7+G8+G9</f>
        <v>0</v>
      </c>
      <c r="H34" s="28">
        <f t="shared" si="9"/>
        <v>0</v>
      </c>
      <c r="I34" s="28">
        <f t="shared" si="9"/>
        <v>268.93757809971004</v>
      </c>
      <c r="J34" s="28">
        <f>J6+J7+J8+J9</f>
        <v>136.5429479565</v>
      </c>
      <c r="K34" s="28">
        <f t="shared" si="9"/>
        <v>0</v>
      </c>
      <c r="L34" s="28">
        <f t="shared" si="9"/>
        <v>0</v>
      </c>
      <c r="M34" s="28">
        <f>M6+M7+M8+M9</f>
        <v>952.33703510000009</v>
      </c>
      <c r="N34" s="200">
        <f t="shared" si="8"/>
        <v>7919.5685010806628</v>
      </c>
    </row>
    <row r="35" spans="2:14">
      <c r="B35" t="s">
        <v>72</v>
      </c>
      <c r="C35" s="28">
        <f t="shared" ref="C35:F36" si="10">C10</f>
        <v>0</v>
      </c>
      <c r="D35" s="28">
        <f t="shared" si="10"/>
        <v>0</v>
      </c>
      <c r="E35" s="28">
        <f t="shared" si="10"/>
        <v>0</v>
      </c>
      <c r="F35" s="28">
        <f t="shared" si="10"/>
        <v>0</v>
      </c>
      <c r="G35" s="28">
        <f t="shared" ref="G35:L35" si="11">G10</f>
        <v>0</v>
      </c>
      <c r="H35" s="28">
        <f t="shared" si="11"/>
        <v>0</v>
      </c>
      <c r="I35" s="28">
        <f t="shared" si="11"/>
        <v>59.923837968120004</v>
      </c>
      <c r="J35" s="28">
        <f>J10</f>
        <v>35.757912000900006</v>
      </c>
      <c r="K35" s="28">
        <f t="shared" si="11"/>
        <v>0</v>
      </c>
      <c r="L35" s="28">
        <f t="shared" si="11"/>
        <v>0</v>
      </c>
      <c r="M35" s="28">
        <f>M10</f>
        <v>273.30091880000003</v>
      </c>
      <c r="N35" s="200">
        <f t="shared" si="8"/>
        <v>368.98266876902005</v>
      </c>
    </row>
    <row r="36" spans="2:14">
      <c r="B36" t="s">
        <v>64</v>
      </c>
      <c r="C36" s="28">
        <f t="shared" si="10"/>
        <v>0</v>
      </c>
      <c r="D36" s="28">
        <f t="shared" si="10"/>
        <v>0</v>
      </c>
      <c r="E36" s="28">
        <f t="shared" si="10"/>
        <v>749.55863382179996</v>
      </c>
      <c r="F36" s="28">
        <f t="shared" si="10"/>
        <v>118.38771016739999</v>
      </c>
      <c r="G36" s="28">
        <f t="shared" ref="G36:L36" si="12">G11</f>
        <v>0</v>
      </c>
      <c r="H36" s="28">
        <f t="shared" si="12"/>
        <v>7977.6641663461596</v>
      </c>
      <c r="I36" s="28">
        <f t="shared" si="12"/>
        <v>19.41844559427</v>
      </c>
      <c r="J36" s="28">
        <f>J11</f>
        <v>2.6033160000000005E-3</v>
      </c>
      <c r="K36" s="28">
        <f t="shared" si="12"/>
        <v>0</v>
      </c>
      <c r="L36" s="28">
        <f t="shared" si="12"/>
        <v>0</v>
      </c>
      <c r="M36" s="28">
        <f>M11</f>
        <v>255.56985749999998</v>
      </c>
      <c r="N36" s="200">
        <f t="shared" si="8"/>
        <v>9120.6014167456306</v>
      </c>
    </row>
    <row r="37" spans="2:14">
      <c r="B37" t="s">
        <v>68</v>
      </c>
      <c r="C37" s="28">
        <f>C14</f>
        <v>0</v>
      </c>
      <c r="D37" s="28">
        <f>D14</f>
        <v>0</v>
      </c>
      <c r="E37" s="28">
        <f>E14</f>
        <v>0</v>
      </c>
      <c r="F37" s="28">
        <f>F14</f>
        <v>409.75264787039998</v>
      </c>
      <c r="G37" s="28">
        <f t="shared" ref="G37:L37" si="13">G14</f>
        <v>0</v>
      </c>
      <c r="H37" s="28">
        <f t="shared" si="13"/>
        <v>0</v>
      </c>
      <c r="I37" s="28">
        <f t="shared" si="13"/>
        <v>94.249226672100008</v>
      </c>
      <c r="J37" s="28">
        <f>J14</f>
        <v>26.419622260200001</v>
      </c>
      <c r="K37" s="28">
        <f t="shared" si="13"/>
        <v>0</v>
      </c>
      <c r="L37" s="28">
        <f t="shared" si="13"/>
        <v>0</v>
      </c>
      <c r="M37" s="28">
        <f>M14</f>
        <v>1886.5387176000002</v>
      </c>
      <c r="N37" s="200">
        <f t="shared" si="8"/>
        <v>2416.9602144027003</v>
      </c>
    </row>
    <row r="38" spans="2:14">
      <c r="B38" t="s">
        <v>58</v>
      </c>
      <c r="C38" s="28">
        <f t="shared" ref="C38:F39" si="14">C16</f>
        <v>0</v>
      </c>
      <c r="D38" s="28">
        <f t="shared" si="14"/>
        <v>0</v>
      </c>
      <c r="E38" s="28">
        <f t="shared" si="14"/>
        <v>0</v>
      </c>
      <c r="F38" s="28">
        <f t="shared" si="14"/>
        <v>232.97213926079996</v>
      </c>
      <c r="G38" s="28">
        <f t="shared" ref="G38:L38" si="15">G16</f>
        <v>7137.6806568480597</v>
      </c>
      <c r="H38" s="28">
        <f t="shared" si="15"/>
        <v>178.80200848952001</v>
      </c>
      <c r="I38" s="28">
        <f t="shared" si="15"/>
        <v>64.298890960470004</v>
      </c>
      <c r="J38" s="28">
        <f>J16</f>
        <v>0.40370922870000003</v>
      </c>
      <c r="K38" s="28">
        <f t="shared" si="15"/>
        <v>0</v>
      </c>
      <c r="L38" s="28">
        <f t="shared" si="15"/>
        <v>0</v>
      </c>
      <c r="M38" s="28">
        <f>M16</f>
        <v>6658.3889314999997</v>
      </c>
      <c r="N38" s="200">
        <f t="shared" si="8"/>
        <v>14272.546336287549</v>
      </c>
    </row>
    <row r="39" spans="2:14">
      <c r="B39" t="s">
        <v>66</v>
      </c>
      <c r="C39" s="28">
        <f t="shared" si="14"/>
        <v>0</v>
      </c>
      <c r="D39" s="28">
        <f t="shared" si="14"/>
        <v>0</v>
      </c>
      <c r="E39" s="28">
        <f t="shared" si="14"/>
        <v>0</v>
      </c>
      <c r="F39" s="28">
        <f t="shared" si="14"/>
        <v>267.90472374659998</v>
      </c>
      <c r="G39" s="28">
        <f t="shared" ref="G39:L39" si="16">G17</f>
        <v>0</v>
      </c>
      <c r="H39" s="28">
        <f t="shared" si="16"/>
        <v>150.31702070631997</v>
      </c>
      <c r="I39" s="28">
        <f t="shared" si="16"/>
        <v>305.91662895170998</v>
      </c>
      <c r="J39" s="28">
        <f>J17</f>
        <v>54.622581063300011</v>
      </c>
      <c r="K39" s="28">
        <f t="shared" si="16"/>
        <v>0</v>
      </c>
      <c r="L39" s="28">
        <f t="shared" si="16"/>
        <v>0</v>
      </c>
      <c r="M39" s="28">
        <f>M17</f>
        <v>3828.5230992000002</v>
      </c>
      <c r="N39" s="200">
        <f t="shared" si="8"/>
        <v>4607.2840536679305</v>
      </c>
    </row>
    <row r="40" spans="2:14">
      <c r="B40" t="s">
        <v>322</v>
      </c>
      <c r="C40" s="28">
        <f>C20</f>
        <v>0</v>
      </c>
      <c r="D40" s="28">
        <f>D20</f>
        <v>0</v>
      </c>
      <c r="E40" s="28">
        <f>E20</f>
        <v>0</v>
      </c>
      <c r="F40" s="28">
        <f>F20</f>
        <v>7.5991732793999986</v>
      </c>
      <c r="G40" s="28">
        <f t="shared" ref="G40:L40" si="17">G20</f>
        <v>0</v>
      </c>
      <c r="H40" s="28">
        <f t="shared" si="17"/>
        <v>0</v>
      </c>
      <c r="I40" s="28">
        <f t="shared" si="17"/>
        <v>31.696641519299998</v>
      </c>
      <c r="J40" s="28">
        <f>J20</f>
        <v>0</v>
      </c>
      <c r="K40" s="28">
        <f t="shared" si="17"/>
        <v>0</v>
      </c>
      <c r="L40" s="28">
        <f t="shared" si="17"/>
        <v>0</v>
      </c>
      <c r="M40" s="28">
        <f>M20</f>
        <v>6398.1408461000001</v>
      </c>
      <c r="N40" s="200">
        <f t="shared" si="8"/>
        <v>6437.4366608987002</v>
      </c>
    </row>
    <row r="41" spans="2:14">
      <c r="B41" t="s">
        <v>320</v>
      </c>
      <c r="C41" s="28">
        <f>C19</f>
        <v>0</v>
      </c>
      <c r="D41" s="28">
        <f>D19</f>
        <v>433.64445407512386</v>
      </c>
      <c r="E41" s="28">
        <f>E19</f>
        <v>12049.96043352585</v>
      </c>
      <c r="F41" s="28">
        <f>F19</f>
        <v>80.345762654399991</v>
      </c>
      <c r="G41" s="28">
        <f t="shared" ref="G41:L41" si="18">G19</f>
        <v>0</v>
      </c>
      <c r="H41" s="28">
        <f t="shared" si="18"/>
        <v>472.19991037232001</v>
      </c>
      <c r="I41" s="28">
        <f t="shared" si="18"/>
        <v>2576.3595403160698</v>
      </c>
      <c r="J41" s="28">
        <f>J19</f>
        <v>1990.4763443103</v>
      </c>
      <c r="K41" s="28">
        <f t="shared" si="18"/>
        <v>61.064848683685007</v>
      </c>
      <c r="L41" s="28">
        <f t="shared" si="18"/>
        <v>0</v>
      </c>
      <c r="M41" s="28">
        <f>M19</f>
        <v>10321.8456685</v>
      </c>
      <c r="N41" s="200">
        <f t="shared" si="8"/>
        <v>27985.89696243775</v>
      </c>
    </row>
    <row r="42" spans="2:14">
      <c r="B42" t="s">
        <v>321</v>
      </c>
      <c r="C42" s="28">
        <f>C12+C13+C15+C18</f>
        <v>0</v>
      </c>
      <c r="D42" s="28">
        <f>D12+D13+D15+D18</f>
        <v>0</v>
      </c>
      <c r="E42" s="28">
        <f>E12+E13+E15+E18</f>
        <v>0</v>
      </c>
      <c r="F42" s="28">
        <f>F12+F13+F15+F18</f>
        <v>401.92418131379998</v>
      </c>
      <c r="G42" s="28">
        <f t="shared" ref="G42:L42" si="19">G12+G13+G15+G18</f>
        <v>0</v>
      </c>
      <c r="H42" s="28">
        <f t="shared" si="19"/>
        <v>0.49132476639999995</v>
      </c>
      <c r="I42" s="28">
        <f t="shared" si="19"/>
        <v>482.73987219417</v>
      </c>
      <c r="J42" s="28">
        <f>J12+J13+J15+J18</f>
        <v>617.35478187720003</v>
      </c>
      <c r="K42" s="28">
        <f t="shared" si="19"/>
        <v>0</v>
      </c>
      <c r="L42" s="28">
        <f t="shared" si="19"/>
        <v>0</v>
      </c>
      <c r="M42" s="28">
        <f>M12+M13+M15+M18</f>
        <v>3685.1729554000003</v>
      </c>
      <c r="N42" s="200">
        <f t="shared" si="8"/>
        <v>5187.6831155515702</v>
      </c>
    </row>
    <row r="43" spans="2:14">
      <c r="B43" t="s">
        <v>33</v>
      </c>
      <c r="C43" s="28">
        <f t="shared" ref="C43:F44" si="20">C21</f>
        <v>0</v>
      </c>
      <c r="D43" s="28">
        <f t="shared" si="20"/>
        <v>0</v>
      </c>
      <c r="E43" s="28">
        <f t="shared" si="20"/>
        <v>0</v>
      </c>
      <c r="F43" s="28">
        <f t="shared" si="20"/>
        <v>0</v>
      </c>
      <c r="G43" s="28">
        <f t="shared" ref="G43:L43" si="21">G21</f>
        <v>0</v>
      </c>
      <c r="H43" s="28">
        <f t="shared" si="21"/>
        <v>0</v>
      </c>
      <c r="I43" s="28">
        <f t="shared" si="21"/>
        <v>320.26968765711007</v>
      </c>
      <c r="J43" s="28">
        <f>J21</f>
        <v>4232.3991711126009</v>
      </c>
      <c r="K43" s="28">
        <f t="shared" si="21"/>
        <v>0</v>
      </c>
      <c r="L43" s="28">
        <f t="shared" si="21"/>
        <v>0</v>
      </c>
      <c r="M43" s="28">
        <f>M21</f>
        <v>640.91722230000005</v>
      </c>
      <c r="N43" s="200">
        <f t="shared" si="8"/>
        <v>5193.5860810697104</v>
      </c>
    </row>
    <row r="44" spans="2:14">
      <c r="B44" t="s">
        <v>323</v>
      </c>
      <c r="C44" s="28">
        <f t="shared" si="20"/>
        <v>0</v>
      </c>
      <c r="D44" s="28">
        <f t="shared" si="20"/>
        <v>0</v>
      </c>
      <c r="E44" s="28">
        <f t="shared" si="20"/>
        <v>0</v>
      </c>
      <c r="F44" s="28">
        <f t="shared" si="20"/>
        <v>0</v>
      </c>
      <c r="G44" s="28">
        <f t="shared" ref="G44:L44" si="22">G22</f>
        <v>0</v>
      </c>
      <c r="H44" s="28">
        <f t="shared" si="22"/>
        <v>0</v>
      </c>
      <c r="I44" s="28">
        <f t="shared" si="22"/>
        <v>0</v>
      </c>
      <c r="J44" s="28">
        <f>J22</f>
        <v>0</v>
      </c>
      <c r="K44" s="28">
        <f t="shared" si="22"/>
        <v>0</v>
      </c>
      <c r="L44" s="28">
        <f t="shared" si="22"/>
        <v>0</v>
      </c>
      <c r="M44" s="28">
        <f>M22</f>
        <v>0</v>
      </c>
      <c r="N44" s="200">
        <f t="shared" si="8"/>
        <v>0</v>
      </c>
    </row>
    <row r="45" spans="2:14">
      <c r="B45" t="s">
        <v>52</v>
      </c>
      <c r="C45" s="28">
        <f>C24</f>
        <v>0</v>
      </c>
      <c r="D45" s="28">
        <f>D24</f>
        <v>0</v>
      </c>
      <c r="E45" s="28">
        <f>E24</f>
        <v>0</v>
      </c>
      <c r="F45" s="28">
        <f>F24</f>
        <v>0</v>
      </c>
      <c r="G45" s="28">
        <f t="shared" ref="G45:L45" si="23">G24</f>
        <v>0</v>
      </c>
      <c r="H45" s="28">
        <f t="shared" si="23"/>
        <v>0</v>
      </c>
      <c r="I45" s="28">
        <f t="shared" si="23"/>
        <v>0</v>
      </c>
      <c r="J45" s="28">
        <f>J24</f>
        <v>0</v>
      </c>
      <c r="K45" s="28">
        <f t="shared" si="23"/>
        <v>61.385222242075002</v>
      </c>
      <c r="L45" s="28">
        <f t="shared" si="23"/>
        <v>9173.305111359381</v>
      </c>
      <c r="M45" s="28">
        <f>M24</f>
        <v>0</v>
      </c>
      <c r="N45" s="200">
        <f t="shared" si="8"/>
        <v>9234.6903336014566</v>
      </c>
    </row>
    <row r="46" spans="2:14">
      <c r="B46" t="s">
        <v>44</v>
      </c>
      <c r="C46" s="28">
        <f>C25</f>
        <v>0</v>
      </c>
      <c r="D46" s="28">
        <f t="shared" ref="D46:D49" si="24">D25</f>
        <v>0</v>
      </c>
      <c r="E46" s="28">
        <f t="shared" ref="E46:G46" si="25">E25</f>
        <v>0</v>
      </c>
      <c r="F46" s="28">
        <f t="shared" si="25"/>
        <v>0</v>
      </c>
      <c r="G46" s="28">
        <f t="shared" si="25"/>
        <v>0</v>
      </c>
      <c r="H46" s="28">
        <f t="shared" ref="H46:L46" si="26">H25</f>
        <v>0</v>
      </c>
      <c r="I46" s="28">
        <f t="shared" si="26"/>
        <v>39964.449107472035</v>
      </c>
      <c r="J46" s="28">
        <f>J25</f>
        <v>3520.8700837644001</v>
      </c>
      <c r="K46" s="28">
        <f t="shared" si="26"/>
        <v>105436.87141664958</v>
      </c>
      <c r="L46" s="28">
        <f t="shared" si="26"/>
        <v>0</v>
      </c>
      <c r="M46" s="28">
        <f>M25</f>
        <v>50.074365299999997</v>
      </c>
      <c r="N46" s="200">
        <f t="shared" si="8"/>
        <v>148972.26497318601</v>
      </c>
    </row>
    <row r="47" spans="2:14">
      <c r="B47" t="s">
        <v>60</v>
      </c>
      <c r="C47" s="28">
        <f>C26</f>
        <v>0</v>
      </c>
      <c r="D47" s="28">
        <f t="shared" si="24"/>
        <v>0</v>
      </c>
      <c r="E47" s="28">
        <f t="shared" ref="E47:G47" si="27">E26</f>
        <v>0</v>
      </c>
      <c r="F47" s="28">
        <f t="shared" si="27"/>
        <v>0</v>
      </c>
      <c r="G47" s="28">
        <f t="shared" si="27"/>
        <v>0</v>
      </c>
      <c r="H47" s="28">
        <f t="shared" ref="H47:L47" si="28">H26</f>
        <v>0</v>
      </c>
      <c r="I47" s="28">
        <f t="shared" si="28"/>
        <v>0</v>
      </c>
      <c r="J47" s="28">
        <f>J26</f>
        <v>0</v>
      </c>
      <c r="K47" s="28">
        <f t="shared" si="28"/>
        <v>0</v>
      </c>
      <c r="L47" s="28">
        <f t="shared" si="28"/>
        <v>0</v>
      </c>
      <c r="M47" s="28">
        <f>M26</f>
        <v>0</v>
      </c>
      <c r="N47" s="200">
        <f t="shared" si="8"/>
        <v>0</v>
      </c>
    </row>
    <row r="48" spans="2:14">
      <c r="B48" t="s">
        <v>55</v>
      </c>
      <c r="C48" s="28">
        <f>C27</f>
        <v>0</v>
      </c>
      <c r="D48" s="28">
        <f t="shared" si="24"/>
        <v>0</v>
      </c>
      <c r="E48" s="28">
        <f t="shared" ref="E48:G48" si="29">E27</f>
        <v>0</v>
      </c>
      <c r="F48" s="28">
        <f t="shared" si="29"/>
        <v>0</v>
      </c>
      <c r="G48" s="28">
        <f t="shared" si="29"/>
        <v>0</v>
      </c>
      <c r="H48" s="28">
        <f t="shared" ref="H48:L48" si="30">H27</f>
        <v>0</v>
      </c>
      <c r="I48" s="28">
        <f t="shared" si="30"/>
        <v>1926.7964315250301</v>
      </c>
      <c r="J48" s="28">
        <f>J27</f>
        <v>0</v>
      </c>
      <c r="K48" s="28">
        <f t="shared" si="30"/>
        <v>0</v>
      </c>
      <c r="L48" s="28">
        <f t="shared" si="30"/>
        <v>0</v>
      </c>
      <c r="M48" s="28">
        <f>M27</f>
        <v>0</v>
      </c>
      <c r="N48" s="200">
        <f t="shared" si="8"/>
        <v>1926.7964315250301</v>
      </c>
    </row>
    <row r="49" spans="2:14">
      <c r="B49" t="s">
        <v>53</v>
      </c>
      <c r="C49" s="28">
        <f>C28</f>
        <v>0</v>
      </c>
      <c r="D49" s="28">
        <f t="shared" si="24"/>
        <v>0</v>
      </c>
      <c r="E49" s="28">
        <f t="shared" ref="E49:G49" si="31">E28</f>
        <v>0</v>
      </c>
      <c r="F49" s="28">
        <f t="shared" si="31"/>
        <v>6.4595396106000003</v>
      </c>
      <c r="G49" s="28">
        <f t="shared" si="31"/>
        <v>0</v>
      </c>
      <c r="H49" s="28">
        <f t="shared" ref="H49:L49" si="32">H28</f>
        <v>0</v>
      </c>
      <c r="I49" s="28">
        <f t="shared" si="32"/>
        <v>2088.94585412178</v>
      </c>
      <c r="J49" s="28">
        <f>J28</f>
        <v>0</v>
      </c>
      <c r="K49" s="28">
        <f t="shared" si="32"/>
        <v>0</v>
      </c>
      <c r="L49" s="28">
        <f t="shared" si="32"/>
        <v>0</v>
      </c>
      <c r="M49" s="28">
        <f>M28</f>
        <v>0</v>
      </c>
      <c r="N49" s="200">
        <f t="shared" si="8"/>
        <v>2095.4053937323802</v>
      </c>
    </row>
    <row r="50" spans="2:14">
      <c r="B50" t="s">
        <v>10</v>
      </c>
      <c r="C50" s="214">
        <f>C23</f>
        <v>0</v>
      </c>
      <c r="D50" s="28">
        <f>D23</f>
        <v>0</v>
      </c>
      <c r="E50" s="28">
        <f>E23</f>
        <v>0</v>
      </c>
      <c r="F50" s="28">
        <f>F23</f>
        <v>0</v>
      </c>
      <c r="G50" s="28">
        <f t="shared" ref="G50:L50" si="33">G23</f>
        <v>0</v>
      </c>
      <c r="H50" s="28">
        <f t="shared" si="33"/>
        <v>0</v>
      </c>
      <c r="I50" s="28">
        <f t="shared" si="33"/>
        <v>0</v>
      </c>
      <c r="J50" s="28">
        <f>J23</f>
        <v>16723.5632272572</v>
      </c>
      <c r="K50" s="28">
        <f t="shared" si="33"/>
        <v>0</v>
      </c>
      <c r="L50" s="28">
        <f t="shared" si="33"/>
        <v>98.102121932160003</v>
      </c>
      <c r="M50" s="28">
        <f>M23</f>
        <v>1952.3226877</v>
      </c>
      <c r="N50" s="200">
        <f t="shared" si="8"/>
        <v>18773.988036889361</v>
      </c>
    </row>
    <row r="51" spans="2:14">
      <c r="B51" t="s">
        <v>317</v>
      </c>
      <c r="C51" s="200">
        <f>SUM(C32:C50)</f>
        <v>0</v>
      </c>
      <c r="D51" s="200">
        <f>SUM(D32:D50)</f>
        <v>6499.3902583557765</v>
      </c>
      <c r="E51" s="200">
        <f>SUM(E32:E50)</f>
        <v>12799.51906734765</v>
      </c>
      <c r="F51" s="200">
        <f t="shared" ref="F51:L51" si="34">SUM(F32:F50)</f>
        <v>2021.3510135471995</v>
      </c>
      <c r="G51" s="200">
        <f t="shared" si="34"/>
        <v>7137.6806568480597</v>
      </c>
      <c r="H51" s="200">
        <f t="shared" si="34"/>
        <v>8779.4744306807188</v>
      </c>
      <c r="I51" s="200">
        <f t="shared" si="34"/>
        <v>57419.456445579337</v>
      </c>
      <c r="J51" s="200">
        <f t="shared" si="34"/>
        <v>27730.788481392599</v>
      </c>
      <c r="K51" s="200">
        <f t="shared" si="34"/>
        <v>105559.32148757533</v>
      </c>
      <c r="L51" s="200">
        <f t="shared" si="34"/>
        <v>9271.9971495900209</v>
      </c>
      <c r="M51" s="200">
        <f>SUM(M32:M50)</f>
        <v>36903.132304999999</v>
      </c>
      <c r="N51" s="200">
        <f>SUM(D51:M51)</f>
        <v>274122.11129591672</v>
      </c>
    </row>
    <row r="52" spans="2:14">
      <c r="F52" s="28"/>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2:AH51"/>
  <sheetViews>
    <sheetView topLeftCell="Q4" workbookViewId="0">
      <selection activeCell="D6" sqref="D6"/>
    </sheetView>
  </sheetViews>
  <sheetFormatPr baseColWidth="10" defaultRowHeight="15.75"/>
  <cols>
    <col min="2" max="2" width="58.125" customWidth="1"/>
    <col min="3" max="3" width="13.125" customWidth="1"/>
    <col min="16" max="16" width="29.625" customWidth="1"/>
    <col min="23" max="23" width="37.375" customWidth="1"/>
  </cols>
  <sheetData>
    <row r="2" spans="2:34" ht="26.25">
      <c r="B2" s="206" t="s">
        <v>331</v>
      </c>
      <c r="C2" s="207" t="s">
        <v>20</v>
      </c>
      <c r="D2" s="207" t="s">
        <v>42</v>
      </c>
      <c r="E2" s="208" t="s">
        <v>45</v>
      </c>
      <c r="F2" s="208" t="s">
        <v>48</v>
      </c>
      <c r="G2" s="208" t="s">
        <v>61</v>
      </c>
      <c r="H2" s="208" t="s">
        <v>49</v>
      </c>
      <c r="I2" s="208" t="s">
        <v>37</v>
      </c>
      <c r="J2" s="208" t="s">
        <v>24</v>
      </c>
      <c r="K2" s="208" t="s">
        <v>47</v>
      </c>
      <c r="L2" s="208" t="s">
        <v>27</v>
      </c>
      <c r="M2" s="209" t="s">
        <v>29</v>
      </c>
      <c r="N2" s="210" t="s">
        <v>334</v>
      </c>
      <c r="P2" s="206" t="s">
        <v>378</v>
      </c>
      <c r="Q2" s="208" t="s">
        <v>45</v>
      </c>
      <c r="R2" s="208" t="s">
        <v>61</v>
      </c>
      <c r="S2" s="237" t="s">
        <v>80</v>
      </c>
      <c r="T2" s="237" t="s">
        <v>29</v>
      </c>
      <c r="U2" s="210" t="s">
        <v>317</v>
      </c>
      <c r="W2" s="206" t="s">
        <v>379</v>
      </c>
      <c r="X2" s="238" t="s">
        <v>89</v>
      </c>
      <c r="Y2" s="208" t="s">
        <v>45</v>
      </c>
      <c r="Z2" s="208" t="s">
        <v>48</v>
      </c>
      <c r="AA2" s="208" t="s">
        <v>37</v>
      </c>
      <c r="AB2" s="238" t="s">
        <v>92</v>
      </c>
      <c r="AC2" s="238" t="s">
        <v>11</v>
      </c>
      <c r="AD2" s="240" t="s">
        <v>29</v>
      </c>
      <c r="AE2" s="238" t="s">
        <v>96</v>
      </c>
      <c r="AF2" s="238" t="s">
        <v>98</v>
      </c>
      <c r="AG2" s="238" t="s">
        <v>101</v>
      </c>
      <c r="AH2" s="239" t="s">
        <v>317</v>
      </c>
    </row>
    <row r="3" spans="2:34">
      <c r="B3" s="211" t="s">
        <v>25</v>
      </c>
      <c r="C3" s="212">
        <f>IF('Step1-Energy'!C32=0,0,'Step2-Emission'!C32/'Step1-Energy'!C32)</f>
        <v>0</v>
      </c>
      <c r="D3" s="212">
        <f>IF('Step1-Energy'!D32=0,0,'Step2-Emission'!D32/'Step1-Energy'!D32)</f>
        <v>0</v>
      </c>
      <c r="E3" s="212">
        <f>IF('Step1-Energy'!E32=0,0,'Step2-Emission'!E32/'Step1-Energy'!E32)</f>
        <v>0</v>
      </c>
      <c r="F3" s="212">
        <f>IF('Step1-Energy'!F32=0,0,'Step2-Emission'!F32/'Step1-Energy'!F32)</f>
        <v>0</v>
      </c>
      <c r="G3" s="212">
        <f>IF('Step1-Energy'!G32=0,0,'Step2-Emission'!G32/'Step1-Energy'!G32)</f>
        <v>0</v>
      </c>
      <c r="H3" s="212">
        <f>IF('Step1-Energy'!H32=0,0,'Step2-Emission'!H32/'Step1-Energy'!H32)</f>
        <v>0</v>
      </c>
      <c r="I3" s="212">
        <f>IF('Step1-Energy'!I32=0,0,'Step2-Emission'!I32/'Step1-Energy'!I32)</f>
        <v>72.850769999999997</v>
      </c>
      <c r="J3" s="212">
        <f>IF('Step1-Energy'!J32=0,0,'Step2-Emission'!J32/'Step1-Energy'!J32)</f>
        <v>65.082900000000009</v>
      </c>
      <c r="K3" s="212">
        <f>IF('Step1-Energy'!K32=0,0,'Step2-Emission'!K32/'Step1-Energy'!K32)</f>
        <v>0</v>
      </c>
      <c r="L3" s="212">
        <f>IF('Step1-Energy'!L32=0,0,'Step2-Emission'!L32/'Step1-Energy'!L32)</f>
        <v>72.614020000000011</v>
      </c>
      <c r="M3" s="212">
        <f>IF('Step1-Energy'!M32=0,0,'Step2-Emission'!M32/'Step1-Energy'!M32)</f>
        <v>0</v>
      </c>
      <c r="N3" s="213">
        <f>IF('Step1-Energy'!N32=0,0,'Step2-Emission'!N32/'Step1-Energy'!N32)</f>
        <v>72.465586966022315</v>
      </c>
      <c r="P3" s="211" t="s">
        <v>78</v>
      </c>
      <c r="Q3" s="212">
        <f>IF('Step1-Energy'!Q3=0,0,'Step2-Emission'!Q3/'Step1-Energy'!Q3)</f>
        <v>0</v>
      </c>
      <c r="R3" s="212">
        <f>IF('Step1-Energy'!R3=0,0,'Step2-Emission'!R3/'Step1-Energy'!R3)</f>
        <v>109.59801</v>
      </c>
      <c r="S3" s="212">
        <f>IF('Step1-Energy'!S3=0,0,'Step2-Emission'!S3/'Step1-Energy'!S3)</f>
        <v>0</v>
      </c>
      <c r="T3" s="212">
        <f>IF('Step1-Energy'!T3=0,0,'Step2-Emission'!T3/'Step1-Energy'!T3)</f>
        <v>0</v>
      </c>
      <c r="U3" s="213">
        <f>IF('Step1-Energy'!U3=0,0,'Step2-Emission'!U3/'Step1-Energy'!U3)</f>
        <v>109.59801</v>
      </c>
      <c r="W3" s="211" t="s">
        <v>84</v>
      </c>
      <c r="X3" s="212">
        <f>IF('Step1-Energy'!X3=0,0,'Step2-Emission'!X3/'Step1-Energy'!X3)</f>
        <v>0</v>
      </c>
      <c r="Y3" s="212">
        <f>IF('Step1-Energy'!Y3=0,0,'Step2-Emission'!Y3/'Step1-Energy'!Y3)</f>
        <v>127.90744999999998</v>
      </c>
      <c r="Z3" s="212">
        <f>IF('Step1-Energy'!Z3=0,0,'Step2-Emission'!Z3/'Step1-Energy'!Z3)</f>
        <v>0</v>
      </c>
      <c r="AA3" s="212">
        <f>IF('Step1-Energy'!AA3=0,0,'Step2-Emission'!AA3/'Step1-Energy'!AA3)</f>
        <v>0</v>
      </c>
      <c r="AB3" s="212">
        <f>IF('Step1-Energy'!AB3=0,0,'Step2-Emission'!AB3/'Step1-Energy'!AB3)</f>
        <v>0</v>
      </c>
      <c r="AC3" s="212">
        <f>IF('Step1-Energy'!AC3=0,0,'Step2-Emission'!AC3/'Step1-Energy'!AC3)</f>
        <v>0</v>
      </c>
      <c r="AD3" s="212">
        <f>IF('Step1-Energy'!AD3=0,0,'Step2-Emission'!AD3/'Step1-Energy'!AD3)</f>
        <v>0</v>
      </c>
      <c r="AE3" s="212">
        <f>IF('Step1-Energy'!AE3=0,0,'Step2-Emission'!AE3/'Step1-Energy'!AE3)</f>
        <v>0</v>
      </c>
      <c r="AF3" s="212">
        <f>IF('Step1-Energy'!AF3=0,0,'Step2-Emission'!AF3/'Step1-Energy'!AF3)</f>
        <v>0</v>
      </c>
      <c r="AG3" s="212">
        <f>IF('Step1-Energy'!AG3=0,0,'Step2-Emission'!AG3/'Step1-Energy'!AG3)</f>
        <v>0</v>
      </c>
      <c r="AH3" s="213">
        <f>IF('Step1-Energy'!AH3=0,0,'Step2-Emission'!AH3/'Step1-Energy'!AH3)</f>
        <v>127.90744999999998</v>
      </c>
    </row>
    <row r="4" spans="2:34">
      <c r="B4" s="211" t="s">
        <v>318</v>
      </c>
      <c r="C4" s="212">
        <f>IF('Step1-Energy'!C33=0,0,'Step2-Emission'!C33/'Step1-Energy'!C33)</f>
        <v>0</v>
      </c>
      <c r="D4" s="212">
        <f>IF('Step1-Energy'!D33=0,0,'Step2-Emission'!D33/'Step1-Energy'!D33)</f>
        <v>0</v>
      </c>
      <c r="E4" s="212">
        <f>IF('Step1-Energy'!E33=0,0,'Step2-Emission'!E33/'Step1-Energy'!E33)</f>
        <v>0</v>
      </c>
      <c r="F4" s="212">
        <f>IF('Step1-Energy'!F33=0,0,'Step2-Emission'!F33/'Step1-Energy'!F33)</f>
        <v>0</v>
      </c>
      <c r="G4" s="212">
        <f>IF('Step1-Energy'!G33=0,0,'Step2-Emission'!G33/'Step1-Energy'!G33)</f>
        <v>0</v>
      </c>
      <c r="H4" s="212">
        <f>IF('Step1-Energy'!H33=0,0,'Step2-Emission'!H33/'Step1-Energy'!H33)</f>
        <v>0</v>
      </c>
      <c r="I4" s="212">
        <f>IF('Step1-Energy'!I33=0,0,'Step2-Emission'!I33/'Step1-Energy'!I33)</f>
        <v>72.850769999999997</v>
      </c>
      <c r="J4" s="212">
        <f>IF('Step1-Energy'!J33=0,0,'Step2-Emission'!J33/'Step1-Energy'!J33)</f>
        <v>0</v>
      </c>
      <c r="K4" s="212">
        <f>IF('Step1-Energy'!K33=0,0,'Step2-Emission'!K33/'Step1-Energy'!K33)</f>
        <v>0</v>
      </c>
      <c r="L4" s="212">
        <f>IF('Step1-Energy'!L33=0,0,'Step2-Emission'!L33/'Step1-Energy'!L33)</f>
        <v>0</v>
      </c>
      <c r="M4" s="212">
        <f>IF('Step1-Energy'!M33=0,0,'Step2-Emission'!M33/'Step1-Energy'!M33)</f>
        <v>0</v>
      </c>
      <c r="N4" s="213">
        <f>IF('Step1-Energy'!N33=0,0,'Step2-Emission'!N33/'Step1-Energy'!N33)</f>
        <v>72.850769999999997</v>
      </c>
      <c r="P4" s="211" t="s">
        <v>26</v>
      </c>
      <c r="Q4" s="212">
        <f>IF('Step1-Energy'!Q4=0,0,'Step2-Emission'!Q4/'Step1-Energy'!Q4)</f>
        <v>0</v>
      </c>
      <c r="R4" s="212">
        <f>IF('Step1-Energy'!R4=0,0,'Step2-Emission'!R4/'Step1-Energy'!R4)</f>
        <v>0</v>
      </c>
      <c r="S4" s="212">
        <f>IF('Step1-Energy'!S4=0,0,'Step2-Emission'!S4/'Step1-Energy'!S4)</f>
        <v>58.170980000000007</v>
      </c>
      <c r="T4" s="212">
        <f>IF('Step1-Energy'!T4=0,0,'Step2-Emission'!T4/'Step1-Energy'!T4)</f>
        <v>57.755900000000004</v>
      </c>
      <c r="U4" s="213">
        <f>IF('Step1-Energy'!U4=0,0,'Step2-Emission'!U4/'Step1-Energy'!U4)</f>
        <v>57.899718616607878</v>
      </c>
      <c r="W4" s="211" t="s">
        <v>85</v>
      </c>
      <c r="X4" s="212">
        <f>IF('Step1-Energy'!X4=0,0,'Step2-Emission'!X4/'Step1-Energy'!X4)</f>
        <v>0</v>
      </c>
      <c r="Y4" s="212">
        <f>IF('Step1-Energy'!Y4=0,0,'Step2-Emission'!Y4/'Step1-Energy'!Y4)</f>
        <v>0</v>
      </c>
      <c r="Z4" s="212">
        <f>IF('Step1-Energy'!Z4=0,0,'Step2-Emission'!Z4/'Step1-Energy'!Z4)</f>
        <v>0</v>
      </c>
      <c r="AA4" s="212">
        <f>IF('Step1-Energy'!AA4=0,0,'Step2-Emission'!AA4/'Step1-Energy'!AA4)</f>
        <v>0</v>
      </c>
      <c r="AB4" s="212">
        <f>IF('Step1-Energy'!AB4=0,0,'Step2-Emission'!AB4/'Step1-Energy'!AB4)</f>
        <v>0</v>
      </c>
      <c r="AC4" s="212">
        <f>IF('Step1-Energy'!AC4=0,0,'Step2-Emission'!AC4/'Step1-Energy'!AC4)</f>
        <v>0</v>
      </c>
      <c r="AD4" s="212">
        <f>IF('Step1-Energy'!AD4=0,0,'Step2-Emission'!AD4/'Step1-Energy'!AD4)</f>
        <v>57.755900000000004</v>
      </c>
      <c r="AE4" s="212">
        <f>IF('Step1-Energy'!AE4=0,0,'Step2-Emission'!AE4/'Step1-Energy'!AE4)</f>
        <v>0</v>
      </c>
      <c r="AF4" s="212">
        <f>IF('Step1-Energy'!AF4=0,0,'Step2-Emission'!AF4/'Step1-Energy'!AF4)</f>
        <v>0</v>
      </c>
      <c r="AG4" s="212">
        <f>IF('Step1-Energy'!AG4=0,0,'Step2-Emission'!AG4/'Step1-Energy'!AG4)</f>
        <v>0</v>
      </c>
      <c r="AH4" s="213">
        <f>IF('Step1-Energy'!AH4=0,0,'Step2-Emission'!AH4/'Step1-Energy'!AH4)</f>
        <v>57.755900000000004</v>
      </c>
    </row>
    <row r="5" spans="2:34">
      <c r="B5" s="211" t="s">
        <v>319</v>
      </c>
      <c r="C5" s="212">
        <f>IF('Step1-Energy'!C34=0,0,'Step2-Emission'!C34/'Step1-Energy'!C34)</f>
        <v>0</v>
      </c>
      <c r="D5" s="212">
        <f>IF('Step1-Energy'!D34=0,0,'Step2-Emission'!D34/'Step1-Energy'!D34)</f>
        <v>101.89936215450037</v>
      </c>
      <c r="E5" s="212">
        <f>IF('Step1-Energy'!E34=0,0,'Step2-Emission'!E34/'Step1-Energy'!E34)</f>
        <v>0</v>
      </c>
      <c r="F5" s="212">
        <f>IF('Step1-Energy'!F34=0,0,'Step2-Emission'!F34/'Step1-Energy'!F34)</f>
        <v>79.450199999999995</v>
      </c>
      <c r="G5" s="212">
        <f>IF('Step1-Energy'!G34=0,0,'Step2-Emission'!G34/'Step1-Energy'!G34)</f>
        <v>0</v>
      </c>
      <c r="H5" s="212">
        <f>IF('Step1-Energy'!H34=0,0,'Step2-Emission'!H34/'Step1-Energy'!H34)</f>
        <v>0</v>
      </c>
      <c r="I5" s="212">
        <f>IF('Step1-Energy'!I34=0,0,'Step2-Emission'!I34/'Step1-Energy'!I34)</f>
        <v>72.850770000000011</v>
      </c>
      <c r="J5" s="212">
        <f>IF('Step1-Energy'!J34=0,0,'Step2-Emission'!J34/'Step1-Energy'!J34)</f>
        <v>65.082899999999995</v>
      </c>
      <c r="K5" s="212">
        <f>IF('Step1-Energy'!K34=0,0,'Step2-Emission'!K34/'Step1-Energy'!K34)</f>
        <v>0</v>
      </c>
      <c r="L5" s="212">
        <f>IF('Step1-Energy'!L34=0,0,'Step2-Emission'!L34/'Step1-Energy'!L34)</f>
        <v>0</v>
      </c>
      <c r="M5" s="212">
        <f>IF('Step1-Energy'!M34=0,0,'Step2-Emission'!M34/'Step1-Energy'!M34)</f>
        <v>57.755900000000004</v>
      </c>
      <c r="N5" s="213">
        <f>IF('Step1-Energy'!N34=0,0,'Step2-Emission'!N34/'Step1-Energy'!N34)</f>
        <v>89.945621400872199</v>
      </c>
      <c r="P5" s="211" t="s">
        <v>31</v>
      </c>
      <c r="Q5" s="212">
        <f>IF('Step1-Energy'!Q5=0,0,'Step2-Emission'!Q5/'Step1-Energy'!Q5)</f>
        <v>0</v>
      </c>
      <c r="R5" s="212">
        <f>IF('Step1-Energy'!R5=0,0,'Step2-Emission'!R5/'Step1-Energy'!R5)</f>
        <v>0</v>
      </c>
      <c r="S5" s="212">
        <f>IF('Step1-Energy'!S5=0,0,'Step2-Emission'!S5/'Step1-Energy'!S5)</f>
        <v>0</v>
      </c>
      <c r="T5" s="212">
        <f>IF('Step1-Energy'!T5=0,0,'Step2-Emission'!T5/'Step1-Energy'!T5)</f>
        <v>57.755899999999997</v>
      </c>
      <c r="U5" s="213">
        <f>IF('Step1-Energy'!U5=0,0,'Step2-Emission'!U5/'Step1-Energy'!U5)</f>
        <v>57.755899999999997</v>
      </c>
      <c r="W5" s="211" t="s">
        <v>86</v>
      </c>
      <c r="X5" s="212">
        <f>IF('Step1-Energy'!X5=0,0,'Step2-Emission'!X5/'Step1-Energy'!X5)</f>
        <v>0</v>
      </c>
      <c r="Y5" s="212">
        <f>IF('Step1-Energy'!Y5=0,0,'Step2-Emission'!Y5/'Step1-Energy'!Y5)</f>
        <v>0</v>
      </c>
      <c r="Z5" s="212">
        <f>IF('Step1-Energy'!Z5=0,0,'Step2-Emission'!Z5/'Step1-Energy'!Z5)</f>
        <v>0</v>
      </c>
      <c r="AA5" s="212">
        <f>IF('Step1-Energy'!AA5=0,0,'Step2-Emission'!AA5/'Step1-Energy'!AA5)</f>
        <v>0</v>
      </c>
      <c r="AB5" s="212">
        <f>IF('Step1-Energy'!AB5=0,0,'Step2-Emission'!AB5/'Step1-Energy'!AB5)</f>
        <v>0</v>
      </c>
      <c r="AC5" s="212">
        <f>IF('Step1-Energy'!AC5=0,0,'Step2-Emission'!AC5/'Step1-Energy'!AC5)</f>
        <v>0</v>
      </c>
      <c r="AD5" s="212">
        <f>IF('Step1-Energy'!AD5=0,0,'Step2-Emission'!AD5/'Step1-Energy'!AD5)</f>
        <v>57.755900000000004</v>
      </c>
      <c r="AE5" s="212">
        <f>IF('Step1-Energy'!AE5=0,0,'Step2-Emission'!AE5/'Step1-Energy'!AE5)</f>
        <v>0</v>
      </c>
      <c r="AF5" s="212">
        <f>IF('Step1-Energy'!AF5=0,0,'Step2-Emission'!AF5/'Step1-Energy'!AF5)</f>
        <v>0</v>
      </c>
      <c r="AG5" s="212">
        <f>IF('Step1-Energy'!AG5=0,0,'Step2-Emission'!AG5/'Step1-Energy'!AG5)</f>
        <v>0</v>
      </c>
      <c r="AH5" s="213">
        <f>IF('Step1-Energy'!AH5=0,0,'Step2-Emission'!AH5/'Step1-Energy'!AH5)</f>
        <v>57.755900000000004</v>
      </c>
    </row>
    <row r="6" spans="2:34">
      <c r="B6" s="211" t="s">
        <v>72</v>
      </c>
      <c r="C6" s="212">
        <f>IF('Step1-Energy'!C35=0,0,'Step2-Emission'!C35/'Step1-Energy'!C35)</f>
        <v>0</v>
      </c>
      <c r="D6" s="212">
        <f>IF('Step1-Energy'!D35=0,0,'Step2-Emission'!D35/'Step1-Energy'!D35)</f>
        <v>0</v>
      </c>
      <c r="E6" s="212">
        <f>IF('Step1-Energy'!E35=0,0,'Step2-Emission'!E35/'Step1-Energy'!E35)</f>
        <v>0</v>
      </c>
      <c r="F6" s="212">
        <f>IF('Step1-Energy'!F35=0,0,'Step2-Emission'!F35/'Step1-Energy'!F35)</f>
        <v>0</v>
      </c>
      <c r="G6" s="212">
        <f>IF('Step1-Energy'!G35=0,0,'Step2-Emission'!G35/'Step1-Energy'!G35)</f>
        <v>0</v>
      </c>
      <c r="H6" s="212">
        <f>IF('Step1-Energy'!H35=0,0,'Step2-Emission'!H35/'Step1-Energy'!H35)</f>
        <v>0</v>
      </c>
      <c r="I6" s="212">
        <f>IF('Step1-Energy'!I35=0,0,'Step2-Emission'!I35/'Step1-Energy'!I35)</f>
        <v>72.850770000000011</v>
      </c>
      <c r="J6" s="212">
        <f>IF('Step1-Energy'!J35=0,0,'Step2-Emission'!J35/'Step1-Energy'!J35)</f>
        <v>65.082900000000009</v>
      </c>
      <c r="K6" s="212">
        <f>IF('Step1-Energy'!K35=0,0,'Step2-Emission'!K35/'Step1-Energy'!K35)</f>
        <v>0</v>
      </c>
      <c r="L6" s="212">
        <f>IF('Step1-Energy'!L35=0,0,'Step2-Emission'!L35/'Step1-Energy'!L35)</f>
        <v>0</v>
      </c>
      <c r="M6" s="212">
        <f>IF('Step1-Energy'!M35=0,0,'Step2-Emission'!M35/'Step1-Energy'!M35)</f>
        <v>57.755900000000004</v>
      </c>
      <c r="N6" s="213">
        <f>IF('Step1-Energy'!N35=0,0,'Step2-Emission'!N35/'Step1-Energy'!N35)</f>
        <v>60.449550968003322</v>
      </c>
      <c r="P6" s="211" t="s">
        <v>28</v>
      </c>
      <c r="Q6" s="212">
        <f>IF('Step1-Energy'!Q6=0,0,'Step2-Emission'!Q6/'Step1-Energy'!Q6)</f>
        <v>0</v>
      </c>
      <c r="R6" s="212">
        <f>IF('Step1-Energy'!R6=0,0,'Step2-Emission'!R6/'Step1-Energy'!R6)</f>
        <v>0</v>
      </c>
      <c r="S6" s="212">
        <f>IF('Step1-Energy'!S6=0,0,'Step2-Emission'!S6/'Step1-Energy'!S6)</f>
        <v>0</v>
      </c>
      <c r="T6" s="212">
        <f>IF('Step1-Energy'!T6=0,0,'Step2-Emission'!T6/'Step1-Energy'!T6)</f>
        <v>57.755900000000004</v>
      </c>
      <c r="U6" s="213">
        <f>IF('Step1-Energy'!U6=0,0,'Step2-Emission'!U6/'Step1-Energy'!U6)</f>
        <v>57.755900000000004</v>
      </c>
      <c r="W6" s="211" t="s">
        <v>87</v>
      </c>
      <c r="X6" s="212">
        <f>IF('Step1-Energy'!X6=0,0,'Step2-Emission'!X6/'Step1-Energy'!X6)</f>
        <v>0</v>
      </c>
      <c r="Y6" s="212">
        <f>IF('Step1-Energy'!Y6=0,0,'Step2-Emission'!Y6/'Step1-Energy'!Y6)</f>
        <v>0</v>
      </c>
      <c r="Z6" s="212">
        <f>IF('Step1-Energy'!Z6=0,0,'Step2-Emission'!Z6/'Step1-Energy'!Z6)</f>
        <v>79.450199999999995</v>
      </c>
      <c r="AA6" s="212">
        <f>IF('Step1-Energy'!AA6=0,0,'Step2-Emission'!AA6/'Step1-Energy'!AA6)</f>
        <v>0</v>
      </c>
      <c r="AB6" s="212">
        <f>IF('Step1-Energy'!AB6=0,0,'Step2-Emission'!AB6/'Step1-Energy'!AB6)</f>
        <v>0</v>
      </c>
      <c r="AC6" s="212">
        <f>IF('Step1-Energy'!AC6=0,0,'Step2-Emission'!AC6/'Step1-Energy'!AC6)</f>
        <v>0</v>
      </c>
      <c r="AD6" s="212">
        <f>IF('Step1-Energy'!AD6=0,0,'Step2-Emission'!AD6/'Step1-Energy'!AD6)</f>
        <v>0</v>
      </c>
      <c r="AE6" s="212">
        <f>IF('Step1-Energy'!AE6=0,0,'Step2-Emission'!AE6/'Step1-Energy'!AE6)</f>
        <v>0</v>
      </c>
      <c r="AF6" s="212">
        <f>IF('Step1-Energy'!AF6=0,0,'Step2-Emission'!AF6/'Step1-Energy'!AF6)</f>
        <v>0</v>
      </c>
      <c r="AG6" s="212">
        <f>IF('Step1-Energy'!AG6=0,0,'Step2-Emission'!AG6/'Step1-Energy'!AG6)</f>
        <v>0</v>
      </c>
      <c r="AH6" s="213">
        <f>IF('Step1-Energy'!AH6=0,0,'Step2-Emission'!AH6/'Step1-Energy'!AH6)</f>
        <v>79.450199999999995</v>
      </c>
    </row>
    <row r="7" spans="2:34">
      <c r="B7" s="211" t="s">
        <v>64</v>
      </c>
      <c r="C7" s="212">
        <f>IF('Step1-Energy'!C36=0,0,'Step2-Emission'!C36/'Step1-Energy'!C36)</f>
        <v>0</v>
      </c>
      <c r="D7" s="212">
        <f>IF('Step1-Energy'!D36=0,0,'Step2-Emission'!D36/'Step1-Energy'!D36)</f>
        <v>0</v>
      </c>
      <c r="E7" s="212">
        <f>IF('Step1-Energy'!E36=0,0,'Step2-Emission'!E36/'Step1-Energy'!E36)</f>
        <v>127.90744999999998</v>
      </c>
      <c r="F7" s="212">
        <f>IF('Step1-Energy'!F36=0,0,'Step2-Emission'!F36/'Step1-Energy'!F36)</f>
        <v>79.450199999999995</v>
      </c>
      <c r="G7" s="212">
        <f>IF('Step1-Energy'!G36=0,0,'Step2-Emission'!G36/'Step1-Energy'!G36)</f>
        <v>0</v>
      </c>
      <c r="H7" s="212">
        <f>IF('Step1-Energy'!H36=0,0,'Step2-Emission'!H36/'Step1-Energy'!H36)</f>
        <v>78.991119999999995</v>
      </c>
      <c r="I7" s="212">
        <f>IF('Step1-Energy'!I36=0,0,'Step2-Emission'!I36/'Step1-Energy'!I36)</f>
        <v>72.850770000000011</v>
      </c>
      <c r="J7" s="212">
        <f>IF('Step1-Energy'!J36=0,0,'Step2-Emission'!J36/'Step1-Energy'!J36)</f>
        <v>65.082900000000009</v>
      </c>
      <c r="K7" s="212">
        <f>IF('Step1-Energy'!K36=0,0,'Step2-Emission'!K36/'Step1-Energy'!K36)</f>
        <v>0</v>
      </c>
      <c r="L7" s="212">
        <f>IF('Step1-Energy'!L36=0,0,'Step2-Emission'!L36/'Step1-Energy'!L36)</f>
        <v>0</v>
      </c>
      <c r="M7" s="212">
        <f>IF('Step1-Energy'!M36=0,0,'Step2-Emission'!M36/'Step1-Energy'!M36)</f>
        <v>57.755899999999997</v>
      </c>
      <c r="N7" s="213">
        <f>IF('Step1-Energy'!N36=0,0,'Step2-Emission'!N36/'Step1-Energy'!N36)</f>
        <v>80.687377657056146</v>
      </c>
      <c r="P7" s="211" t="s">
        <v>81</v>
      </c>
      <c r="Q7" s="212">
        <f>IF('Step1-Energy'!Q7=0,0,'Step2-Emission'!Q7/'Step1-Energy'!Q7)</f>
        <v>0</v>
      </c>
      <c r="R7" s="212">
        <f>IF('Step1-Energy'!R7=0,0,'Step2-Emission'!R7/'Step1-Energy'!R7)</f>
        <v>0</v>
      </c>
      <c r="S7" s="212">
        <f>IF('Step1-Energy'!S7=0,0,'Step2-Emission'!S7/'Step1-Energy'!S7)</f>
        <v>58.170980000000007</v>
      </c>
      <c r="T7" s="212">
        <f>IF('Step1-Energy'!T7=0,0,'Step2-Emission'!T7/'Step1-Energy'!T7)</f>
        <v>57.755899999999997</v>
      </c>
      <c r="U7" s="213">
        <f>IF('Step1-Energy'!U7=0,0,'Step2-Emission'!U7/'Step1-Energy'!U7)</f>
        <v>58.019780375871079</v>
      </c>
      <c r="W7" s="211" t="s">
        <v>88</v>
      </c>
      <c r="X7" s="212">
        <f>IF('Step1-Energy'!X7=0,0,'Step2-Emission'!X7/'Step1-Energy'!X7)</f>
        <v>0</v>
      </c>
      <c r="Y7" s="212">
        <f>IF('Step1-Energy'!Y7=0,0,'Step2-Emission'!Y7/'Step1-Energy'!Y7)</f>
        <v>0</v>
      </c>
      <c r="Z7" s="212">
        <f>IF('Step1-Energy'!Z7=0,0,'Step2-Emission'!Z7/'Step1-Energy'!Z7)</f>
        <v>0</v>
      </c>
      <c r="AA7" s="212">
        <f>IF('Step1-Energy'!AA7=0,0,'Step2-Emission'!AA7/'Step1-Energy'!AA7)</f>
        <v>0</v>
      </c>
      <c r="AB7" s="212">
        <f>IF('Step1-Energy'!AB7=0,0,'Step2-Emission'!AB7/'Step1-Energy'!AB7)</f>
        <v>0</v>
      </c>
      <c r="AC7" s="212">
        <f>IF('Step1-Energy'!AC7=0,0,'Step2-Emission'!AC7/'Step1-Energy'!AC7)</f>
        <v>0</v>
      </c>
      <c r="AD7" s="212">
        <f>IF('Step1-Energy'!AD7=0,0,'Step2-Emission'!AD7/'Step1-Energy'!AD7)</f>
        <v>0</v>
      </c>
      <c r="AE7" s="212">
        <f>IF('Step1-Energy'!AE7=0,0,'Step2-Emission'!AE7/'Step1-Energy'!AE7)</f>
        <v>0</v>
      </c>
      <c r="AF7" s="212">
        <f>IF('Step1-Energy'!AF7=0,0,'Step2-Emission'!AF7/'Step1-Energy'!AF7)</f>
        <v>0</v>
      </c>
      <c r="AG7" s="212">
        <f>IF('Step1-Energy'!AG7=0,0,'Step2-Emission'!AG7/'Step1-Energy'!AG7)</f>
        <v>0</v>
      </c>
      <c r="AH7" s="213">
        <f>IF('Step1-Energy'!AH7=0,0,'Step2-Emission'!AH7/'Step1-Energy'!AH7)</f>
        <v>0</v>
      </c>
    </row>
    <row r="8" spans="2:34">
      <c r="B8" s="211" t="s">
        <v>68</v>
      </c>
      <c r="C8" s="212">
        <f>IF('Step1-Energy'!C37=0,0,'Step2-Emission'!C37/'Step1-Energy'!C37)</f>
        <v>0</v>
      </c>
      <c r="D8" s="212">
        <f>IF('Step1-Energy'!D37=0,0,'Step2-Emission'!D37/'Step1-Energy'!D37)</f>
        <v>0</v>
      </c>
      <c r="E8" s="212">
        <f>IF('Step1-Energy'!E37=0,0,'Step2-Emission'!E37/'Step1-Energy'!E37)</f>
        <v>0</v>
      </c>
      <c r="F8" s="212">
        <f>IF('Step1-Energy'!F37=0,0,'Step2-Emission'!F37/'Step1-Energy'!F37)</f>
        <v>79.450199999999995</v>
      </c>
      <c r="G8" s="212">
        <f>IF('Step1-Energy'!G37=0,0,'Step2-Emission'!G37/'Step1-Energy'!G37)</f>
        <v>0</v>
      </c>
      <c r="H8" s="212">
        <f>IF('Step1-Energy'!H37=0,0,'Step2-Emission'!H37/'Step1-Energy'!H37)</f>
        <v>0</v>
      </c>
      <c r="I8" s="212">
        <f>IF('Step1-Energy'!I37=0,0,'Step2-Emission'!I37/'Step1-Energy'!I37)</f>
        <v>72.850769999999997</v>
      </c>
      <c r="J8" s="212">
        <f>IF('Step1-Energy'!J37=0,0,'Step2-Emission'!J37/'Step1-Energy'!J37)</f>
        <v>65.082899999999995</v>
      </c>
      <c r="K8" s="212">
        <f>IF('Step1-Energy'!K37=0,0,'Step2-Emission'!K37/'Step1-Energy'!K37)</f>
        <v>0</v>
      </c>
      <c r="L8" s="212">
        <f>IF('Step1-Energy'!L37=0,0,'Step2-Emission'!L37/'Step1-Energy'!L37)</f>
        <v>0</v>
      </c>
      <c r="M8" s="212">
        <f>IF('Step1-Energy'!M37=0,0,'Step2-Emission'!M37/'Step1-Energy'!M37)</f>
        <v>57.755900000000004</v>
      </c>
      <c r="N8" s="213">
        <f>IF('Step1-Energy'!N37=0,0,'Step2-Emission'!N37/'Step1-Energy'!N37)</f>
        <v>61.15632173467943</v>
      </c>
      <c r="P8" s="206" t="s">
        <v>317</v>
      </c>
      <c r="Q8" s="213">
        <f>IF('Step1-Energy'!Q8=0,0,'Step2-Emission'!Q8/'Step1-Energy'!Q8)</f>
        <v>0</v>
      </c>
      <c r="R8" s="213">
        <f>IF('Step1-Energy'!R8=0,0,'Step2-Emission'!R8/'Step1-Energy'!R8)</f>
        <v>109.59801</v>
      </c>
      <c r="S8" s="213">
        <f>IF('Step1-Energy'!S8=0,0,'Step2-Emission'!S8/'Step1-Energy'!S8)</f>
        <v>58.17098</v>
      </c>
      <c r="T8" s="213">
        <f>IF('Step1-Energy'!T8=0,0,'Step2-Emission'!T8/'Step1-Energy'!T8)</f>
        <v>57.755900000000004</v>
      </c>
      <c r="U8" s="213">
        <f>IF('Step1-Energy'!U8=0,0,'Step2-Emission'!U8/'Step1-Energy'!U8)</f>
        <v>58.113420435876002</v>
      </c>
      <c r="W8" s="211" t="s">
        <v>90</v>
      </c>
      <c r="X8" s="212">
        <f>IF('Step1-Energy'!X8=0,0,'Step2-Emission'!X8/'Step1-Energy'!X8)</f>
        <v>0</v>
      </c>
      <c r="Y8" s="212">
        <f>IF('Step1-Energy'!Y8=0,0,'Step2-Emission'!Y8/'Step1-Energy'!Y8)</f>
        <v>0</v>
      </c>
      <c r="Z8" s="212">
        <f>IF('Step1-Energy'!Z8=0,0,'Step2-Emission'!Z8/'Step1-Energy'!Z8)</f>
        <v>79.450199999999995</v>
      </c>
      <c r="AA8" s="212">
        <f>IF('Step1-Energy'!AA8=0,0,'Step2-Emission'!AA8/'Step1-Energy'!AA8)</f>
        <v>0</v>
      </c>
      <c r="AB8" s="212">
        <f>IF('Step1-Energy'!AB8=0,0,'Step2-Emission'!AB8/'Step1-Energy'!AB8)</f>
        <v>0</v>
      </c>
      <c r="AC8" s="212">
        <f>IF('Step1-Energy'!AC8=0,0,'Step2-Emission'!AC8/'Step1-Energy'!AC8)</f>
        <v>0</v>
      </c>
      <c r="AD8" s="212">
        <f>IF('Step1-Energy'!AD8=0,0,'Step2-Emission'!AD8/'Step1-Energy'!AD8)</f>
        <v>0</v>
      </c>
      <c r="AE8" s="212">
        <f>IF('Step1-Energy'!AE8=0,0,'Step2-Emission'!AE8/'Step1-Energy'!AE8)</f>
        <v>0</v>
      </c>
      <c r="AF8" s="212">
        <f>IF('Step1-Energy'!AF8=0,0,'Step2-Emission'!AF8/'Step1-Energy'!AF8)</f>
        <v>0</v>
      </c>
      <c r="AG8" s="212">
        <f>IF('Step1-Energy'!AG8=0,0,'Step2-Emission'!AG8/'Step1-Energy'!AG8)</f>
        <v>0</v>
      </c>
      <c r="AH8" s="213">
        <f>IF('Step1-Energy'!AH8=0,0,'Step2-Emission'!AH8/'Step1-Energy'!AH8)</f>
        <v>79.450199999999995</v>
      </c>
    </row>
    <row r="9" spans="2:34">
      <c r="B9" s="211" t="s">
        <v>58</v>
      </c>
      <c r="C9" s="212">
        <f>IF('Step1-Energy'!C38=0,0,'Step2-Emission'!C38/'Step1-Energy'!C38)</f>
        <v>0</v>
      </c>
      <c r="D9" s="212">
        <f>IF('Step1-Energy'!D38=0,0,'Step2-Emission'!D38/'Step1-Energy'!D38)</f>
        <v>0</v>
      </c>
      <c r="E9" s="212">
        <f>IF('Step1-Energy'!E38=0,0,'Step2-Emission'!E38/'Step1-Energy'!E38)</f>
        <v>0</v>
      </c>
      <c r="F9" s="212">
        <f>IF('Step1-Energy'!F38=0,0,'Step2-Emission'!F38/'Step1-Energy'!F38)</f>
        <v>79.450199999999995</v>
      </c>
      <c r="G9" s="212">
        <f>IF('Step1-Energy'!G38=0,0,'Step2-Emission'!G38/'Step1-Energy'!G38)</f>
        <v>109.59800999999999</v>
      </c>
      <c r="H9" s="212">
        <f>IF('Step1-Energy'!H38=0,0,'Step2-Emission'!H38/'Step1-Energy'!H38)</f>
        <v>78.991119999999995</v>
      </c>
      <c r="I9" s="212">
        <f>IF('Step1-Energy'!I38=0,0,'Step2-Emission'!I38/'Step1-Energy'!I38)</f>
        <v>72.850769999999997</v>
      </c>
      <c r="J9" s="212">
        <f>IF('Step1-Energy'!J38=0,0,'Step2-Emission'!J38/'Step1-Energy'!J38)</f>
        <v>65.082900000000009</v>
      </c>
      <c r="K9" s="212">
        <f>IF('Step1-Energy'!K38=0,0,'Step2-Emission'!K38/'Step1-Energy'!K38)</f>
        <v>0</v>
      </c>
      <c r="L9" s="212">
        <f>IF('Step1-Energy'!L38=0,0,'Step2-Emission'!L38/'Step1-Energy'!L38)</f>
        <v>0</v>
      </c>
      <c r="M9" s="212">
        <f>IF('Step1-Energy'!M38=0,0,'Step2-Emission'!M38/'Step1-Energy'!M38)</f>
        <v>57.755899999999997</v>
      </c>
      <c r="N9" s="213">
        <f>IF('Step1-Energy'!N38=0,0,'Step2-Emission'!N38/'Step1-Energy'!N38)</f>
        <v>76.530165140206307</v>
      </c>
      <c r="P9" s="211"/>
      <c r="Q9" s="211"/>
      <c r="R9" s="211"/>
      <c r="S9" s="211"/>
      <c r="T9" s="211"/>
      <c r="U9" s="211"/>
      <c r="W9" s="211" t="s">
        <v>91</v>
      </c>
      <c r="X9" s="212">
        <f>IF('Step1-Energy'!X9=0,0,'Step2-Emission'!X9/'Step1-Energy'!X9)</f>
        <v>0</v>
      </c>
      <c r="Y9" s="212">
        <f>IF('Step1-Energy'!Y9=0,0,'Step2-Emission'!Y9/'Step1-Energy'!Y9)</f>
        <v>0</v>
      </c>
      <c r="Z9" s="212">
        <f>IF('Step1-Energy'!Z9=0,0,'Step2-Emission'!Z9/'Step1-Energy'!Z9)</f>
        <v>0</v>
      </c>
      <c r="AA9" s="212">
        <f>IF('Step1-Energy'!AA9=0,0,'Step2-Emission'!AA9/'Step1-Energy'!AA9)</f>
        <v>0</v>
      </c>
      <c r="AB9" s="212">
        <f>IF('Step1-Energy'!AB9=0,0,'Step2-Emission'!AB9/'Step1-Energy'!AB9)</f>
        <v>0</v>
      </c>
      <c r="AC9" s="212">
        <f>IF('Step1-Energy'!AC9=0,0,'Step2-Emission'!AC9/'Step1-Energy'!AC9)</f>
        <v>0</v>
      </c>
      <c r="AD9" s="212">
        <f>IF('Step1-Energy'!AD9=0,0,'Step2-Emission'!AD9/'Step1-Energy'!AD9)</f>
        <v>0</v>
      </c>
      <c r="AE9" s="212">
        <f>IF('Step1-Energy'!AE9=0,0,'Step2-Emission'!AE9/'Step1-Energy'!AE9)</f>
        <v>0</v>
      </c>
      <c r="AF9" s="212">
        <f>IF('Step1-Energy'!AF9=0,0,'Step2-Emission'!AF9/'Step1-Energy'!AF9)</f>
        <v>0</v>
      </c>
      <c r="AG9" s="212">
        <f>IF('Step1-Energy'!AG9=0,0,'Step2-Emission'!AG9/'Step1-Energy'!AG9)</f>
        <v>0</v>
      </c>
      <c r="AH9" s="213">
        <f>IF('Step1-Energy'!AH9=0,0,'Step2-Emission'!AH9/'Step1-Energy'!AH9)</f>
        <v>0</v>
      </c>
    </row>
    <row r="10" spans="2:34">
      <c r="B10" s="211" t="s">
        <v>66</v>
      </c>
      <c r="C10" s="212">
        <f>IF('Step1-Energy'!C39=0,0,'Step2-Emission'!C39/'Step1-Energy'!C39)</f>
        <v>0</v>
      </c>
      <c r="D10" s="212">
        <f>IF('Step1-Energy'!D39=0,0,'Step2-Emission'!D39/'Step1-Energy'!D39)</f>
        <v>0</v>
      </c>
      <c r="E10" s="212">
        <f>IF('Step1-Energy'!E39=0,0,'Step2-Emission'!E39/'Step1-Energy'!E39)</f>
        <v>0</v>
      </c>
      <c r="F10" s="212">
        <f>IF('Step1-Energy'!F39=0,0,'Step2-Emission'!F39/'Step1-Energy'!F39)</f>
        <v>79.450199999999995</v>
      </c>
      <c r="G10" s="212">
        <f>IF('Step1-Energy'!G39=0,0,'Step2-Emission'!G39/'Step1-Energy'!G39)</f>
        <v>0</v>
      </c>
      <c r="H10" s="212">
        <f>IF('Step1-Energy'!H39=0,0,'Step2-Emission'!H39/'Step1-Energy'!H39)</f>
        <v>78.991119999999981</v>
      </c>
      <c r="I10" s="212">
        <f>IF('Step1-Energy'!I39=0,0,'Step2-Emission'!I39/'Step1-Energy'!I39)</f>
        <v>72.850769999999997</v>
      </c>
      <c r="J10" s="212">
        <f>IF('Step1-Energy'!J39=0,0,'Step2-Emission'!J39/'Step1-Energy'!J39)</f>
        <v>65.082900000000009</v>
      </c>
      <c r="K10" s="212">
        <f>IF('Step1-Energy'!K39=0,0,'Step2-Emission'!K39/'Step1-Energy'!K39)</f>
        <v>0</v>
      </c>
      <c r="L10" s="212">
        <f>IF('Step1-Energy'!L39=0,0,'Step2-Emission'!L39/'Step1-Energy'!L39)</f>
        <v>0</v>
      </c>
      <c r="M10" s="212">
        <f>IF('Step1-Energy'!M39=0,0,'Step2-Emission'!M39/'Step1-Energy'!M39)</f>
        <v>57.755900000000004</v>
      </c>
      <c r="N10" s="213">
        <f>IF('Step1-Energy'!N39=0,0,'Step2-Emission'!N39/'Step1-Energy'!N39)</f>
        <v>60.146177579471356</v>
      </c>
      <c r="W10" s="211" t="s">
        <v>93</v>
      </c>
      <c r="X10" s="212">
        <f>IF('Step1-Energy'!X10=0,0,'Step2-Emission'!X10/'Step1-Energy'!X10)</f>
        <v>0</v>
      </c>
      <c r="Y10" s="212">
        <f>IF('Step1-Energy'!Y10=0,0,'Step2-Emission'!Y10/'Step1-Energy'!Y10)</f>
        <v>0</v>
      </c>
      <c r="Z10" s="212">
        <f>IF('Step1-Energy'!Z10=0,0,'Step2-Emission'!Z10/'Step1-Energy'!Z10)</f>
        <v>0</v>
      </c>
      <c r="AA10" s="212">
        <f>IF('Step1-Energy'!AA10=0,0,'Step2-Emission'!AA10/'Step1-Energy'!AA10)</f>
        <v>0</v>
      </c>
      <c r="AB10" s="212">
        <f>IF('Step1-Energy'!AB10=0,0,'Step2-Emission'!AB10/'Step1-Energy'!AB10)</f>
        <v>0</v>
      </c>
      <c r="AC10" s="212">
        <f>IF('Step1-Energy'!AC10=0,0,'Step2-Emission'!AC10/'Step1-Energy'!AC10)</f>
        <v>0</v>
      </c>
      <c r="AD10" s="212">
        <f>IF('Step1-Energy'!AD10=0,0,'Step2-Emission'!AD10/'Step1-Energy'!AD10)</f>
        <v>0</v>
      </c>
      <c r="AE10" s="212">
        <f>IF('Step1-Energy'!AE10=0,0,'Step2-Emission'!AE10/'Step1-Energy'!AE10)</f>
        <v>0</v>
      </c>
      <c r="AF10" s="212">
        <f>IF('Step1-Energy'!AF10=0,0,'Step2-Emission'!AF10/'Step1-Energy'!AF10)</f>
        <v>0</v>
      </c>
      <c r="AG10" s="212">
        <f>IF('Step1-Energy'!AG10=0,0,'Step2-Emission'!AG10/'Step1-Energy'!AG10)</f>
        <v>0</v>
      </c>
      <c r="AH10" s="213">
        <f>IF('Step1-Energy'!AH10=0,0,'Step2-Emission'!AH10/'Step1-Energy'!AH10)</f>
        <v>0</v>
      </c>
    </row>
    <row r="11" spans="2:34">
      <c r="B11" s="211" t="s">
        <v>322</v>
      </c>
      <c r="C11" s="212">
        <f>IF('Step1-Energy'!C40=0,0,'Step2-Emission'!C40/'Step1-Energy'!C40)</f>
        <v>0</v>
      </c>
      <c r="D11" s="212">
        <f>IF('Step1-Energy'!D40=0,0,'Step2-Emission'!D40/'Step1-Energy'!D40)</f>
        <v>0</v>
      </c>
      <c r="E11" s="212">
        <f>IF('Step1-Energy'!E40=0,0,'Step2-Emission'!E40/'Step1-Energy'!E40)</f>
        <v>0</v>
      </c>
      <c r="F11" s="212">
        <f>IF('Step1-Energy'!F40=0,0,'Step2-Emission'!F40/'Step1-Energy'!F40)</f>
        <v>79.450199999999995</v>
      </c>
      <c r="G11" s="212">
        <f>IF('Step1-Energy'!G40=0,0,'Step2-Emission'!G40/'Step1-Energy'!G40)</f>
        <v>0</v>
      </c>
      <c r="H11" s="212">
        <f>IF('Step1-Energy'!H40=0,0,'Step2-Emission'!H40/'Step1-Energy'!H40)</f>
        <v>0</v>
      </c>
      <c r="I11" s="212">
        <f>IF('Step1-Energy'!I40=0,0,'Step2-Emission'!I40/'Step1-Energy'!I40)</f>
        <v>72.850769999999997</v>
      </c>
      <c r="J11" s="212">
        <f>IF('Step1-Energy'!J40=0,0,'Step2-Emission'!J40/'Step1-Energy'!J40)</f>
        <v>0</v>
      </c>
      <c r="K11" s="212">
        <f>IF('Step1-Energy'!K40=0,0,'Step2-Emission'!K40/'Step1-Energy'!K40)</f>
        <v>0</v>
      </c>
      <c r="L11" s="212">
        <f>IF('Step1-Energy'!L40=0,0,'Step2-Emission'!L40/'Step1-Energy'!L40)</f>
        <v>0</v>
      </c>
      <c r="M11" s="212">
        <f>IF('Step1-Energy'!M40=0,0,'Step2-Emission'!M40/'Step1-Energy'!M40)</f>
        <v>57.755900000000004</v>
      </c>
      <c r="N11" s="213">
        <f>IF('Step1-Energy'!N40=0,0,'Step2-Emission'!N40/'Step1-Energy'!N40)</f>
        <v>57.833544794905947</v>
      </c>
      <c r="W11" s="211" t="s">
        <v>94</v>
      </c>
      <c r="X11" s="212">
        <f>IF('Step1-Energy'!X11=0,0,'Step2-Emission'!X11/'Step1-Energy'!X11)</f>
        <v>0</v>
      </c>
      <c r="Y11" s="212">
        <f>IF('Step1-Energy'!Y11=0,0,'Step2-Emission'!Y11/'Step1-Energy'!Y11)</f>
        <v>0</v>
      </c>
      <c r="Z11" s="212">
        <f>IF('Step1-Energy'!Z11=0,0,'Step2-Emission'!Z11/'Step1-Energy'!Z11)</f>
        <v>0</v>
      </c>
      <c r="AA11" s="212">
        <f>IF('Step1-Energy'!AA11=0,0,'Step2-Emission'!AA11/'Step1-Energy'!AA11)</f>
        <v>0</v>
      </c>
      <c r="AB11" s="212">
        <f>IF('Step1-Energy'!AB11=0,0,'Step2-Emission'!AB11/'Step1-Energy'!AB11)</f>
        <v>0</v>
      </c>
      <c r="AC11" s="212">
        <f>IF('Step1-Energy'!AC11=0,0,'Step2-Emission'!AC11/'Step1-Energy'!AC11)</f>
        <v>0</v>
      </c>
      <c r="AD11" s="212">
        <f>IF('Step1-Energy'!AD11=0,0,'Step2-Emission'!AD11/'Step1-Energy'!AD11)</f>
        <v>0</v>
      </c>
      <c r="AE11" s="212">
        <f>IF('Step1-Energy'!AE11=0,0,'Step2-Emission'!AE11/'Step1-Energy'!AE11)</f>
        <v>0</v>
      </c>
      <c r="AF11" s="212">
        <f>IF('Step1-Energy'!AF11=0,0,'Step2-Emission'!AF11/'Step1-Energy'!AF11)</f>
        <v>0</v>
      </c>
      <c r="AG11" s="212">
        <f>IF('Step1-Energy'!AG11=0,0,'Step2-Emission'!AG11/'Step1-Energy'!AG11)</f>
        <v>0</v>
      </c>
      <c r="AH11" s="213">
        <f>IF('Step1-Energy'!AH11=0,0,'Step2-Emission'!AH11/'Step1-Energy'!AH11)</f>
        <v>0</v>
      </c>
    </row>
    <row r="12" spans="2:34">
      <c r="B12" s="211" t="s">
        <v>320</v>
      </c>
      <c r="C12" s="212">
        <f>IF('Step1-Energy'!C41=0,0,'Step2-Emission'!C41/'Step1-Energy'!C41)</f>
        <v>0</v>
      </c>
      <c r="D12" s="212">
        <f>IF('Step1-Energy'!D41=0,0,'Step2-Emission'!D41/'Step1-Energy'!D41)</f>
        <v>101.89936215450034</v>
      </c>
      <c r="E12" s="212">
        <f>IF('Step1-Energy'!E41=0,0,'Step2-Emission'!E41/'Step1-Energy'!E41)</f>
        <v>127.90745</v>
      </c>
      <c r="F12" s="212">
        <f>IF('Step1-Energy'!F41=0,0,'Step2-Emission'!F41/'Step1-Energy'!F41)</f>
        <v>79.450199999999995</v>
      </c>
      <c r="G12" s="212">
        <f>IF('Step1-Energy'!G41=0,0,'Step2-Emission'!G41/'Step1-Energy'!G41)</f>
        <v>0</v>
      </c>
      <c r="H12" s="212">
        <f>IF('Step1-Energy'!H41=0,0,'Step2-Emission'!H41/'Step1-Energy'!H41)</f>
        <v>78.991120000000009</v>
      </c>
      <c r="I12" s="212">
        <f>IF('Step1-Energy'!I41=0,0,'Step2-Emission'!I41/'Step1-Energy'!I41)</f>
        <v>72.850769999999997</v>
      </c>
      <c r="J12" s="212">
        <f>IF('Step1-Energy'!J41=0,0,'Step2-Emission'!J41/'Step1-Energy'!J41)</f>
        <v>65.082899999999995</v>
      </c>
      <c r="K12" s="212">
        <f>IF('Step1-Energy'!K41=0,0,'Step2-Emission'!K41/'Step1-Energy'!K41)</f>
        <v>71.671937000000014</v>
      </c>
      <c r="L12" s="212">
        <f>IF('Step1-Energy'!L41=0,0,'Step2-Emission'!L41/'Step1-Energy'!L41)</f>
        <v>0</v>
      </c>
      <c r="M12" s="212">
        <f>IF('Step1-Energy'!M41=0,0,'Step2-Emission'!M41/'Step1-Energy'!M41)</f>
        <v>57.755899999999997</v>
      </c>
      <c r="N12" s="213">
        <f>IF('Step1-Energy'!N41=0,0,'Step2-Emission'!N41/'Step1-Energy'!N41)</f>
        <v>79.738986043166449</v>
      </c>
      <c r="W12" s="211" t="s">
        <v>95</v>
      </c>
      <c r="X12" s="212">
        <f>IF('Step1-Energy'!X12=0,0,'Step2-Emission'!X12/'Step1-Energy'!X12)</f>
        <v>0</v>
      </c>
      <c r="Y12" s="212">
        <f>IF('Step1-Energy'!Y12=0,0,'Step2-Emission'!Y12/'Step1-Energy'!Y12)</f>
        <v>0</v>
      </c>
      <c r="Z12" s="212">
        <f>IF('Step1-Energy'!Z12=0,0,'Step2-Emission'!Z12/'Step1-Energy'!Z12)</f>
        <v>0</v>
      </c>
      <c r="AA12" s="212">
        <f>IF('Step1-Energy'!AA12=0,0,'Step2-Emission'!AA12/'Step1-Energy'!AA12)</f>
        <v>0</v>
      </c>
      <c r="AB12" s="212">
        <f>IF('Step1-Energy'!AB12=0,0,'Step2-Emission'!AB12/'Step1-Energy'!AB12)</f>
        <v>0</v>
      </c>
      <c r="AC12" s="212">
        <f>IF('Step1-Energy'!AC12=0,0,'Step2-Emission'!AC12/'Step1-Energy'!AC12)</f>
        <v>0</v>
      </c>
      <c r="AD12" s="212">
        <f>IF('Step1-Energy'!AD12=0,0,'Step2-Emission'!AD12/'Step1-Energy'!AD12)</f>
        <v>0</v>
      </c>
      <c r="AE12" s="212">
        <f>IF('Step1-Energy'!AE12=0,0,'Step2-Emission'!AE12/'Step1-Energy'!AE12)</f>
        <v>0</v>
      </c>
      <c r="AF12" s="212">
        <f>IF('Step1-Energy'!AF12=0,0,'Step2-Emission'!AF12/'Step1-Energy'!AF12)</f>
        <v>0</v>
      </c>
      <c r="AG12" s="212">
        <f>IF('Step1-Energy'!AG12=0,0,'Step2-Emission'!AG12/'Step1-Energy'!AG12)</f>
        <v>0</v>
      </c>
      <c r="AH12" s="213">
        <f>IF('Step1-Energy'!AH12=0,0,'Step2-Emission'!AH12/'Step1-Energy'!AH12)</f>
        <v>0</v>
      </c>
    </row>
    <row r="13" spans="2:34">
      <c r="B13" s="211" t="s">
        <v>321</v>
      </c>
      <c r="C13" s="212">
        <f>IF('Step1-Energy'!C42=0,0,'Step2-Emission'!C42/'Step1-Energy'!C42)</f>
        <v>0</v>
      </c>
      <c r="D13" s="212">
        <f>IF('Step1-Energy'!D42=0,0,'Step2-Emission'!D42/'Step1-Energy'!D42)</f>
        <v>0</v>
      </c>
      <c r="E13" s="212">
        <f>IF('Step1-Energy'!E42=0,0,'Step2-Emission'!E42/'Step1-Energy'!E42)</f>
        <v>0</v>
      </c>
      <c r="F13" s="212">
        <f>IF('Step1-Energy'!F42=0,0,'Step2-Emission'!F42/'Step1-Energy'!F42)</f>
        <v>79.450199999999995</v>
      </c>
      <c r="G13" s="212">
        <f>IF('Step1-Energy'!G42=0,0,'Step2-Emission'!G42/'Step1-Energy'!G42)</f>
        <v>0</v>
      </c>
      <c r="H13" s="212">
        <f>IF('Step1-Energy'!H42=0,0,'Step2-Emission'!H42/'Step1-Energy'!H42)</f>
        <v>78.991119999999995</v>
      </c>
      <c r="I13" s="212">
        <f>IF('Step1-Energy'!I42=0,0,'Step2-Emission'!I42/'Step1-Energy'!I42)</f>
        <v>72.850770000000011</v>
      </c>
      <c r="J13" s="212">
        <f>IF('Step1-Energy'!J42=0,0,'Step2-Emission'!J42/'Step1-Energy'!J42)</f>
        <v>65.082900000000009</v>
      </c>
      <c r="K13" s="212">
        <f>IF('Step1-Energy'!K42=0,0,'Step2-Emission'!K42/'Step1-Energy'!K42)</f>
        <v>0</v>
      </c>
      <c r="L13" s="212">
        <f>IF('Step1-Energy'!L42=0,0,'Step2-Emission'!L42/'Step1-Energy'!L42)</f>
        <v>0</v>
      </c>
      <c r="M13" s="212">
        <f>IF('Step1-Energy'!M42=0,0,'Step2-Emission'!M42/'Step1-Energy'!M42)</f>
        <v>57.755900000000004</v>
      </c>
      <c r="N13" s="213">
        <f>IF('Step1-Energy'!N42=0,0,'Step2-Emission'!N42/'Step1-Energy'!N42)</f>
        <v>61.043682877283246</v>
      </c>
      <c r="W13" s="211" t="s">
        <v>97</v>
      </c>
      <c r="X13" s="212">
        <f>IF('Step1-Energy'!X13=0,0,'Step2-Emission'!X13/'Step1-Energy'!X13)</f>
        <v>0</v>
      </c>
      <c r="Y13" s="212">
        <f>IF('Step1-Energy'!Y13=0,0,'Step2-Emission'!Y13/'Step1-Energy'!Y13)</f>
        <v>0</v>
      </c>
      <c r="Z13" s="212">
        <f>IF('Step1-Energy'!Z13=0,0,'Step2-Emission'!Z13/'Step1-Energy'!Z13)</f>
        <v>0</v>
      </c>
      <c r="AA13" s="212">
        <f>IF('Step1-Energy'!AA13=0,0,'Step2-Emission'!AA13/'Step1-Energy'!AA13)</f>
        <v>0</v>
      </c>
      <c r="AB13" s="212">
        <f>IF('Step1-Energy'!AB13=0,0,'Step2-Emission'!AB13/'Step1-Energy'!AB13)</f>
        <v>0</v>
      </c>
      <c r="AC13" s="212">
        <f>IF('Step1-Energy'!AC13=0,0,'Step2-Emission'!AC13/'Step1-Energy'!AC13)</f>
        <v>0</v>
      </c>
      <c r="AD13" s="212">
        <f>IF('Step1-Energy'!AD13=0,0,'Step2-Emission'!AD13/'Step1-Energy'!AD13)</f>
        <v>0</v>
      </c>
      <c r="AE13" s="212">
        <f>IF('Step1-Energy'!AE13=0,0,'Step2-Emission'!AE13/'Step1-Energy'!AE13)</f>
        <v>0</v>
      </c>
      <c r="AF13" s="212">
        <f>IF('Step1-Energy'!AF13=0,0,'Step2-Emission'!AF13/'Step1-Energy'!AF13)</f>
        <v>0</v>
      </c>
      <c r="AG13" s="212">
        <f>IF('Step1-Energy'!AG13=0,0,'Step2-Emission'!AG13/'Step1-Energy'!AG13)</f>
        <v>0</v>
      </c>
      <c r="AH13" s="213">
        <f>IF('Step1-Energy'!AH13=0,0,'Step2-Emission'!AH13/'Step1-Energy'!AH13)</f>
        <v>0</v>
      </c>
    </row>
    <row r="14" spans="2:34">
      <c r="B14" s="211" t="s">
        <v>33</v>
      </c>
      <c r="C14" s="212">
        <f>IF('Step1-Energy'!C43=0,0,'Step2-Emission'!C43/'Step1-Energy'!C43)</f>
        <v>0</v>
      </c>
      <c r="D14" s="212">
        <f>IF('Step1-Energy'!D43=0,0,'Step2-Emission'!D43/'Step1-Energy'!D43)</f>
        <v>0</v>
      </c>
      <c r="E14" s="212">
        <f>IF('Step1-Energy'!E43=0,0,'Step2-Emission'!E43/'Step1-Energy'!E43)</f>
        <v>0</v>
      </c>
      <c r="F14" s="212">
        <f>IF('Step1-Energy'!F43=0,0,'Step2-Emission'!F43/'Step1-Energy'!F43)</f>
        <v>0</v>
      </c>
      <c r="G14" s="212">
        <f>IF('Step1-Energy'!G43=0,0,'Step2-Emission'!G43/'Step1-Energy'!G43)</f>
        <v>0</v>
      </c>
      <c r="H14" s="212">
        <f>IF('Step1-Energy'!H43=0,0,'Step2-Emission'!H43/'Step1-Energy'!H43)</f>
        <v>0</v>
      </c>
      <c r="I14" s="212">
        <f>IF('Step1-Energy'!I43=0,0,'Step2-Emission'!I43/'Step1-Energy'!I43)</f>
        <v>72.850770000000011</v>
      </c>
      <c r="J14" s="212">
        <f>IF('Step1-Energy'!J43=0,0,'Step2-Emission'!J43/'Step1-Energy'!J43)</f>
        <v>65.082900000000009</v>
      </c>
      <c r="K14" s="212">
        <f>IF('Step1-Energy'!K43=0,0,'Step2-Emission'!K43/'Step1-Energy'!K43)</f>
        <v>0</v>
      </c>
      <c r="L14" s="212">
        <f>IF('Step1-Energy'!L43=0,0,'Step2-Emission'!L43/'Step1-Energy'!L43)</f>
        <v>0</v>
      </c>
      <c r="M14" s="212">
        <f>IF('Step1-Energy'!M43=0,0,'Step2-Emission'!M43/'Step1-Energy'!M43)</f>
        <v>57.755900000000004</v>
      </c>
      <c r="N14" s="213">
        <f>IF('Step1-Energy'!N43=0,0,'Step2-Emission'!N43/'Step1-Energy'!N43)</f>
        <v>64.497258518519871</v>
      </c>
      <c r="W14" s="211" t="s">
        <v>99</v>
      </c>
      <c r="X14" s="212">
        <f>IF('Step1-Energy'!X14=0,0,'Step2-Emission'!X14/'Step1-Energy'!X14)</f>
        <v>0</v>
      </c>
      <c r="Y14" s="212">
        <f>IF('Step1-Energy'!Y14=0,0,'Step2-Emission'!Y14/'Step1-Energy'!Y14)</f>
        <v>127.90744999999998</v>
      </c>
      <c r="Z14" s="212">
        <f>IF('Step1-Energy'!Z14=0,0,'Step2-Emission'!Z14/'Step1-Energy'!Z14)</f>
        <v>0</v>
      </c>
      <c r="AA14" s="212">
        <f>IF('Step1-Energy'!AA14=0,0,'Step2-Emission'!AA14/'Step1-Energy'!AA14)</f>
        <v>0</v>
      </c>
      <c r="AB14" s="212">
        <f>IF('Step1-Energy'!AB14=0,0,'Step2-Emission'!AB14/'Step1-Energy'!AB14)</f>
        <v>0</v>
      </c>
      <c r="AC14" s="212">
        <f>IF('Step1-Energy'!AC14=0,0,'Step2-Emission'!AC14/'Step1-Energy'!AC14)</f>
        <v>0</v>
      </c>
      <c r="AD14" s="212">
        <f>IF('Step1-Energy'!AD14=0,0,'Step2-Emission'!AD14/'Step1-Energy'!AD14)</f>
        <v>0</v>
      </c>
      <c r="AE14" s="212">
        <f>IF('Step1-Energy'!AE14=0,0,'Step2-Emission'!AE14/'Step1-Energy'!AE14)</f>
        <v>0</v>
      </c>
      <c r="AF14" s="212">
        <f>IF('Step1-Energy'!AF14=0,0,'Step2-Emission'!AF14/'Step1-Energy'!AF14)</f>
        <v>0</v>
      </c>
      <c r="AG14" s="212">
        <f>IF('Step1-Energy'!AG14=0,0,'Step2-Emission'!AG14/'Step1-Energy'!AG14)</f>
        <v>0</v>
      </c>
      <c r="AH14" s="213">
        <f>IF('Step1-Energy'!AH14=0,0,'Step2-Emission'!AH14/'Step1-Energy'!AH14)</f>
        <v>127.90744999999998</v>
      </c>
    </row>
    <row r="15" spans="2:34">
      <c r="B15" s="211" t="s">
        <v>323</v>
      </c>
      <c r="C15" s="212">
        <f>IF('Step1-Energy'!C44=0,0,'Step2-Emission'!C44/'Step1-Energy'!C44)</f>
        <v>0</v>
      </c>
      <c r="D15" s="212">
        <f>IF('Step1-Energy'!D44=0,0,'Step2-Emission'!D44/'Step1-Energy'!D44)</f>
        <v>0</v>
      </c>
      <c r="E15" s="212">
        <f>IF('Step1-Energy'!E44=0,0,'Step2-Emission'!E44/'Step1-Energy'!E44)</f>
        <v>0</v>
      </c>
      <c r="F15" s="212">
        <f>IF('Step1-Energy'!F44=0,0,'Step2-Emission'!F44/'Step1-Energy'!F44)</f>
        <v>0</v>
      </c>
      <c r="G15" s="212">
        <f>IF('Step1-Energy'!G44=0,0,'Step2-Emission'!G44/'Step1-Energy'!G44)</f>
        <v>0</v>
      </c>
      <c r="H15" s="212">
        <f>IF('Step1-Energy'!H44=0,0,'Step2-Emission'!H44/'Step1-Energy'!H44)</f>
        <v>0</v>
      </c>
      <c r="I15" s="212">
        <f>IF('Step1-Energy'!I44=0,0,'Step2-Emission'!I44/'Step1-Energy'!I44)</f>
        <v>0</v>
      </c>
      <c r="J15" s="212">
        <f>IF('Step1-Energy'!J44=0,0,'Step2-Emission'!J44/'Step1-Energy'!J44)</f>
        <v>0</v>
      </c>
      <c r="K15" s="212">
        <f>IF('Step1-Energy'!K44=0,0,'Step2-Emission'!K44/'Step1-Energy'!K44)</f>
        <v>0</v>
      </c>
      <c r="L15" s="212">
        <f>IF('Step1-Energy'!L44=0,0,'Step2-Emission'!L44/'Step1-Energy'!L44)</f>
        <v>0</v>
      </c>
      <c r="M15" s="212">
        <f>IF('Step1-Energy'!M44=0,0,'Step2-Emission'!M44/'Step1-Energy'!M44)</f>
        <v>0</v>
      </c>
      <c r="N15" s="213">
        <f>IF('Step1-Energy'!N44=0,0,'Step2-Emission'!N44/'Step1-Energy'!N44)</f>
        <v>0</v>
      </c>
      <c r="W15" s="211" t="s">
        <v>100</v>
      </c>
      <c r="X15" s="212">
        <f>IF('Step1-Energy'!X15=0,0,'Step2-Emission'!X15/'Step1-Energy'!X15)</f>
        <v>0</v>
      </c>
      <c r="Y15" s="212">
        <f>IF('Step1-Energy'!Y15=0,0,'Step2-Emission'!Y15/'Step1-Energy'!Y15)</f>
        <v>0</v>
      </c>
      <c r="Z15" s="212">
        <f>IF('Step1-Energy'!Z15=0,0,'Step2-Emission'!Z15/'Step1-Energy'!Z15)</f>
        <v>0</v>
      </c>
      <c r="AA15" s="212">
        <f>IF('Step1-Energy'!AA15=0,0,'Step2-Emission'!AA15/'Step1-Energy'!AA15)</f>
        <v>0</v>
      </c>
      <c r="AB15" s="212">
        <f>IF('Step1-Energy'!AB15=0,0,'Step2-Emission'!AB15/'Step1-Energy'!AB15)</f>
        <v>0</v>
      </c>
      <c r="AC15" s="212">
        <f>IF('Step1-Energy'!AC15=0,0,'Step2-Emission'!AC15/'Step1-Energy'!AC15)</f>
        <v>0</v>
      </c>
      <c r="AD15" s="212">
        <f>IF('Step1-Energy'!AD15=0,0,'Step2-Emission'!AD15/'Step1-Energy'!AD15)</f>
        <v>0</v>
      </c>
      <c r="AE15" s="212">
        <f>IF('Step1-Energy'!AE15=0,0,'Step2-Emission'!AE15/'Step1-Energy'!AE15)</f>
        <v>0</v>
      </c>
      <c r="AF15" s="212">
        <f>IF('Step1-Energy'!AF15=0,0,'Step2-Emission'!AF15/'Step1-Energy'!AF15)</f>
        <v>0</v>
      </c>
      <c r="AG15" s="212">
        <f>IF('Step1-Energy'!AG15=0,0,'Step2-Emission'!AG15/'Step1-Energy'!AG15)</f>
        <v>0</v>
      </c>
      <c r="AH15" s="213">
        <f>IF('Step1-Energy'!AH15=0,0,'Step2-Emission'!AH15/'Step1-Energy'!AH15)</f>
        <v>0</v>
      </c>
    </row>
    <row r="16" spans="2:34">
      <c r="B16" s="211" t="s">
        <v>52</v>
      </c>
      <c r="C16" s="212">
        <f>IF('Step1-Energy'!C45=0,0,'Step2-Emission'!C45/'Step1-Energy'!C45)</f>
        <v>0</v>
      </c>
      <c r="D16" s="212">
        <f>IF('Step1-Energy'!D45=0,0,'Step2-Emission'!D45/'Step1-Energy'!D45)</f>
        <v>0</v>
      </c>
      <c r="E16" s="212">
        <f>IF('Step1-Energy'!E45=0,0,'Step2-Emission'!E45/'Step1-Energy'!E45)</f>
        <v>0</v>
      </c>
      <c r="F16" s="212">
        <f>IF('Step1-Energy'!F45=0,0,'Step2-Emission'!F45/'Step1-Energy'!F45)</f>
        <v>0</v>
      </c>
      <c r="G16" s="212">
        <f>IF('Step1-Energy'!G45=0,0,'Step2-Emission'!G45/'Step1-Energy'!G45)</f>
        <v>0</v>
      </c>
      <c r="H16" s="212">
        <f>IF('Step1-Energy'!H45=0,0,'Step2-Emission'!H45/'Step1-Energy'!H45)</f>
        <v>0</v>
      </c>
      <c r="I16" s="212">
        <f>IF('Step1-Energy'!I45=0,0,'Step2-Emission'!I45/'Step1-Energy'!I45)</f>
        <v>0</v>
      </c>
      <c r="J16" s="212">
        <f>IF('Step1-Energy'!J45=0,0,'Step2-Emission'!J45/'Step1-Energy'!J45)</f>
        <v>0</v>
      </c>
      <c r="K16" s="212">
        <f>IF('Step1-Energy'!K45=0,0,'Step2-Emission'!K45/'Step1-Energy'!K45)</f>
        <v>71.671937</v>
      </c>
      <c r="L16" s="212">
        <f>IF('Step1-Energy'!L45=0,0,'Step2-Emission'!L45/'Step1-Energy'!L45)</f>
        <v>72.614020000000011</v>
      </c>
      <c r="M16" s="212">
        <f>IF('Step1-Energy'!M45=0,0,'Step2-Emission'!M45/'Step1-Energy'!M45)</f>
        <v>0</v>
      </c>
      <c r="N16" s="213">
        <f>IF('Step1-Energy'!N45=0,0,'Step2-Emission'!N45/'Step1-Energy'!N45)</f>
        <v>72.607675987106404</v>
      </c>
      <c r="W16" s="211" t="s">
        <v>102</v>
      </c>
      <c r="X16" s="212">
        <f>IF('Step1-Energy'!X16=0,0,'Step2-Emission'!X16/'Step1-Energy'!X16)</f>
        <v>0</v>
      </c>
      <c r="Y16" s="212">
        <f>IF('Step1-Energy'!Y16=0,0,'Step2-Emission'!Y16/'Step1-Energy'!Y16)</f>
        <v>0</v>
      </c>
      <c r="Z16" s="212">
        <f>IF('Step1-Energy'!Z16=0,0,'Step2-Emission'!Z16/'Step1-Energy'!Z16)</f>
        <v>0</v>
      </c>
      <c r="AA16" s="212">
        <f>IF('Step1-Energy'!AA16=0,0,'Step2-Emission'!AA16/'Step1-Energy'!AA16)</f>
        <v>0</v>
      </c>
      <c r="AB16" s="212">
        <f>IF('Step1-Energy'!AB16=0,0,'Step2-Emission'!AB16/'Step1-Energy'!AB16)</f>
        <v>0</v>
      </c>
      <c r="AC16" s="212">
        <f>IF('Step1-Energy'!AC16=0,0,'Step2-Emission'!AC16/'Step1-Energy'!AC16)</f>
        <v>0</v>
      </c>
      <c r="AD16" s="212">
        <f>IF('Step1-Energy'!AD16=0,0,'Step2-Emission'!AD16/'Step1-Energy'!AD16)</f>
        <v>0</v>
      </c>
      <c r="AE16" s="212">
        <f>IF('Step1-Energy'!AE16=0,0,'Step2-Emission'!AE16/'Step1-Energy'!AE16)</f>
        <v>0</v>
      </c>
      <c r="AF16" s="212">
        <f>IF('Step1-Energy'!AF16=0,0,'Step2-Emission'!AF16/'Step1-Energy'!AF16)</f>
        <v>0</v>
      </c>
      <c r="AG16" s="212">
        <f>IF('Step1-Energy'!AG16=0,0,'Step2-Emission'!AG16/'Step1-Energy'!AG16)</f>
        <v>0</v>
      </c>
      <c r="AH16" s="213">
        <f>IF('Step1-Energy'!AH16=0,0,'Step2-Emission'!AH16/'Step1-Energy'!AH16)</f>
        <v>0</v>
      </c>
    </row>
    <row r="17" spans="2:34">
      <c r="B17" s="211" t="s">
        <v>44</v>
      </c>
      <c r="C17" s="212">
        <f>IF('Step1-Energy'!C46=0,0,'Step2-Emission'!C46/'Step1-Energy'!C46)</f>
        <v>0</v>
      </c>
      <c r="D17" s="212">
        <f>IF('Step1-Energy'!D46=0,0,'Step2-Emission'!D46/'Step1-Energy'!D46)</f>
        <v>0</v>
      </c>
      <c r="E17" s="212">
        <f>IF('Step1-Energy'!E46=0,0,'Step2-Emission'!E46/'Step1-Energy'!E46)</f>
        <v>0</v>
      </c>
      <c r="F17" s="212">
        <f>IF('Step1-Energy'!F46=0,0,'Step2-Emission'!F46/'Step1-Energy'!F46)</f>
        <v>0</v>
      </c>
      <c r="G17" s="212">
        <f>IF('Step1-Energy'!G46=0,0,'Step2-Emission'!G46/'Step1-Energy'!G46)</f>
        <v>0</v>
      </c>
      <c r="H17" s="212">
        <f>IF('Step1-Energy'!H46=0,0,'Step2-Emission'!H46/'Step1-Energy'!H46)</f>
        <v>0</v>
      </c>
      <c r="I17" s="212">
        <f>IF('Step1-Energy'!I46=0,0,'Step2-Emission'!I46/'Step1-Energy'!I46)</f>
        <v>72.850769999999997</v>
      </c>
      <c r="J17" s="212">
        <f>IF('Step1-Energy'!J46=0,0,'Step2-Emission'!J46/'Step1-Energy'!J46)</f>
        <v>65.082899999999995</v>
      </c>
      <c r="K17" s="212">
        <f>IF('Step1-Energy'!K46=0,0,'Step2-Emission'!K46/'Step1-Energy'!K46)</f>
        <v>71.671937</v>
      </c>
      <c r="L17" s="212">
        <f>IF('Step1-Energy'!L46=0,0,'Step2-Emission'!L46/'Step1-Energy'!L46)</f>
        <v>0</v>
      </c>
      <c r="M17" s="212">
        <f>IF('Step1-Energy'!M46=0,0,'Step2-Emission'!M46/'Step1-Energy'!M46)</f>
        <v>57.755899999999997</v>
      </c>
      <c r="N17" s="213">
        <f>IF('Step1-Energy'!N46=0,0,'Step2-Emission'!N46/'Step1-Energy'!N46)</f>
        <v>71.80601429161662</v>
      </c>
      <c r="W17" s="211" t="s">
        <v>103</v>
      </c>
      <c r="X17" s="212">
        <f>IF('Step1-Energy'!X17=0,0,'Step2-Emission'!X17/'Step1-Energy'!X17)</f>
        <v>0</v>
      </c>
      <c r="Y17" s="212">
        <f>IF('Step1-Energy'!Y17=0,0,'Step2-Emission'!Y17/'Step1-Energy'!Y17)</f>
        <v>0</v>
      </c>
      <c r="Z17" s="212">
        <f>IF('Step1-Energy'!Z17=0,0,'Step2-Emission'!Z17/'Step1-Energy'!Z17)</f>
        <v>0</v>
      </c>
      <c r="AA17" s="212">
        <f>IF('Step1-Energy'!AA17=0,0,'Step2-Emission'!AA17/'Step1-Energy'!AA17)</f>
        <v>72.850769999999997</v>
      </c>
      <c r="AB17" s="212">
        <f>IF('Step1-Energy'!AB17=0,0,'Step2-Emission'!AB17/'Step1-Energy'!AB17)</f>
        <v>0</v>
      </c>
      <c r="AC17" s="212">
        <f>IF('Step1-Energy'!AC17=0,0,'Step2-Emission'!AC17/'Step1-Energy'!AC17)</f>
        <v>0</v>
      </c>
      <c r="AD17" s="212">
        <f>IF('Step1-Energy'!AD17=0,0,'Step2-Emission'!AD17/'Step1-Energy'!AD17)</f>
        <v>0</v>
      </c>
      <c r="AE17" s="212">
        <f>IF('Step1-Energy'!AE17=0,0,'Step2-Emission'!AE17/'Step1-Energy'!AE17)</f>
        <v>0</v>
      </c>
      <c r="AF17" s="212">
        <f>IF('Step1-Energy'!AF17=0,0,'Step2-Emission'!AF17/'Step1-Energy'!AF17)</f>
        <v>0</v>
      </c>
      <c r="AG17" s="212">
        <f>IF('Step1-Energy'!AG17=0,0,'Step2-Emission'!AG17/'Step1-Energy'!AG17)</f>
        <v>0</v>
      </c>
      <c r="AH17" s="213">
        <f>IF('Step1-Energy'!AH17=0,0,'Step2-Emission'!AH17/'Step1-Energy'!AH17)</f>
        <v>72.850769999999997</v>
      </c>
    </row>
    <row r="18" spans="2:34">
      <c r="B18" s="211" t="s">
        <v>60</v>
      </c>
      <c r="C18" s="212">
        <f>IF('Step1-Energy'!C47=0,0,'Step2-Emission'!C47/'Step1-Energy'!C47)</f>
        <v>0</v>
      </c>
      <c r="D18" s="212">
        <f>IF('Step1-Energy'!D47=0,0,'Step2-Emission'!D47/'Step1-Energy'!D47)</f>
        <v>0</v>
      </c>
      <c r="E18" s="212">
        <f>IF('Step1-Energy'!E47=0,0,'Step2-Emission'!E47/'Step1-Energy'!E47)</f>
        <v>0</v>
      </c>
      <c r="F18" s="212">
        <f>IF('Step1-Energy'!F47=0,0,'Step2-Emission'!F47/'Step1-Energy'!F47)</f>
        <v>0</v>
      </c>
      <c r="G18" s="212">
        <f>IF('Step1-Energy'!G47=0,0,'Step2-Emission'!G47/'Step1-Energy'!G47)</f>
        <v>0</v>
      </c>
      <c r="H18" s="212">
        <f>IF('Step1-Energy'!H47=0,0,'Step2-Emission'!H47/'Step1-Energy'!H47)</f>
        <v>0</v>
      </c>
      <c r="I18" s="212">
        <f>IF('Step1-Energy'!I47=0,0,'Step2-Emission'!I47/'Step1-Energy'!I47)</f>
        <v>0</v>
      </c>
      <c r="J18" s="212">
        <f>IF('Step1-Energy'!J47=0,0,'Step2-Emission'!J47/'Step1-Energy'!J47)</f>
        <v>0</v>
      </c>
      <c r="K18" s="212">
        <f>IF('Step1-Energy'!K47=0,0,'Step2-Emission'!K47/'Step1-Energy'!K47)</f>
        <v>0</v>
      </c>
      <c r="L18" s="212">
        <f>IF('Step1-Energy'!L47=0,0,'Step2-Emission'!L47/'Step1-Energy'!L47)</f>
        <v>0</v>
      </c>
      <c r="M18" s="212">
        <f>IF('Step1-Energy'!M47=0,0,'Step2-Emission'!M47/'Step1-Energy'!M47)</f>
        <v>0</v>
      </c>
      <c r="N18" s="213">
        <f>IF('Step1-Energy'!N47=0,0,'Step2-Emission'!N47/'Step1-Energy'!N47)</f>
        <v>0</v>
      </c>
      <c r="W18" s="211" t="s">
        <v>104</v>
      </c>
      <c r="X18" s="212">
        <f>IF('Step1-Energy'!X18=0,0,'Step2-Emission'!X18/'Step1-Energy'!X18)</f>
        <v>0</v>
      </c>
      <c r="Y18" s="212">
        <f>IF('Step1-Energy'!Y18=0,0,'Step2-Emission'!Y18/'Step1-Energy'!Y18)</f>
        <v>0</v>
      </c>
      <c r="Z18" s="212">
        <f>IF('Step1-Energy'!Z18=0,0,'Step2-Emission'!Z18/'Step1-Energy'!Z18)</f>
        <v>0</v>
      </c>
      <c r="AA18" s="212">
        <f>IF('Step1-Energy'!AA18=0,0,'Step2-Emission'!AA18/'Step1-Energy'!AA18)</f>
        <v>0</v>
      </c>
      <c r="AB18" s="212">
        <f>IF('Step1-Energy'!AB18=0,0,'Step2-Emission'!AB18/'Step1-Energy'!AB18)</f>
        <v>0</v>
      </c>
      <c r="AC18" s="212">
        <f>IF('Step1-Energy'!AC18=0,0,'Step2-Emission'!AC18/'Step1-Energy'!AC18)</f>
        <v>0</v>
      </c>
      <c r="AD18" s="212">
        <f>IF('Step1-Energy'!AD18=0,0,'Step2-Emission'!AD18/'Step1-Energy'!AD18)</f>
        <v>0</v>
      </c>
      <c r="AE18" s="212">
        <f>IF('Step1-Energy'!AE18=0,0,'Step2-Emission'!AE18/'Step1-Energy'!AE18)</f>
        <v>0</v>
      </c>
      <c r="AF18" s="212">
        <f>IF('Step1-Energy'!AF18=0,0,'Step2-Emission'!AF18/'Step1-Energy'!AF18)</f>
        <v>0</v>
      </c>
      <c r="AG18" s="212">
        <f>IF('Step1-Energy'!AG18=0,0,'Step2-Emission'!AG18/'Step1-Energy'!AG18)</f>
        <v>0</v>
      </c>
      <c r="AH18" s="213">
        <f>IF('Step1-Energy'!AH18=0,0,'Step2-Emission'!AH18/'Step1-Energy'!AH18)</f>
        <v>0</v>
      </c>
    </row>
    <row r="19" spans="2:34">
      <c r="B19" s="211" t="s">
        <v>55</v>
      </c>
      <c r="C19" s="212">
        <f>IF('Step1-Energy'!C48=0,0,'Step2-Emission'!C48/'Step1-Energy'!C48)</f>
        <v>0</v>
      </c>
      <c r="D19" s="212">
        <f>IF('Step1-Energy'!D48=0,0,'Step2-Emission'!D48/'Step1-Energy'!D48)</f>
        <v>0</v>
      </c>
      <c r="E19" s="212">
        <f>IF('Step1-Energy'!E48=0,0,'Step2-Emission'!E48/'Step1-Energy'!E48)</f>
        <v>0</v>
      </c>
      <c r="F19" s="212">
        <f>IF('Step1-Energy'!F48=0,0,'Step2-Emission'!F48/'Step1-Energy'!F48)</f>
        <v>0</v>
      </c>
      <c r="G19" s="212">
        <f>IF('Step1-Energy'!G48=0,0,'Step2-Emission'!G48/'Step1-Energy'!G48)</f>
        <v>0</v>
      </c>
      <c r="H19" s="212">
        <f>IF('Step1-Energy'!H48=0,0,'Step2-Emission'!H48/'Step1-Energy'!H48)</f>
        <v>0</v>
      </c>
      <c r="I19" s="212">
        <f>IF('Step1-Energy'!I48=0,0,'Step2-Emission'!I48/'Step1-Energy'!I48)</f>
        <v>72.850769999999997</v>
      </c>
      <c r="J19" s="212">
        <f>IF('Step1-Energy'!J48=0,0,'Step2-Emission'!J48/'Step1-Energy'!J48)</f>
        <v>0</v>
      </c>
      <c r="K19" s="212">
        <f>IF('Step1-Energy'!K48=0,0,'Step2-Emission'!K48/'Step1-Energy'!K48)</f>
        <v>0</v>
      </c>
      <c r="L19" s="212">
        <f>IF('Step1-Energy'!L48=0,0,'Step2-Emission'!L48/'Step1-Energy'!L48)</f>
        <v>0</v>
      </c>
      <c r="M19" s="212">
        <f>IF('Step1-Energy'!M48=0,0,'Step2-Emission'!M48/'Step1-Energy'!M48)</f>
        <v>0</v>
      </c>
      <c r="N19" s="213">
        <f>IF('Step1-Energy'!N48=0,0,'Step2-Emission'!N48/'Step1-Energy'!N48)</f>
        <v>72.850769999999997</v>
      </c>
      <c r="W19" s="211" t="s">
        <v>105</v>
      </c>
      <c r="X19" s="212">
        <f>IF('Step1-Energy'!X19=0,0,'Step2-Emission'!X19/'Step1-Energy'!X19)</f>
        <v>0</v>
      </c>
      <c r="Y19" s="212">
        <f>IF('Step1-Energy'!Y19=0,0,'Step2-Emission'!Y19/'Step1-Energy'!Y19)</f>
        <v>0</v>
      </c>
      <c r="Z19" s="212">
        <f>IF('Step1-Energy'!Z19=0,0,'Step2-Emission'!Z19/'Step1-Energy'!Z19)</f>
        <v>0</v>
      </c>
      <c r="AA19" s="212">
        <f>IF('Step1-Energy'!AA19=0,0,'Step2-Emission'!AA19/'Step1-Energy'!AA19)</f>
        <v>0</v>
      </c>
      <c r="AB19" s="212">
        <f>IF('Step1-Energy'!AB19=0,0,'Step2-Emission'!AB19/'Step1-Energy'!AB19)</f>
        <v>0</v>
      </c>
      <c r="AC19" s="212">
        <f>IF('Step1-Energy'!AC19=0,0,'Step2-Emission'!AC19/'Step1-Energy'!AC19)</f>
        <v>0</v>
      </c>
      <c r="AD19" s="212">
        <f>IF('Step1-Energy'!AD19=0,0,'Step2-Emission'!AD19/'Step1-Energy'!AD19)</f>
        <v>57.755900000000004</v>
      </c>
      <c r="AE19" s="212">
        <f>IF('Step1-Energy'!AE19=0,0,'Step2-Emission'!AE19/'Step1-Energy'!AE19)</f>
        <v>0</v>
      </c>
      <c r="AF19" s="212">
        <f>IF('Step1-Energy'!AF19=0,0,'Step2-Emission'!AF19/'Step1-Energy'!AF19)</f>
        <v>0</v>
      </c>
      <c r="AG19" s="212">
        <f>IF('Step1-Energy'!AG19=0,0,'Step2-Emission'!AG19/'Step1-Energy'!AG19)</f>
        <v>0</v>
      </c>
      <c r="AH19" s="213">
        <f>IF('Step1-Energy'!AH19=0,0,'Step2-Emission'!AH19/'Step1-Energy'!AH19)</f>
        <v>57.755900000000004</v>
      </c>
    </row>
    <row r="20" spans="2:34">
      <c r="B20" s="211" t="s">
        <v>53</v>
      </c>
      <c r="C20" s="212">
        <f>IF('Step1-Energy'!C49=0,0,'Step2-Emission'!C49/'Step1-Energy'!C49)</f>
        <v>0</v>
      </c>
      <c r="D20" s="212">
        <f>IF('Step1-Energy'!D49=0,0,'Step2-Emission'!D49/'Step1-Energy'!D49)</f>
        <v>0</v>
      </c>
      <c r="E20" s="212">
        <f>IF('Step1-Energy'!E49=0,0,'Step2-Emission'!E49/'Step1-Energy'!E49)</f>
        <v>0</v>
      </c>
      <c r="F20" s="212">
        <f>IF('Step1-Energy'!F49=0,0,'Step2-Emission'!F49/'Step1-Energy'!F49)</f>
        <v>79.450200000000009</v>
      </c>
      <c r="G20" s="212">
        <f>IF('Step1-Energy'!G49=0,0,'Step2-Emission'!G49/'Step1-Energy'!G49)</f>
        <v>0</v>
      </c>
      <c r="H20" s="212">
        <f>IF('Step1-Energy'!H49=0,0,'Step2-Emission'!H49/'Step1-Energy'!H49)</f>
        <v>0</v>
      </c>
      <c r="I20" s="212">
        <f>IF('Step1-Energy'!I49=0,0,'Step2-Emission'!I49/'Step1-Energy'!I49)</f>
        <v>72.850769999999997</v>
      </c>
      <c r="J20" s="212">
        <f>IF('Step1-Energy'!J49=0,0,'Step2-Emission'!J49/'Step1-Energy'!J49)</f>
        <v>0</v>
      </c>
      <c r="K20" s="212">
        <f>IF('Step1-Energy'!K49=0,0,'Step2-Emission'!K49/'Step1-Energy'!K49)</f>
        <v>0</v>
      </c>
      <c r="L20" s="212">
        <f>IF('Step1-Energy'!L49=0,0,'Step2-Emission'!L49/'Step1-Energy'!L49)</f>
        <v>0</v>
      </c>
      <c r="M20" s="212">
        <f>IF('Step1-Energy'!M49=0,0,'Step2-Emission'!M49/'Step1-Energy'!M49)</f>
        <v>0</v>
      </c>
      <c r="N20" s="213">
        <f>IF('Step1-Energy'!N49=0,0,'Step2-Emission'!N49/'Step1-Energy'!N49)</f>
        <v>72.869429083451081</v>
      </c>
      <c r="W20" s="211" t="s">
        <v>106</v>
      </c>
      <c r="X20" s="212">
        <f>IF('Step1-Energy'!X20=0,0,'Step2-Emission'!X20/'Step1-Energy'!X20)</f>
        <v>0</v>
      </c>
      <c r="Y20" s="212">
        <f>IF('Step1-Energy'!Y20=0,0,'Step2-Emission'!Y20/'Step1-Energy'!Y20)</f>
        <v>0</v>
      </c>
      <c r="Z20" s="212">
        <f>IF('Step1-Energy'!Z20=0,0,'Step2-Emission'!Z20/'Step1-Energy'!Z20)</f>
        <v>0</v>
      </c>
      <c r="AA20" s="212">
        <f>IF('Step1-Energy'!AA20=0,0,'Step2-Emission'!AA20/'Step1-Energy'!AA20)</f>
        <v>0</v>
      </c>
      <c r="AB20" s="212">
        <f>IF('Step1-Energy'!AB20=0,0,'Step2-Emission'!AB20/'Step1-Energy'!AB20)</f>
        <v>0</v>
      </c>
      <c r="AC20" s="212">
        <f>IF('Step1-Energy'!AC20=0,0,'Step2-Emission'!AC20/'Step1-Energy'!AC20)</f>
        <v>0</v>
      </c>
      <c r="AD20" s="212">
        <f>IF('Step1-Energy'!AD20=0,0,'Step2-Emission'!AD20/'Step1-Energy'!AD20)</f>
        <v>0</v>
      </c>
      <c r="AE20" s="212">
        <f>IF('Step1-Energy'!AE20=0,0,'Step2-Emission'!AE20/'Step1-Energy'!AE20)</f>
        <v>0</v>
      </c>
      <c r="AF20" s="212">
        <f>IF('Step1-Energy'!AF20=0,0,'Step2-Emission'!AF20/'Step1-Energy'!AF20)</f>
        <v>0</v>
      </c>
      <c r="AG20" s="212">
        <f>IF('Step1-Energy'!AG20=0,0,'Step2-Emission'!AG20/'Step1-Energy'!AG20)</f>
        <v>0</v>
      </c>
      <c r="AH20" s="213">
        <f>IF('Step1-Energy'!AH20=0,0,'Step2-Emission'!AH20/'Step1-Energy'!AH20)</f>
        <v>0</v>
      </c>
    </row>
    <row r="21" spans="2:34">
      <c r="B21" s="211" t="s">
        <v>324</v>
      </c>
      <c r="C21" s="212">
        <f>IF('Step1-Energy'!C50=0,0,'Step2-Emission'!C50/'Step1-Energy'!C50)</f>
        <v>0</v>
      </c>
      <c r="D21" s="212">
        <f>IF('Step1-Energy'!D50=0,0,'Step2-Emission'!D50/'Step1-Energy'!D50)</f>
        <v>0</v>
      </c>
      <c r="E21" s="212">
        <f>IF('Step1-Energy'!E50=0,0,'Step2-Emission'!E50/'Step1-Energy'!E50)</f>
        <v>0</v>
      </c>
      <c r="F21" s="212">
        <f>IF('Step1-Energy'!F50=0,0,'Step2-Emission'!F50/'Step1-Energy'!F50)</f>
        <v>0</v>
      </c>
      <c r="G21" s="212">
        <f>IF('Step1-Energy'!G50=0,0,'Step2-Emission'!G50/'Step1-Energy'!G50)</f>
        <v>0</v>
      </c>
      <c r="H21" s="212">
        <f>IF('Step1-Energy'!H50=0,0,'Step2-Emission'!H50/'Step1-Energy'!H50)</f>
        <v>0</v>
      </c>
      <c r="I21" s="212">
        <f>IF('Step1-Energy'!I50=0,0,'Step2-Emission'!I50/'Step1-Energy'!I50)</f>
        <v>0</v>
      </c>
      <c r="J21" s="212">
        <f>IF('Step1-Energy'!J50=0,0,'Step2-Emission'!J50/'Step1-Energy'!J50)</f>
        <v>65.082899999999995</v>
      </c>
      <c r="K21" s="212">
        <f>IF('Step1-Energy'!K50=0,0,'Step2-Emission'!K50/'Step1-Energy'!K50)</f>
        <v>0</v>
      </c>
      <c r="L21" s="212">
        <f>IF('Step1-Energy'!L50=0,0,'Step2-Emission'!L50/'Step1-Energy'!L50)</f>
        <v>72.614019999999996</v>
      </c>
      <c r="M21" s="212">
        <f>IF('Step1-Energy'!M50=0,0,'Step2-Emission'!M50/'Step1-Energy'!M50)</f>
        <v>57.755900000000004</v>
      </c>
      <c r="N21" s="213">
        <f>IF('Step1-Energy'!N50=0,0,'Step2-Emission'!N50/'Step1-Energy'!N50)</f>
        <v>34.288242695794423</v>
      </c>
      <c r="W21" s="211" t="s">
        <v>107</v>
      </c>
      <c r="X21" s="212">
        <f>IF('Step1-Energy'!X21=0,0,'Step2-Emission'!X21/'Step1-Energy'!X21)</f>
        <v>0</v>
      </c>
      <c r="Y21" s="212">
        <f>IF('Step1-Energy'!Y21=0,0,'Step2-Emission'!Y21/'Step1-Energy'!Y21)</f>
        <v>0</v>
      </c>
      <c r="Z21" s="212">
        <f>IF('Step1-Energy'!Z21=0,0,'Step2-Emission'!Z21/'Step1-Energy'!Z21)</f>
        <v>0</v>
      </c>
      <c r="AA21" s="212">
        <f>IF('Step1-Energy'!AA21=0,0,'Step2-Emission'!AA21/'Step1-Energy'!AA21)</f>
        <v>0</v>
      </c>
      <c r="AB21" s="212">
        <f>IF('Step1-Energy'!AB21=0,0,'Step2-Emission'!AB21/'Step1-Energy'!AB21)</f>
        <v>0</v>
      </c>
      <c r="AC21" s="212">
        <f>IF('Step1-Energy'!AC21=0,0,'Step2-Emission'!AC21/'Step1-Energy'!AC21)</f>
        <v>0</v>
      </c>
      <c r="AD21" s="212">
        <f>IF('Step1-Energy'!AD21=0,0,'Step2-Emission'!AD21/'Step1-Energy'!AD21)</f>
        <v>0</v>
      </c>
      <c r="AE21" s="212">
        <f>IF('Step1-Energy'!AE21=0,0,'Step2-Emission'!AE21/'Step1-Energy'!AE21)</f>
        <v>0</v>
      </c>
      <c r="AF21" s="212">
        <f>IF('Step1-Energy'!AF21=0,0,'Step2-Emission'!AF21/'Step1-Energy'!AF21)</f>
        <v>0</v>
      </c>
      <c r="AG21" s="212">
        <f>IF('Step1-Energy'!AG21=0,0,'Step2-Emission'!AG21/'Step1-Energy'!AG21)</f>
        <v>0</v>
      </c>
      <c r="AH21" s="213">
        <f>IF('Step1-Energy'!AH21=0,0,'Step2-Emission'!AH21/'Step1-Energy'!AH21)</f>
        <v>0</v>
      </c>
    </row>
    <row r="22" spans="2:34">
      <c r="B22" s="206" t="s">
        <v>335</v>
      </c>
      <c r="C22" s="213">
        <f>IF('Step1-Energy'!C51=0,0,'Step2-Emission'!C51/'Step1-Energy'!C51)</f>
        <v>0</v>
      </c>
      <c r="D22" s="213">
        <f>IF('Step1-Energy'!D51=0,0,'Step2-Emission'!D51/'Step1-Energy'!D51)</f>
        <v>101.89936215450037</v>
      </c>
      <c r="E22" s="213">
        <f>IF('Step1-Energy'!E51=0,0,'Step2-Emission'!E51/'Step1-Energy'!E51)</f>
        <v>127.90745</v>
      </c>
      <c r="F22" s="213">
        <f>IF('Step1-Energy'!F51=0,0,'Step2-Emission'!F51/'Step1-Energy'!F51)</f>
        <v>79.450199999999981</v>
      </c>
      <c r="G22" s="213">
        <f>IF('Step1-Energy'!G51=0,0,'Step2-Emission'!G51/'Step1-Energy'!G51)</f>
        <v>109.59800999999999</v>
      </c>
      <c r="H22" s="213">
        <f>IF('Step1-Energy'!H51=0,0,'Step2-Emission'!H51/'Step1-Energy'!H51)</f>
        <v>78.991119999999981</v>
      </c>
      <c r="I22" s="213">
        <f>IF('Step1-Energy'!I51=0,0,'Step2-Emission'!I51/'Step1-Energy'!I51)</f>
        <v>72.850770000000011</v>
      </c>
      <c r="J22" s="213">
        <f>IF('Step1-Energy'!J51=0,0,'Step2-Emission'!J51/'Step1-Energy'!J51)</f>
        <v>65.082899999999995</v>
      </c>
      <c r="K22" s="213">
        <f>IF('Step1-Energy'!K51=0,0,'Step2-Emission'!K51/'Step1-Energy'!K51)</f>
        <v>71.671937</v>
      </c>
      <c r="L22" s="213">
        <f>IF('Step1-Energy'!L51=0,0,'Step2-Emission'!L51/'Step1-Energy'!L51)</f>
        <v>72.614020000000011</v>
      </c>
      <c r="M22" s="213">
        <f>IF('Step1-Energy'!M51=0,0,'Step2-Emission'!M51/'Step1-Energy'!M51)</f>
        <v>57.755900000000004</v>
      </c>
      <c r="N22" s="213">
        <f>IF('Step1-Energy'!N51=0,0,'Step2-Emission'!N51/'Step1-Energy'!N51)</f>
        <v>67.274170265370444</v>
      </c>
      <c r="W22" s="211" t="s">
        <v>108</v>
      </c>
      <c r="X22" s="212">
        <f>IF('Step1-Energy'!X22=0,0,'Step2-Emission'!X22/'Step1-Energy'!X22)</f>
        <v>0</v>
      </c>
      <c r="Y22" s="212">
        <f>IF('Step1-Energy'!Y22=0,0,'Step2-Emission'!Y22/'Step1-Energy'!Y22)</f>
        <v>0</v>
      </c>
      <c r="Z22" s="212">
        <f>IF('Step1-Energy'!Z22=0,0,'Step2-Emission'!Z22/'Step1-Energy'!Z22)</f>
        <v>0</v>
      </c>
      <c r="AA22" s="212">
        <f>IF('Step1-Energy'!AA22=0,0,'Step2-Emission'!AA22/'Step1-Energy'!AA22)</f>
        <v>0</v>
      </c>
      <c r="AB22" s="212">
        <f>IF('Step1-Energy'!AB22=0,0,'Step2-Emission'!AB22/'Step1-Energy'!AB22)</f>
        <v>0</v>
      </c>
      <c r="AC22" s="212">
        <f>IF('Step1-Energy'!AC22=0,0,'Step2-Emission'!AC22/'Step1-Energy'!AC22)</f>
        <v>0</v>
      </c>
      <c r="AD22" s="212">
        <f>IF('Step1-Energy'!AD22=0,0,'Step2-Emission'!AD22/'Step1-Energy'!AD22)</f>
        <v>0</v>
      </c>
      <c r="AE22" s="212">
        <f>IF('Step1-Energy'!AE22=0,0,'Step2-Emission'!AE22/'Step1-Energy'!AE22)</f>
        <v>0</v>
      </c>
      <c r="AF22" s="212">
        <f>IF('Step1-Energy'!AF22=0,0,'Step2-Emission'!AF22/'Step1-Energy'!AF22)</f>
        <v>0</v>
      </c>
      <c r="AG22" s="212">
        <f>IF('Step1-Energy'!AG22=0,0,'Step2-Emission'!AG22/'Step1-Energy'!AG22)</f>
        <v>0</v>
      </c>
      <c r="AH22" s="213">
        <f>IF('Step1-Energy'!AH22=0,0,'Step2-Emission'!AH22/'Step1-Energy'!AH22)</f>
        <v>0</v>
      </c>
    </row>
    <row r="23" spans="2:34">
      <c r="W23" s="211" t="s">
        <v>317</v>
      </c>
      <c r="X23" s="213">
        <f>IF('Step1-Energy'!X23=0,0,'Step2-Emission'!X23/'Step1-Energy'!X23)</f>
        <v>0</v>
      </c>
      <c r="Y23" s="213">
        <f>IF('Step1-Energy'!Y23=0,0,'Step2-Emission'!Y23/'Step1-Energy'!Y23)</f>
        <v>127.90745</v>
      </c>
      <c r="Z23" s="213">
        <f>IF('Step1-Energy'!Z23=0,0,'Step2-Emission'!Z23/'Step1-Energy'!Z23)</f>
        <v>79.450200000000009</v>
      </c>
      <c r="AA23" s="213">
        <f>IF('Step1-Energy'!AA23=0,0,'Step2-Emission'!AA23/'Step1-Energy'!AA23)</f>
        <v>72.850769999999997</v>
      </c>
      <c r="AB23" s="213">
        <f>IF('Step1-Energy'!AB23=0,0,'Step2-Emission'!AB23/'Step1-Energy'!AB23)</f>
        <v>0</v>
      </c>
      <c r="AC23" s="213">
        <f>IF('Step1-Energy'!AC23=0,0,'Step2-Emission'!AC23/'Step1-Energy'!AC23)</f>
        <v>0</v>
      </c>
      <c r="AD23" s="213">
        <f>IF('Step1-Energy'!AD23=0,0,'Step2-Emission'!AD23/'Step1-Energy'!AD23)</f>
        <v>57.755900000000004</v>
      </c>
      <c r="AE23" s="213">
        <f>IF('Step1-Energy'!AE23=0,0,'Step2-Emission'!AE23/'Step1-Energy'!AE23)</f>
        <v>0</v>
      </c>
      <c r="AF23" s="213">
        <f>IF('Step1-Energy'!AF23=0,0,'Step2-Emission'!AF23/'Step1-Energy'!AF23)</f>
        <v>0</v>
      </c>
      <c r="AG23" s="213">
        <f>IF('Step1-Energy'!AG23=0,0,'Step2-Emission'!AG23/'Step1-Energy'!AG23)</f>
        <v>0</v>
      </c>
      <c r="AH23" s="213">
        <f>IF('Step1-Energy'!AH23=0,0,'Step2-Emission'!AH23/'Step1-Energy'!AH23)</f>
        <v>63.142513016815464</v>
      </c>
    </row>
    <row r="25" spans="2:34">
      <c r="B25" s="206" t="s">
        <v>331</v>
      </c>
      <c r="C25" s="207" t="s">
        <v>20</v>
      </c>
      <c r="D25" s="208" t="s">
        <v>330</v>
      </c>
      <c r="E25" s="209" t="s">
        <v>328</v>
      </c>
      <c r="F25" s="207" t="s">
        <v>329</v>
      </c>
      <c r="W25" s="206" t="s">
        <v>379</v>
      </c>
      <c r="X25" s="208" t="s">
        <v>337</v>
      </c>
      <c r="Y25" s="240" t="s">
        <v>380</v>
      </c>
    </row>
    <row r="26" spans="2:34">
      <c r="B26" s="211" t="s">
        <v>25</v>
      </c>
      <c r="C26" s="211">
        <f>IF('Step1-Energy'!C32=0,0,'Step2-Emission'!C32/'Step1-Energy'!C32)</f>
        <v>0</v>
      </c>
      <c r="D26" s="212">
        <f>IF(SUM('Step1-Energy'!E32:L32)=0,0,SUM('Step2-Emission'!E32:L32)/SUM('Step1-Energy'!E32:L32))</f>
        <v>72.465586966022315</v>
      </c>
      <c r="E26" s="212">
        <f>IF('Step1-Energy'!M32=0,0,'Step2-Emission'!M32/'Step1-Energy'!M32)</f>
        <v>0</v>
      </c>
      <c r="F26" s="212">
        <f>IF('Step1-Energy'!D32=0,0,'Step2-Emission'!D32/'Step1-Energy'!D32)</f>
        <v>0</v>
      </c>
      <c r="W26" s="211" t="s">
        <v>84</v>
      </c>
      <c r="X26" s="212">
        <f>IF(SUM('Step1-Energy'!Y3:AA3)=0,0,SUM('Step2-Emission'!Y3:AA3)/SUM('Step1-Energy'!Y3:AA3))</f>
        <v>127.90744999999998</v>
      </c>
      <c r="Y26" s="212">
        <f>IF('Step1-Energy'!AD3=0,0,'Step2-Emission'!AD3/'Step1-Energy'!AD3)</f>
        <v>0</v>
      </c>
    </row>
    <row r="27" spans="2:34">
      <c r="B27" s="211" t="s">
        <v>318</v>
      </c>
      <c r="C27" s="211">
        <f>IF('Step1-Energy'!C33=0,0,'Step2-Emission'!C33/'Step1-Energy'!C33)</f>
        <v>0</v>
      </c>
      <c r="D27" s="212">
        <f>IF(SUM('Step1-Energy'!E33:L33)=0,0,SUM('Step2-Emission'!E33:L33)/SUM('Step1-Energy'!E33:L33))</f>
        <v>72.850769999999997</v>
      </c>
      <c r="E27" s="212">
        <f>IF('Step1-Energy'!M33=0,0,'Step2-Emission'!M33/'Step1-Energy'!M33)</f>
        <v>0</v>
      </c>
      <c r="F27" s="212">
        <f>IF('Step1-Energy'!D33=0,0,'Step2-Emission'!D33/'Step1-Energy'!D33)</f>
        <v>0</v>
      </c>
      <c r="W27" s="211" t="s">
        <v>85</v>
      </c>
      <c r="X27" s="212">
        <f>IF(SUM('Step1-Energy'!Y4:AA4)=0,0,SUM('Step2-Emission'!Y4:AA4)/SUM('Step1-Energy'!Y4:AA4))</f>
        <v>0</v>
      </c>
      <c r="Y27" s="212">
        <f>IF('Step1-Energy'!AD4=0,0,'Step2-Emission'!AD4/'Step1-Energy'!AD4)</f>
        <v>57.755900000000004</v>
      </c>
    </row>
    <row r="28" spans="2:34">
      <c r="B28" s="211" t="s">
        <v>319</v>
      </c>
      <c r="C28" s="211">
        <f>IF('Step1-Energy'!C34=0,0,'Step2-Emission'!C34/'Step1-Energy'!C34)</f>
        <v>0</v>
      </c>
      <c r="D28" s="212">
        <f>IF(SUM('Step1-Energy'!E34:L34)=0,0,SUM('Step2-Emission'!E34:L34)/SUM('Step1-Energy'!E34:L34))</f>
        <v>74.920414945195049</v>
      </c>
      <c r="E28" s="212">
        <f>IF('Step1-Energy'!M34=0,0,'Step2-Emission'!M34/'Step1-Energy'!M34)</f>
        <v>57.755900000000004</v>
      </c>
      <c r="F28" s="212">
        <f>IF('Step1-Energy'!D34=0,0,'Step2-Emission'!D34/'Step1-Energy'!D34)</f>
        <v>101.89936215450037</v>
      </c>
      <c r="W28" s="211" t="s">
        <v>86</v>
      </c>
      <c r="X28" s="212">
        <f>IF(SUM('Step1-Energy'!Y5:AA5)=0,0,SUM('Step2-Emission'!Y5:AA5)/SUM('Step1-Energy'!Y5:AA5))</f>
        <v>0</v>
      </c>
      <c r="Y28" s="212">
        <f>IF('Step1-Energy'!AD5=0,0,'Step2-Emission'!AD5/'Step1-Energy'!AD5)</f>
        <v>57.755900000000004</v>
      </c>
    </row>
    <row r="29" spans="2:34">
      <c r="B29" s="211" t="s">
        <v>72</v>
      </c>
      <c r="C29" s="211">
        <f>IF('Step1-Energy'!C35=0,0,'Step2-Emission'!C35/'Step1-Energy'!C35)</f>
        <v>0</v>
      </c>
      <c r="D29" s="212">
        <f>IF(SUM('Step1-Energy'!E35:L35)=0,0,SUM('Step2-Emission'!E35:L35)/SUM('Step1-Energy'!E35:L35))</f>
        <v>69.740053928761213</v>
      </c>
      <c r="E29" s="212">
        <f>IF('Step1-Energy'!M35=0,0,'Step2-Emission'!M35/'Step1-Energy'!M35)</f>
        <v>57.755900000000004</v>
      </c>
      <c r="F29" s="212">
        <f>IF('Step1-Energy'!D35=0,0,'Step2-Emission'!D35/'Step1-Energy'!D35)</f>
        <v>0</v>
      </c>
      <c r="W29" s="211" t="s">
        <v>87</v>
      </c>
      <c r="X29" s="212">
        <f>IF(SUM('Step1-Energy'!Y6:AA6)=0,0,SUM('Step2-Emission'!Y6:AA6)/SUM('Step1-Energy'!Y6:AA6))</f>
        <v>79.450199999999995</v>
      </c>
      <c r="Y29" s="212">
        <f>IF('Step1-Energy'!AD6=0,0,'Step2-Emission'!AD6/'Step1-Energy'!AD6)</f>
        <v>0</v>
      </c>
    </row>
    <row r="30" spans="2:34">
      <c r="B30" s="211" t="s">
        <v>64</v>
      </c>
      <c r="C30" s="211">
        <f>IF('Step1-Energy'!C36=0,0,'Step2-Emission'!C36/'Step1-Energy'!C36)</f>
        <v>0</v>
      </c>
      <c r="D30" s="212">
        <f>IF(SUM('Step1-Energy'!E36:L36)=0,0,SUM('Step2-Emission'!E36:L36)/SUM('Step1-Energy'!E36:L36))</f>
        <v>81.621643268888945</v>
      </c>
      <c r="E30" s="212">
        <f>IF('Step1-Energy'!M36=0,0,'Step2-Emission'!M36/'Step1-Energy'!M36)</f>
        <v>57.755899999999997</v>
      </c>
      <c r="F30" s="212">
        <f>IF('Step1-Energy'!D36=0,0,'Step2-Emission'!D36/'Step1-Energy'!D36)</f>
        <v>0</v>
      </c>
      <c r="W30" s="211" t="s">
        <v>88</v>
      </c>
      <c r="X30" s="212">
        <f>IF(SUM('Step1-Energy'!Y7:AA7)=0,0,SUM('Step2-Emission'!Y7:AA7)/SUM('Step1-Energy'!Y7:AA7))</f>
        <v>0</v>
      </c>
      <c r="Y30" s="212">
        <f>IF('Step1-Energy'!AD7=0,0,'Step2-Emission'!AD7/'Step1-Energy'!AD7)</f>
        <v>0</v>
      </c>
    </row>
    <row r="31" spans="2:34">
      <c r="B31" s="211" t="s">
        <v>68</v>
      </c>
      <c r="C31" s="211">
        <f>IF('Step1-Energy'!C37=0,0,'Step2-Emission'!C37/'Step1-Energy'!C37)</f>
        <v>0</v>
      </c>
      <c r="D31" s="212">
        <f>IF(SUM('Step1-Energy'!E37:L37)=0,0,SUM('Step2-Emission'!E37:L37)/SUM('Step1-Energy'!E37:L37))</f>
        <v>77.354520885559609</v>
      </c>
      <c r="E31" s="212">
        <f>IF('Step1-Energy'!M37=0,0,'Step2-Emission'!M37/'Step1-Energy'!M37)</f>
        <v>57.755900000000004</v>
      </c>
      <c r="F31" s="212">
        <f>IF('Step1-Energy'!D37=0,0,'Step2-Emission'!D37/'Step1-Energy'!D37)</f>
        <v>0</v>
      </c>
      <c r="W31" s="211" t="s">
        <v>90</v>
      </c>
      <c r="X31" s="212">
        <f>IF(SUM('Step1-Energy'!Y8:AA8)=0,0,SUM('Step2-Emission'!Y8:AA8)/SUM('Step1-Energy'!Y8:AA8))</f>
        <v>79.450199999999995</v>
      </c>
      <c r="Y31" s="212">
        <f>IF('Step1-Energy'!AD8=0,0,'Step2-Emission'!AD8/'Step1-Energy'!AD8)</f>
        <v>0</v>
      </c>
    </row>
    <row r="32" spans="2:34">
      <c r="B32" s="211" t="s">
        <v>58</v>
      </c>
      <c r="C32" s="211">
        <f>IF('Step1-Energy'!C38=0,0,'Step2-Emission'!C38/'Step1-Energy'!C38)</f>
        <v>0</v>
      </c>
      <c r="D32" s="212">
        <f>IF(SUM('Step1-Energy'!E38:L38)=0,0,SUM('Step2-Emission'!E38:L38)/SUM('Step1-Energy'!E38:L38))</f>
        <v>106.92435180962002</v>
      </c>
      <c r="E32" s="212">
        <f>IF('Step1-Energy'!M38=0,0,'Step2-Emission'!M38/'Step1-Energy'!M38)</f>
        <v>57.755899999999997</v>
      </c>
      <c r="F32" s="212">
        <f>IF('Step1-Energy'!D38=0,0,'Step2-Emission'!D38/'Step1-Energy'!D38)</f>
        <v>0</v>
      </c>
      <c r="W32" s="211" t="s">
        <v>91</v>
      </c>
      <c r="X32" s="212">
        <f>IF(SUM('Step1-Energy'!Y9:AA9)=0,0,SUM('Step2-Emission'!Y9:AA9)/SUM('Step1-Energy'!Y9:AA9))</f>
        <v>0</v>
      </c>
      <c r="Y32" s="212">
        <f>IF('Step1-Energy'!AD9=0,0,'Step2-Emission'!AD9/'Step1-Energy'!AD9)</f>
        <v>0</v>
      </c>
    </row>
    <row r="33" spans="2:25">
      <c r="B33" s="211" t="s">
        <v>66</v>
      </c>
      <c r="C33" s="211">
        <f>IF('Step1-Energy'!C39=0,0,'Step2-Emission'!C39/'Step1-Energy'!C39)</f>
        <v>0</v>
      </c>
      <c r="D33" s="212">
        <f>IF(SUM('Step1-Energy'!E39:L39)=0,0,SUM('Step2-Emission'!E39:L39)/SUM('Step1-Energy'!E39:L39))</f>
        <v>75.509301690873571</v>
      </c>
      <c r="E33" s="212">
        <f>IF('Step1-Energy'!M39=0,0,'Step2-Emission'!M39/'Step1-Energy'!M39)</f>
        <v>57.755900000000004</v>
      </c>
      <c r="F33" s="212">
        <f>IF('Step1-Energy'!D39=0,0,'Step2-Emission'!D39/'Step1-Energy'!D39)</f>
        <v>0</v>
      </c>
      <c r="W33" s="211" t="s">
        <v>93</v>
      </c>
      <c r="X33" s="212">
        <f>IF(SUM('Step1-Energy'!Y10:AA10)=0,0,SUM('Step2-Emission'!Y10:AA10)/SUM('Step1-Energy'!Y10:AA10))</f>
        <v>0</v>
      </c>
      <c r="Y33" s="212">
        <f>IF('Step1-Energy'!AD10=0,0,'Step2-Emission'!AD10/'Step1-Energy'!AD10)</f>
        <v>0</v>
      </c>
    </row>
    <row r="34" spans="2:25">
      <c r="B34" s="211" t="s">
        <v>322</v>
      </c>
      <c r="C34" s="211">
        <f>IF('Step1-Energy'!C40=0,0,'Step2-Emission'!C40/'Step1-Energy'!C40)</f>
        <v>0</v>
      </c>
      <c r="D34" s="212">
        <f>IF(SUM('Step1-Energy'!E40:L40)=0,0,SUM('Step2-Emission'!E40:L40)/SUM('Step1-Energy'!E40:L40))</f>
        <v>74.040089156587896</v>
      </c>
      <c r="E34" s="212">
        <f>IF('Step1-Energy'!M40=0,0,'Step2-Emission'!M40/'Step1-Energy'!M40)</f>
        <v>57.755900000000004</v>
      </c>
      <c r="F34" s="212">
        <f>IF('Step1-Energy'!D40=0,0,'Step2-Emission'!D40/'Step1-Energy'!D40)</f>
        <v>0</v>
      </c>
      <c r="W34" s="211" t="s">
        <v>94</v>
      </c>
      <c r="X34" s="212">
        <f>IF(SUM('Step1-Energy'!Y11:AA11)=0,0,SUM('Step2-Emission'!Y11:AA11)/SUM('Step1-Energy'!Y11:AA11))</f>
        <v>0</v>
      </c>
      <c r="Y34" s="212">
        <f>IF('Step1-Energy'!AD11=0,0,'Step2-Emission'!AD11/'Step1-Energy'!AD11)</f>
        <v>0</v>
      </c>
    </row>
    <row r="35" spans="2:25">
      <c r="B35" s="211" t="s">
        <v>320</v>
      </c>
      <c r="C35" s="211">
        <f>IF('Step1-Energy'!C41=0,0,'Step2-Emission'!C41/'Step1-Energy'!C41)</f>
        <v>0</v>
      </c>
      <c r="D35" s="212">
        <f>IF(SUM('Step1-Energy'!E41:L41)=0,0,SUM('Step2-Emission'!E41:L41)/SUM('Step1-Energy'!E41:L41))</f>
        <v>102.56304802813906</v>
      </c>
      <c r="E35" s="212">
        <f>IF('Step1-Energy'!M41=0,0,'Step2-Emission'!M41/'Step1-Energy'!M41)</f>
        <v>57.755899999999997</v>
      </c>
      <c r="F35" s="212">
        <f>IF('Step1-Energy'!D41=0,0,'Step2-Emission'!D41/'Step1-Energy'!D41)</f>
        <v>101.89936215450034</v>
      </c>
      <c r="W35" s="211" t="s">
        <v>95</v>
      </c>
      <c r="X35" s="212">
        <f>IF(SUM('Step1-Energy'!Y12:AA12)=0,0,SUM('Step2-Emission'!Y12:AA12)/SUM('Step1-Energy'!Y12:AA12))</f>
        <v>0</v>
      </c>
      <c r="Y35" s="212">
        <f>IF('Step1-Energy'!AD12=0,0,'Step2-Emission'!AD12/'Step1-Energy'!AD12)</f>
        <v>0</v>
      </c>
    </row>
    <row r="36" spans="2:25">
      <c r="B36" s="211" t="s">
        <v>321</v>
      </c>
      <c r="C36" s="211">
        <f>IF('Step1-Energy'!C42=0,0,'Step2-Emission'!C42/'Step1-Energy'!C42)</f>
        <v>0</v>
      </c>
      <c r="D36" s="212">
        <f>IF(SUM('Step1-Energy'!E42:L42)=0,0,SUM('Step2-Emission'!E42:L42)/SUM('Step1-Energy'!E42:L42))</f>
        <v>70.949666080857142</v>
      </c>
      <c r="E36" s="212">
        <f>IF('Step1-Energy'!M42=0,0,'Step2-Emission'!M42/'Step1-Energy'!M42)</f>
        <v>57.755900000000004</v>
      </c>
      <c r="F36" s="212">
        <f>IF('Step1-Energy'!D42=0,0,'Step2-Emission'!D42/'Step1-Energy'!D42)</f>
        <v>0</v>
      </c>
      <c r="W36" s="211" t="s">
        <v>97</v>
      </c>
      <c r="X36" s="212">
        <f>IF(SUM('Step1-Energy'!Y13:AA13)=0,0,SUM('Step2-Emission'!Y13:AA13)/SUM('Step1-Energy'!Y13:AA13))</f>
        <v>0</v>
      </c>
      <c r="Y36" s="212">
        <f>IF('Step1-Energy'!AD13=0,0,'Step2-Emission'!AD13/'Step1-Energy'!AD13)</f>
        <v>0</v>
      </c>
    </row>
    <row r="37" spans="2:25">
      <c r="B37" s="211" t="s">
        <v>33</v>
      </c>
      <c r="C37" s="211">
        <f>IF('Step1-Energy'!C43=0,0,'Step2-Emission'!C43/'Step1-Energy'!C43)</f>
        <v>0</v>
      </c>
      <c r="D37" s="212">
        <f>IF(SUM('Step1-Energy'!E43:L43)=0,0,SUM('Step2-Emission'!E43:L43)/SUM('Step1-Energy'!E43:L43))</f>
        <v>65.574774583743974</v>
      </c>
      <c r="E37" s="212">
        <f>IF('Step1-Energy'!M43=0,0,'Step2-Emission'!M43/'Step1-Energy'!M43)</f>
        <v>57.755900000000004</v>
      </c>
      <c r="F37" s="212">
        <f>IF('Step1-Energy'!D43=0,0,'Step2-Emission'!D43/'Step1-Energy'!D43)</f>
        <v>0</v>
      </c>
      <c r="W37" s="211" t="s">
        <v>99</v>
      </c>
      <c r="X37" s="212">
        <f>IF(SUM('Step1-Energy'!Y14:AA14)=0,0,SUM('Step2-Emission'!Y14:AA14)/SUM('Step1-Energy'!Y14:AA14))</f>
        <v>127.90744999999998</v>
      </c>
      <c r="Y37" s="212">
        <f>IF('Step1-Energy'!AD14=0,0,'Step2-Emission'!AD14/'Step1-Energy'!AD14)</f>
        <v>0</v>
      </c>
    </row>
    <row r="38" spans="2:25">
      <c r="B38" s="211" t="s">
        <v>323</v>
      </c>
      <c r="C38" s="211">
        <f>IF('Step1-Energy'!C44=0,0,'Step2-Emission'!C44/'Step1-Energy'!C44)</f>
        <v>0</v>
      </c>
      <c r="D38" s="212">
        <f>IF(SUM('Step1-Energy'!E44:L44)=0,0,SUM('Step2-Emission'!E44:L44)/SUM('Step1-Energy'!E44:L44))</f>
        <v>0</v>
      </c>
      <c r="E38" s="212">
        <f>IF('Step1-Energy'!M44=0,0,'Step2-Emission'!M44/'Step1-Energy'!M44)</f>
        <v>0</v>
      </c>
      <c r="F38" s="212">
        <f>IF('Step1-Energy'!D44=0,0,'Step2-Emission'!D44/'Step1-Energy'!D44)</f>
        <v>0</v>
      </c>
      <c r="W38" s="211" t="s">
        <v>100</v>
      </c>
      <c r="X38" s="212">
        <f>IF(SUM('Step1-Energy'!Y15:AA15)=0,0,SUM('Step2-Emission'!Y15:AA15)/SUM('Step1-Energy'!Y15:AA15))</f>
        <v>0</v>
      </c>
      <c r="Y38" s="212">
        <f>IF('Step1-Energy'!AD15=0,0,'Step2-Emission'!AD15/'Step1-Energy'!AD15)</f>
        <v>0</v>
      </c>
    </row>
    <row r="39" spans="2:25">
      <c r="B39" s="211" t="s">
        <v>52</v>
      </c>
      <c r="C39" s="211">
        <f>IF('Step1-Energy'!C45=0,0,'Step2-Emission'!C45/'Step1-Energy'!C45)</f>
        <v>0</v>
      </c>
      <c r="D39" s="212">
        <f>IF(SUM('Step1-Energy'!E45:L45)=0,0,SUM('Step2-Emission'!E45:L45)/SUM('Step1-Energy'!E45:L45))</f>
        <v>72.607675987106404</v>
      </c>
      <c r="E39" s="212">
        <f>IF('Step1-Energy'!M45=0,0,'Step2-Emission'!M45/'Step1-Energy'!M45)</f>
        <v>0</v>
      </c>
      <c r="F39" s="212">
        <f>IF('Step1-Energy'!D45=0,0,'Step2-Emission'!D45/'Step1-Energy'!D45)</f>
        <v>0</v>
      </c>
      <c r="W39" s="211" t="s">
        <v>102</v>
      </c>
      <c r="X39" s="212">
        <f>IF(SUM('Step1-Energy'!Y16:AA16)=0,0,SUM('Step2-Emission'!Y16:AA16)/SUM('Step1-Energy'!Y16:AA16))</f>
        <v>0</v>
      </c>
      <c r="Y39" s="212">
        <f>IF('Step1-Energy'!AD16=0,0,'Step2-Emission'!AD16/'Step1-Energy'!AD16)</f>
        <v>0</v>
      </c>
    </row>
    <row r="40" spans="2:25">
      <c r="B40" s="211" t="s">
        <v>44</v>
      </c>
      <c r="C40" s="211">
        <f>IF('Step1-Energy'!C46=0,0,'Step2-Emission'!C46/'Step1-Energy'!C46)</f>
        <v>0</v>
      </c>
      <c r="D40" s="212">
        <f>IF(SUM('Step1-Energy'!E46:L46)=0,0,SUM('Step2-Emission'!E46:L46)/SUM('Step1-Energy'!E46:L46))</f>
        <v>71.811888317899005</v>
      </c>
      <c r="E40" s="212">
        <f>IF('Step1-Energy'!M46=0,0,'Step2-Emission'!M46/'Step1-Energy'!M46)</f>
        <v>57.755899999999997</v>
      </c>
      <c r="F40" s="212">
        <f>IF('Step1-Energy'!D46=0,0,'Step2-Emission'!D46/'Step1-Energy'!D46)</f>
        <v>0</v>
      </c>
      <c r="W40" s="211" t="s">
        <v>103</v>
      </c>
      <c r="X40" s="212">
        <f>IF(SUM('Step1-Energy'!Y17:AA17)=0,0,SUM('Step2-Emission'!Y17:AA17)/SUM('Step1-Energy'!Y17:AA17))</f>
        <v>72.850769999999997</v>
      </c>
      <c r="Y40" s="212">
        <f>IF('Step1-Energy'!AD17=0,0,'Step2-Emission'!AD17/'Step1-Energy'!AD17)</f>
        <v>0</v>
      </c>
    </row>
    <row r="41" spans="2:25">
      <c r="B41" s="211" t="s">
        <v>60</v>
      </c>
      <c r="C41" s="211">
        <f>IF('Step1-Energy'!C47=0,0,'Step2-Emission'!C47/'Step1-Energy'!C47)</f>
        <v>0</v>
      </c>
      <c r="D41" s="212">
        <f>IF(SUM('Step1-Energy'!E47:L47)=0,0,SUM('Step2-Emission'!E47:L47)/SUM('Step1-Energy'!E47:L47))</f>
        <v>0</v>
      </c>
      <c r="E41" s="212">
        <f>IF('Step1-Energy'!M47=0,0,'Step2-Emission'!M47/'Step1-Energy'!M47)</f>
        <v>0</v>
      </c>
      <c r="F41" s="212">
        <f>IF('Step1-Energy'!D47=0,0,'Step2-Emission'!D47/'Step1-Energy'!D47)</f>
        <v>0</v>
      </c>
      <c r="W41" s="211" t="s">
        <v>104</v>
      </c>
      <c r="X41" s="212">
        <f>IF(SUM('Step1-Energy'!Y18:AA18)=0,0,SUM('Step2-Emission'!Y18:AA18)/SUM('Step1-Energy'!Y18:AA18))</f>
        <v>0</v>
      </c>
      <c r="Y41" s="212">
        <f>IF('Step1-Energy'!AD18=0,0,'Step2-Emission'!AD18/'Step1-Energy'!AD18)</f>
        <v>0</v>
      </c>
    </row>
    <row r="42" spans="2:25">
      <c r="B42" s="211" t="s">
        <v>55</v>
      </c>
      <c r="C42" s="211">
        <f>IF('Step1-Energy'!C48=0,0,'Step2-Emission'!C48/'Step1-Energy'!C48)</f>
        <v>0</v>
      </c>
      <c r="D42" s="212">
        <f>IF(SUM('Step1-Energy'!E48:L48)=0,0,SUM('Step2-Emission'!E48:L48)/SUM('Step1-Energy'!E48:L48))</f>
        <v>72.850769999999997</v>
      </c>
      <c r="E42" s="212">
        <f>IF('Step1-Energy'!M48=0,0,'Step2-Emission'!M48/'Step1-Energy'!M48)</f>
        <v>0</v>
      </c>
      <c r="F42" s="212">
        <f>IF('Step1-Energy'!D48=0,0,'Step2-Emission'!D48/'Step1-Energy'!D48)</f>
        <v>0</v>
      </c>
      <c r="W42" s="211" t="s">
        <v>105</v>
      </c>
      <c r="X42" s="212">
        <f>IF(SUM('Step1-Energy'!Y19:AA19)=0,0,SUM('Step2-Emission'!Y19:AA19)/SUM('Step1-Energy'!Y19:AA19))</f>
        <v>0</v>
      </c>
      <c r="Y42" s="212">
        <f>IF('Step1-Energy'!AD19=0,0,'Step2-Emission'!AD19/'Step1-Energy'!AD19)</f>
        <v>57.755900000000004</v>
      </c>
    </row>
    <row r="43" spans="2:25">
      <c r="B43" s="211" t="s">
        <v>53</v>
      </c>
      <c r="C43" s="211">
        <f>IF('Step1-Energy'!C49=0,0,'Step2-Emission'!C49/'Step1-Energy'!C49)</f>
        <v>0</v>
      </c>
      <c r="D43" s="212">
        <f>IF(SUM('Step1-Energy'!E49:L49)=0,0,SUM('Step2-Emission'!E49:L49)/SUM('Step1-Energy'!E49:L49))</f>
        <v>72.869429083451081</v>
      </c>
      <c r="E43" s="212">
        <f>IF('Step1-Energy'!M49=0,0,'Step2-Emission'!M49/'Step1-Energy'!M49)</f>
        <v>0</v>
      </c>
      <c r="F43" s="212">
        <f>IF('Step1-Energy'!D49=0,0,'Step2-Emission'!D49/'Step1-Energy'!D49)</f>
        <v>0</v>
      </c>
      <c r="W43" s="211" t="s">
        <v>106</v>
      </c>
      <c r="X43" s="212">
        <f>IF(SUM('Step1-Energy'!Y20:AA20)=0,0,SUM('Step2-Emission'!Y20:AA20)/SUM('Step1-Energy'!Y20:AA20))</f>
        <v>0</v>
      </c>
      <c r="Y43" s="212">
        <f>IF('Step1-Energy'!AD20=0,0,'Step2-Emission'!AD20/'Step1-Energy'!AD20)</f>
        <v>0</v>
      </c>
    </row>
    <row r="44" spans="2:25">
      <c r="B44" s="211" t="s">
        <v>10</v>
      </c>
      <c r="C44" s="211">
        <f>IF('Step1-Energy'!C50=0,0,'Step2-Emission'!C50/'Step1-Energy'!C50)</f>
        <v>0</v>
      </c>
      <c r="D44" s="212">
        <f>IF(SUM('Step1-Energy'!E50:L50)=0,0,SUM('Step2-Emission'!E50:L50)/SUM('Step1-Energy'!E50:L50))</f>
        <v>65.122289290552132</v>
      </c>
      <c r="E44" s="212">
        <f>IF('Step1-Energy'!M50=0,0,'Step2-Emission'!M50/'Step1-Energy'!M50)</f>
        <v>57.755900000000004</v>
      </c>
      <c r="F44" s="212">
        <f>IF('Step1-Energy'!D50=0,0,'Step2-Emission'!D50/'Step1-Energy'!D50)</f>
        <v>0</v>
      </c>
      <c r="W44" s="211" t="s">
        <v>107</v>
      </c>
      <c r="X44" s="212">
        <f>IF(SUM('Step1-Energy'!Y21:AA21)=0,0,SUM('Step2-Emission'!Y21:AA21)/SUM('Step1-Energy'!Y21:AA21))</f>
        <v>0</v>
      </c>
      <c r="Y44" s="212">
        <f>IF('Step1-Energy'!AD21=0,0,'Step2-Emission'!AD21/'Step1-Energy'!AD21)</f>
        <v>0</v>
      </c>
    </row>
    <row r="45" spans="2:25">
      <c r="B45" s="206" t="s">
        <v>335</v>
      </c>
      <c r="C45" s="206">
        <f>IF('Step1-Energy'!C51=0,0,'Step2-Emission'!C51/'Step1-Energy'!C51)</f>
        <v>0</v>
      </c>
      <c r="D45" s="213">
        <f>IF(SUM('Step1-Energy'!E51:L51)=0,0,SUM('Step2-Emission'!E51:L51)/SUM('Step1-Energy'!E51:L51))</f>
        <v>74.030544137531066</v>
      </c>
      <c r="E45" s="213">
        <f>IF('Step1-Energy'!M51=0,0,'Step2-Emission'!M51/'Step1-Energy'!M51)</f>
        <v>57.755900000000004</v>
      </c>
      <c r="F45" s="213">
        <f>IF('Step1-Energy'!D51=0,0,'Step2-Emission'!D51/'Step1-Energy'!D51)</f>
        <v>101.89936215450037</v>
      </c>
      <c r="W45" s="211" t="s">
        <v>108</v>
      </c>
      <c r="X45" s="212">
        <f>IF(SUM('Step1-Energy'!Y22:AA22)=0,0,SUM('Step2-Emission'!Y22:AA22)/SUM('Step1-Energy'!Y22:AA22))</f>
        <v>0</v>
      </c>
      <c r="Y45" s="212">
        <f>IF('Step1-Energy'!AD22=0,0,'Step2-Emission'!AD22/'Step1-Energy'!AD22)</f>
        <v>0</v>
      </c>
    </row>
    <row r="46" spans="2:25">
      <c r="E46" s="28"/>
      <c r="F46" s="212"/>
      <c r="W46" s="211" t="s">
        <v>317</v>
      </c>
      <c r="X46" s="212">
        <f>IF(SUM('Step1-Energy'!Y23:AA23)=0,0,SUM('Step2-Emission'!Y23:AA23)/SUM('Step1-Energy'!Y23:AA23))</f>
        <v>100.51151782371613</v>
      </c>
      <c r="Y46" s="212">
        <f>IF('Step1-Energy'!AD23=0,0,'Step2-Emission'!AD23/'Step1-Energy'!AD23)</f>
        <v>57.755900000000004</v>
      </c>
    </row>
    <row r="47" spans="2:25">
      <c r="E47" s="28"/>
      <c r="F47" s="212"/>
    </row>
    <row r="48" spans="2:25">
      <c r="E48" s="28"/>
      <c r="F48" s="212"/>
    </row>
    <row r="49" spans="5:6">
      <c r="E49" s="28"/>
      <c r="F49" s="212"/>
    </row>
    <row r="50" spans="5:6">
      <c r="E50" s="28"/>
    </row>
    <row r="51" spans="5:6">
      <c r="E51" s="28"/>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H81"/>
  <sheetViews>
    <sheetView topLeftCell="B1" zoomScale="90" zoomScaleNormal="90" workbookViewId="0">
      <selection activeCell="G52" sqref="B52:G52"/>
    </sheetView>
  </sheetViews>
  <sheetFormatPr baseColWidth="10" defaultRowHeight="15.75"/>
  <cols>
    <col min="2" max="2" width="53" customWidth="1"/>
    <col min="11" max="11" width="62.375" customWidth="1"/>
    <col min="12" max="12" width="35.5" customWidth="1"/>
    <col min="17" max="17" width="29.625" customWidth="1"/>
    <col min="25" max="25" width="31.125" customWidth="1"/>
    <col min="26" max="26" width="23.625" customWidth="1"/>
    <col min="29" max="29" width="26.5" customWidth="1"/>
    <col min="30" max="30" width="12.375" bestFit="1" customWidth="1"/>
    <col min="31" max="31" width="11.375" bestFit="1" customWidth="1"/>
    <col min="32" max="32" width="23" customWidth="1"/>
  </cols>
  <sheetData>
    <row r="1" spans="1:34" ht="23.25">
      <c r="A1" s="221"/>
      <c r="B1" s="215" t="s">
        <v>376</v>
      </c>
      <c r="C1" s="221"/>
      <c r="D1" s="221"/>
      <c r="E1" s="221"/>
      <c r="F1" s="221"/>
      <c r="G1" s="221"/>
      <c r="H1" s="221"/>
      <c r="I1" s="221"/>
      <c r="J1" s="221"/>
      <c r="K1" s="299" t="s">
        <v>375</v>
      </c>
      <c r="L1" s="221"/>
      <c r="M1" s="221"/>
      <c r="N1" s="221"/>
      <c r="O1" s="221"/>
      <c r="P1" s="221"/>
      <c r="Q1" s="221"/>
      <c r="R1" s="221"/>
      <c r="S1" s="221"/>
      <c r="T1" s="221"/>
      <c r="U1" s="221"/>
      <c r="V1" s="221"/>
      <c r="W1" s="221"/>
      <c r="X1" s="221"/>
      <c r="Y1" s="221"/>
      <c r="Z1" s="221"/>
      <c r="AA1" s="221"/>
      <c r="AB1" s="221"/>
      <c r="AC1" s="221"/>
      <c r="AD1" s="221"/>
      <c r="AE1" s="221"/>
      <c r="AF1" s="221"/>
      <c r="AG1" s="221"/>
      <c r="AH1" s="221"/>
    </row>
    <row r="2" spans="1:34" ht="27">
      <c r="A2" s="221"/>
      <c r="B2" s="215" t="s">
        <v>374</v>
      </c>
      <c r="C2" s="244" t="s">
        <v>337</v>
      </c>
      <c r="D2" s="244" t="s">
        <v>338</v>
      </c>
      <c r="E2" s="245" t="s">
        <v>329</v>
      </c>
      <c r="F2" s="244" t="s">
        <v>317</v>
      </c>
      <c r="G2" s="245" t="s">
        <v>401</v>
      </c>
      <c r="H2" s="244"/>
      <c r="I2" s="244"/>
      <c r="J2" s="221"/>
      <c r="K2" s="221"/>
      <c r="L2" s="221"/>
      <c r="M2" s="224" t="s">
        <v>337</v>
      </c>
      <c r="N2" s="224" t="s">
        <v>338</v>
      </c>
      <c r="O2" s="225" t="s">
        <v>399</v>
      </c>
      <c r="P2" s="221"/>
      <c r="Q2" s="297" t="s">
        <v>417</v>
      </c>
      <c r="R2" s="298"/>
      <c r="S2" s="298"/>
      <c r="T2" s="298"/>
      <c r="U2" s="298"/>
      <c r="V2" s="221"/>
      <c r="W2" s="221"/>
      <c r="X2" s="221"/>
      <c r="Y2" s="291" t="s">
        <v>406</v>
      </c>
      <c r="Z2" s="291"/>
      <c r="AA2" s="291"/>
      <c r="AB2" s="221"/>
      <c r="AC2" s="302" t="s">
        <v>421</v>
      </c>
      <c r="AD2" s="302"/>
      <c r="AE2" s="303"/>
      <c r="AF2" s="303"/>
      <c r="AG2" s="303"/>
      <c r="AH2" s="221"/>
    </row>
    <row r="3" spans="1:34">
      <c r="A3" s="221"/>
      <c r="B3" s="226" t="s">
        <v>341</v>
      </c>
      <c r="C3" s="243">
        <f>' ThreeME-Energy'!C3*'Step4-Emission'!M3</f>
        <v>8540.4718451551762</v>
      </c>
      <c r="D3" s="243">
        <f>' ThreeME-Energy'!D3*$N$24</f>
        <v>3.7799669673229697</v>
      </c>
      <c r="E3" s="243">
        <f>' ThreeME-Energy'!F3*$O$24</f>
        <v>0</v>
      </c>
      <c r="F3" s="243">
        <f>SUM(C3:E3)</f>
        <v>8544.2518121224984</v>
      </c>
      <c r="G3" s="243">
        <f>SUM(C3:D3)</f>
        <v>8544.2518121224984</v>
      </c>
      <c r="H3" s="243"/>
      <c r="I3" s="243"/>
      <c r="J3" s="221"/>
      <c r="K3" s="226" t="s">
        <v>25</v>
      </c>
      <c r="L3" s="226" t="s">
        <v>341</v>
      </c>
      <c r="M3" s="222">
        <f>VLOOKUP($K3,'Step3-Emission Factor'!$B$26:$F$45,3,FALSE)</f>
        <v>72.465586966022315</v>
      </c>
      <c r="N3" s="222">
        <f>VLOOKUP($K3,'Step3-Emission Factor'!$B$26:$F$45,4,FALSE)</f>
        <v>0</v>
      </c>
      <c r="O3" s="222">
        <f>VLOOKUP($K3,'Step3-Emission Factor'!$B$26:$F$45,5,FALSE)</f>
        <v>0</v>
      </c>
      <c r="P3" s="221"/>
      <c r="Q3" s="221"/>
      <c r="R3" s="224" t="s">
        <v>337</v>
      </c>
      <c r="S3" s="224" t="s">
        <v>338</v>
      </c>
      <c r="T3" s="221"/>
      <c r="U3" s="221"/>
      <c r="V3" s="221"/>
      <c r="W3" s="221"/>
      <c r="X3" s="221"/>
      <c r="Y3" s="221"/>
      <c r="Z3" s="244" t="s">
        <v>407</v>
      </c>
      <c r="AA3" s="244" t="s">
        <v>408</v>
      </c>
      <c r="AB3" s="221"/>
      <c r="AC3" s="302" t="s">
        <v>416</v>
      </c>
      <c r="AD3" s="302"/>
      <c r="AE3" s="303"/>
      <c r="AF3" s="303"/>
      <c r="AG3" s="303"/>
      <c r="AH3" s="221"/>
    </row>
    <row r="4" spans="1:34">
      <c r="A4" s="221"/>
      <c r="B4" s="226" t="s">
        <v>342</v>
      </c>
      <c r="C4" s="243">
        <f>' ThreeME-Energy'!C4*'Step4-Emission'!M4</f>
        <v>270.41111520564459</v>
      </c>
      <c r="D4" s="243">
        <f>' ThreeME-Energy'!D4*$N$24</f>
        <v>0</v>
      </c>
      <c r="E4" s="243">
        <f>' ThreeME-Energy'!F4*$O$24</f>
        <v>0</v>
      </c>
      <c r="F4" s="243">
        <f t="shared" ref="F4:F35" si="0">SUM(C4:E4)</f>
        <v>270.41111520564459</v>
      </c>
      <c r="G4" s="243">
        <f t="shared" ref="G4:G35" si="1">SUM(C4:D4)</f>
        <v>270.41111520564459</v>
      </c>
      <c r="H4" s="243"/>
      <c r="I4" s="243"/>
      <c r="J4" s="221"/>
      <c r="K4" s="226" t="s">
        <v>25</v>
      </c>
      <c r="L4" s="226" t="s">
        <v>342</v>
      </c>
      <c r="M4" s="222">
        <f>VLOOKUP($K4,'Step3-Emission Factor'!$B$26:$F$45,3,FALSE)</f>
        <v>72.465586966022315</v>
      </c>
      <c r="N4" s="222">
        <f>VLOOKUP($K4,'Step3-Emission Factor'!$B$26:$F$45,4,FALSE)</f>
        <v>0</v>
      </c>
      <c r="O4" s="222">
        <f>VLOOKUP($K4,'Step3-Emission Factor'!$B$26:$F$45,5,FALSE)</f>
        <v>0</v>
      </c>
      <c r="P4" s="221"/>
      <c r="Q4" s="226" t="s">
        <v>362</v>
      </c>
      <c r="R4" s="306">
        <f>' ThreeME-Energy'!C24*M$49</f>
        <v>0</v>
      </c>
      <c r="S4" s="306">
        <f>' ThreeME-Energy'!D24*N$49</f>
        <v>0</v>
      </c>
      <c r="T4" s="223">
        <f>SUM(R4:S4)</f>
        <v>0</v>
      </c>
      <c r="U4" s="221"/>
      <c r="V4" s="221"/>
      <c r="W4" s="221"/>
      <c r="X4" s="221"/>
      <c r="Y4" s="292" t="s">
        <v>97</v>
      </c>
      <c r="Z4" s="219">
        <v>28029.136878310001</v>
      </c>
      <c r="AA4" s="296">
        <f t="shared" ref="AA4:AA15" si="2">Z4/$Z$16</f>
        <v>9.4584908458395039E-2</v>
      </c>
      <c r="AB4" s="221"/>
      <c r="AC4" s="303" t="s">
        <v>84</v>
      </c>
      <c r="AD4" s="303">
        <v>791.03</v>
      </c>
      <c r="AE4" s="303"/>
      <c r="AF4" s="303" t="s">
        <v>403</v>
      </c>
      <c r="AG4" s="304">
        <f>AD21</f>
        <v>1221.4285779806166</v>
      </c>
      <c r="AH4" s="221"/>
    </row>
    <row r="5" spans="1:34">
      <c r="A5" s="221"/>
      <c r="B5" s="226" t="s">
        <v>343</v>
      </c>
      <c r="C5" s="243">
        <f>' ThreeME-Energy'!C5*'Step4-Emission'!M5</f>
        <v>2556.8589835877256</v>
      </c>
      <c r="D5" s="243">
        <f>' ThreeME-Energy'!D5*$N$24</f>
        <v>6616.9000877956814</v>
      </c>
      <c r="E5" s="243">
        <f>' ThreeME-Energy'!F5*$O$24</f>
        <v>6065.7458042806529</v>
      </c>
      <c r="F5" s="243">
        <f t="shared" si="0"/>
        <v>15239.504875664061</v>
      </c>
      <c r="G5" s="243">
        <f t="shared" si="1"/>
        <v>9173.759071383407</v>
      </c>
      <c r="H5" s="243"/>
      <c r="I5" s="243"/>
      <c r="J5" s="221"/>
      <c r="K5" s="226" t="s">
        <v>319</v>
      </c>
      <c r="L5" s="226" t="s">
        <v>343</v>
      </c>
      <c r="M5" s="222">
        <f>VLOOKUP($K5,'Step3-Emission Factor'!$B$26:$F$45,3,FALSE)</f>
        <v>74.920414945195049</v>
      </c>
      <c r="N5" s="222">
        <f>VLOOKUP($K5,'Step3-Emission Factor'!$B$26:$F$45,4,FALSE)</f>
        <v>57.755900000000004</v>
      </c>
      <c r="O5" s="222">
        <f>VLOOKUP($K5,'Step3-Emission Factor'!$B$26:$F$45,5,FALSE)</f>
        <v>101.89936215450037</v>
      </c>
      <c r="P5" s="221"/>
      <c r="Q5" s="226" t="s">
        <v>363</v>
      </c>
      <c r="R5" s="306">
        <f>' ThreeME-Energy'!C25*M$49</f>
        <v>0</v>
      </c>
      <c r="S5" s="306">
        <f>' ThreeME-Energy'!D25*N$49</f>
        <v>0</v>
      </c>
      <c r="T5" s="223">
        <f t="shared" ref="T5:T15" si="3">SUM(R5:S5)</f>
        <v>0</v>
      </c>
      <c r="U5" s="221"/>
      <c r="V5" s="221"/>
      <c r="W5" s="221"/>
      <c r="X5" s="221"/>
      <c r="Y5" s="292" t="s">
        <v>91</v>
      </c>
      <c r="Z5" s="219">
        <v>4184.54396131469</v>
      </c>
      <c r="AA5" s="296">
        <f t="shared" si="2"/>
        <v>1.4120831092282422E-2</v>
      </c>
      <c r="AB5" s="221"/>
      <c r="AC5" s="303" t="s">
        <v>84</v>
      </c>
      <c r="AD5" s="303">
        <v>542.4</v>
      </c>
      <c r="AE5" s="303"/>
      <c r="AF5" s="303" t="s">
        <v>404</v>
      </c>
      <c r="AG5" s="304">
        <v>470</v>
      </c>
      <c r="AH5" s="221"/>
    </row>
    <row r="6" spans="1:34">
      <c r="A6" s="221"/>
      <c r="B6" s="226" t="s">
        <v>344</v>
      </c>
      <c r="C6" s="243">
        <f>' ThreeME-Energy'!C6*'Step4-Emission'!M6</f>
        <v>495.55630938608715</v>
      </c>
      <c r="D6" s="243">
        <f>' ThreeME-Energy'!D6*$N$24</f>
        <v>1638.2779347373471</v>
      </c>
      <c r="E6" s="243">
        <f>' ThreeME-Energy'!F6*$O$24</f>
        <v>0</v>
      </c>
      <c r="F6" s="243">
        <f t="shared" si="0"/>
        <v>2133.8342441234345</v>
      </c>
      <c r="G6" s="243">
        <f t="shared" si="1"/>
        <v>2133.8342441234345</v>
      </c>
      <c r="H6" s="243"/>
      <c r="I6" s="243"/>
      <c r="J6" s="221"/>
      <c r="K6" s="226" t="s">
        <v>68</v>
      </c>
      <c r="L6" s="226" t="s">
        <v>344</v>
      </c>
      <c r="M6" s="222">
        <f>VLOOKUP($K6,'Step3-Emission Factor'!$B$26:$F$45,3,FALSE)</f>
        <v>77.354520885559609</v>
      </c>
      <c r="N6" s="222">
        <f>VLOOKUP($K6,'Step3-Emission Factor'!$B$26:$F$45,4,FALSE)</f>
        <v>57.755900000000004</v>
      </c>
      <c r="O6" s="222">
        <f>VLOOKUP($K6,'Step3-Emission Factor'!$B$26:$F$45,5,FALSE)</f>
        <v>0</v>
      </c>
      <c r="P6" s="221"/>
      <c r="Q6" s="226" t="s">
        <v>364</v>
      </c>
      <c r="R6" s="306">
        <f>' ThreeME-Energy'!C26*M$49</f>
        <v>0</v>
      </c>
      <c r="S6" s="306">
        <f>' ThreeME-Energy'!D26*N$49</f>
        <v>0</v>
      </c>
      <c r="T6" s="223">
        <f t="shared" si="3"/>
        <v>0</v>
      </c>
      <c r="U6" s="221"/>
      <c r="V6" s="221"/>
      <c r="W6" s="221"/>
      <c r="X6" s="221"/>
      <c r="Y6" s="292" t="s">
        <v>95</v>
      </c>
      <c r="Z6" s="219">
        <v>6069.7173049999992</v>
      </c>
      <c r="AA6" s="296">
        <f t="shared" si="2"/>
        <v>2.0482387957726382E-2</v>
      </c>
      <c r="AB6" s="221"/>
      <c r="AC6" s="303" t="s">
        <v>85</v>
      </c>
      <c r="AD6" s="303">
        <v>393.3</v>
      </c>
      <c r="AE6" s="303"/>
      <c r="AF6" s="303" t="s">
        <v>431</v>
      </c>
      <c r="AG6" s="304">
        <f>AD8</f>
        <v>619.4</v>
      </c>
      <c r="AH6" s="221"/>
    </row>
    <row r="7" spans="1:34">
      <c r="A7" s="221"/>
      <c r="B7" s="226" t="s">
        <v>345</v>
      </c>
      <c r="C7" s="243">
        <f>' ThreeME-Energy'!C7*'Step4-Emission'!M7</f>
        <v>7826.4600409058457</v>
      </c>
      <c r="D7" s="243">
        <f>' ThreeME-Energy'!D7*$N$24</f>
        <v>16847.521339556639</v>
      </c>
      <c r="E7" s="243">
        <f>' ThreeME-Energy'!F7*$O$24</f>
        <v>0</v>
      </c>
      <c r="F7" s="243">
        <f t="shared" si="0"/>
        <v>24673.981380462486</v>
      </c>
      <c r="G7" s="243">
        <f t="shared" si="1"/>
        <v>24673.981380462486</v>
      </c>
      <c r="H7" s="243"/>
      <c r="I7" s="243"/>
      <c r="J7" s="221"/>
      <c r="K7" s="226" t="s">
        <v>66</v>
      </c>
      <c r="L7" s="226" t="s">
        <v>345</v>
      </c>
      <c r="M7" s="222">
        <f>VLOOKUP($K7,'Step3-Emission Factor'!$B$26:$F$45,3,FALSE)</f>
        <v>75.509301690873571</v>
      </c>
      <c r="N7" s="222">
        <f>VLOOKUP($K7,'Step3-Emission Factor'!$B$26:$F$45,4,FALSE)</f>
        <v>57.755900000000004</v>
      </c>
      <c r="O7" s="222">
        <f>VLOOKUP($K7,'Step3-Emission Factor'!$B$26:$F$45,5,FALSE)</f>
        <v>0</v>
      </c>
      <c r="P7" s="221"/>
      <c r="Q7" s="226" t="s">
        <v>102</v>
      </c>
      <c r="R7" s="306">
        <f>' ThreeME-Energy'!C27*M$49</f>
        <v>0</v>
      </c>
      <c r="S7" s="306">
        <f>' ThreeME-Energy'!D27*N$49</f>
        <v>0</v>
      </c>
      <c r="T7" s="223">
        <f t="shared" si="3"/>
        <v>0</v>
      </c>
      <c r="U7" s="221"/>
      <c r="V7" s="221"/>
      <c r="W7" s="221"/>
      <c r="X7" s="221"/>
      <c r="Y7" s="292" t="s">
        <v>102</v>
      </c>
      <c r="Z7" s="219">
        <v>19.492261200000002</v>
      </c>
      <c r="AA7" s="296">
        <f t="shared" si="2"/>
        <v>6.5777042984003893E-5</v>
      </c>
      <c r="AB7" s="221"/>
      <c r="AC7" s="303" t="s">
        <v>87</v>
      </c>
      <c r="AD7" s="303">
        <v>758.55</v>
      </c>
      <c r="AE7" s="303"/>
      <c r="AF7" s="303" t="s">
        <v>405</v>
      </c>
      <c r="AG7" s="304">
        <f>AVERAGE(AD10)</f>
        <v>805.7</v>
      </c>
      <c r="AH7" s="221"/>
    </row>
    <row r="8" spans="1:34">
      <c r="A8" s="221"/>
      <c r="B8" s="226" t="s">
        <v>346</v>
      </c>
      <c r="C8" s="243">
        <f>' ThreeME-Energy'!C8*'Step4-Emission'!M8</f>
        <v>759.67719683412031</v>
      </c>
      <c r="D8" s="243">
        <f>' ThreeME-Energy'!D8*$N$24</f>
        <v>34.294809736019467</v>
      </c>
      <c r="E8" s="243">
        <f>' ThreeME-Energy'!F8*$O$24</f>
        <v>0</v>
      </c>
      <c r="F8" s="243">
        <f t="shared" si="0"/>
        <v>793.9720065701398</v>
      </c>
      <c r="G8" s="243">
        <f t="shared" si="1"/>
        <v>793.9720065701398</v>
      </c>
      <c r="H8" s="243"/>
      <c r="I8" s="243"/>
      <c r="J8" s="221"/>
      <c r="K8" s="226" t="s">
        <v>64</v>
      </c>
      <c r="L8" s="226" t="s">
        <v>346</v>
      </c>
      <c r="M8" s="222">
        <f>VLOOKUP($K8,'Step3-Emission Factor'!$B$26:$F$45,3,FALSE)</f>
        <v>81.621643268888945</v>
      </c>
      <c r="N8" s="222">
        <f>VLOOKUP($K8,'Step3-Emission Factor'!$B$26:$F$45,4,FALSE)</f>
        <v>57.755899999999997</v>
      </c>
      <c r="O8" s="222">
        <f>VLOOKUP($K8,'Step3-Emission Factor'!$B$26:$F$45,5,FALSE)</f>
        <v>0</v>
      </c>
      <c r="P8" s="221"/>
      <c r="Q8" s="226" t="s">
        <v>365</v>
      </c>
      <c r="R8" s="306">
        <f>' ThreeME-Energy'!C28*$M$33</f>
        <v>0</v>
      </c>
      <c r="S8" s="306">
        <f>' ThreeME-Energy'!D28*$N$48</f>
        <v>1069.1962598019197</v>
      </c>
      <c r="T8" s="223">
        <f t="shared" si="3"/>
        <v>1069.1962598019197</v>
      </c>
      <c r="U8" s="221"/>
      <c r="V8" s="221"/>
      <c r="W8" s="221"/>
      <c r="X8" s="221"/>
      <c r="Y8" s="292" t="s">
        <v>409</v>
      </c>
      <c r="Z8" s="219">
        <v>2225.7161099999998</v>
      </c>
      <c r="AA8" s="296">
        <f t="shared" si="2"/>
        <v>7.5107255507975606E-3</v>
      </c>
      <c r="AB8" s="221"/>
      <c r="AC8" s="303" t="s">
        <v>87</v>
      </c>
      <c r="AD8" s="303">
        <v>619.4</v>
      </c>
      <c r="AE8" s="303"/>
      <c r="AF8" s="303" t="s">
        <v>436</v>
      </c>
      <c r="AG8" s="304">
        <f>AG5</f>
        <v>470</v>
      </c>
      <c r="AH8" s="221"/>
    </row>
    <row r="9" spans="1:34">
      <c r="A9" s="221"/>
      <c r="B9" s="226" t="s">
        <v>347</v>
      </c>
      <c r="C9" s="243">
        <f>' ThreeME-Energy'!C9*'Step4-Emission'!M9</f>
        <v>1914.6684987100614</v>
      </c>
      <c r="D9" s="243">
        <f>' ThreeME-Energy'!D9*$N$24</f>
        <v>1164.4558854570125</v>
      </c>
      <c r="E9" s="243">
        <f>' ThreeME-Energy'!F9*$O$24</f>
        <v>0</v>
      </c>
      <c r="F9" s="243">
        <f t="shared" si="0"/>
        <v>3079.1243841670739</v>
      </c>
      <c r="G9" s="243">
        <f t="shared" si="1"/>
        <v>3079.1243841670739</v>
      </c>
      <c r="H9" s="243"/>
      <c r="I9" s="243"/>
      <c r="J9" s="221"/>
      <c r="K9" s="226" t="s">
        <v>58</v>
      </c>
      <c r="L9" s="226" t="s">
        <v>347</v>
      </c>
      <c r="M9" s="222">
        <f>VLOOKUP($K9,'Step3-Emission Factor'!$B$26:$F$45,3,FALSE)</f>
        <v>106.92435180962002</v>
      </c>
      <c r="N9" s="222">
        <f>VLOOKUP($K9,'Step3-Emission Factor'!$B$26:$F$45,4,FALSE)</f>
        <v>57.755899999999997</v>
      </c>
      <c r="O9" s="222">
        <f>VLOOKUP($K9,'Step3-Emission Factor'!$B$26:$F$45,5,FALSE)</f>
        <v>0</v>
      </c>
      <c r="P9" s="221"/>
      <c r="Q9" s="226" t="s">
        <v>366</v>
      </c>
      <c r="R9" s="306">
        <f>' ThreeME-Energy'!C29*$M$49</f>
        <v>0</v>
      </c>
      <c r="S9" s="306">
        <f>' ThreeME-Energy'!D29*$N$30</f>
        <v>629.2520642397285</v>
      </c>
      <c r="T9" s="223">
        <f t="shared" si="3"/>
        <v>629.2520642397285</v>
      </c>
      <c r="U9" s="221"/>
      <c r="V9" s="221"/>
      <c r="W9" s="221"/>
      <c r="X9" s="221"/>
      <c r="Y9" s="292" t="s">
        <v>410</v>
      </c>
      <c r="Z9" s="219">
        <v>1309.8965169300002</v>
      </c>
      <c r="AA9" s="296">
        <f t="shared" si="2"/>
        <v>4.4202731850680101E-3</v>
      </c>
      <c r="AB9" s="221"/>
      <c r="AC9" s="303" t="s">
        <v>99</v>
      </c>
      <c r="AD9" s="303">
        <v>805.7</v>
      </c>
      <c r="AE9" s="303"/>
      <c r="AF9" s="303"/>
      <c r="AG9" s="303"/>
      <c r="AH9" s="221"/>
    </row>
    <row r="10" spans="1:34" ht="16.5" customHeight="1">
      <c r="A10" s="221"/>
      <c r="B10" s="226" t="s">
        <v>348</v>
      </c>
      <c r="C10" s="243">
        <f>' ThreeME-Energy'!C10*'Step4-Emission'!M10</f>
        <v>1342.293548212723</v>
      </c>
      <c r="D10" s="243">
        <f>' ThreeME-Energy'!D10*$N$24</f>
        <v>848.07972112627635</v>
      </c>
      <c r="E10" s="243">
        <f>' ThreeME-Energy'!F10*$O$24</f>
        <v>0</v>
      </c>
      <c r="F10" s="243">
        <f t="shared" si="0"/>
        <v>2190.3732693389993</v>
      </c>
      <c r="G10" s="243">
        <f t="shared" si="1"/>
        <v>2190.3732693389993</v>
      </c>
      <c r="H10" s="243"/>
      <c r="I10" s="243"/>
      <c r="J10" s="221"/>
      <c r="K10" s="226" t="s">
        <v>72</v>
      </c>
      <c r="L10" s="226" t="s">
        <v>348</v>
      </c>
      <c r="M10" s="222">
        <f>VLOOKUP($K10,'Step3-Emission Factor'!$B$26:$F$45,3,FALSE)</f>
        <v>69.740053928761213</v>
      </c>
      <c r="N10" s="222">
        <f>VLOOKUP($K10,'Step3-Emission Factor'!$B$26:$F$45,4,FALSE)</f>
        <v>57.755900000000004</v>
      </c>
      <c r="O10" s="222">
        <f>VLOOKUP($K10,'Step3-Emission Factor'!$B$26:$F$45,5,FALSE)</f>
        <v>0</v>
      </c>
      <c r="P10" s="221"/>
      <c r="Q10" s="226" t="s">
        <v>367</v>
      </c>
      <c r="R10" s="306">
        <f>' ThreeME-Energy'!C30*$M$49</f>
        <v>0</v>
      </c>
      <c r="S10" s="306">
        <f>' ThreeME-Energy'!D30*$N$49</f>
        <v>0</v>
      </c>
      <c r="T10" s="223">
        <f t="shared" si="3"/>
        <v>0</v>
      </c>
      <c r="U10" s="221"/>
      <c r="V10" s="221"/>
      <c r="W10" s="221"/>
      <c r="X10" s="221"/>
      <c r="Y10" s="293" t="s">
        <v>411</v>
      </c>
      <c r="Z10" s="294">
        <v>0.57368375000000005</v>
      </c>
      <c r="AA10" s="296">
        <f t="shared" si="2"/>
        <v>1.9359078095554425E-6</v>
      </c>
      <c r="AB10" s="221"/>
      <c r="AC10" s="303" t="s">
        <v>103</v>
      </c>
      <c r="AD10" s="303">
        <v>805.7</v>
      </c>
      <c r="AE10" s="303"/>
      <c r="AF10" s="303"/>
      <c r="AG10" s="303"/>
      <c r="AH10" s="221"/>
    </row>
    <row r="11" spans="1:34">
      <c r="A11" s="221"/>
      <c r="B11" s="226" t="s">
        <v>349</v>
      </c>
      <c r="C11" s="243">
        <f>' ThreeME-Energy'!C11*'Step4-Emission'!M11</f>
        <v>705.5341795805557</v>
      </c>
      <c r="D11" s="243">
        <f>' ThreeME-Energy'!D11*$N$24</f>
        <v>10473.251623105612</v>
      </c>
      <c r="E11" s="243">
        <f>' ThreeME-Energy'!F11*$O$24</f>
        <v>0</v>
      </c>
      <c r="F11" s="243">
        <f t="shared" si="0"/>
        <v>11178.785802686169</v>
      </c>
      <c r="G11" s="243">
        <f t="shared" si="1"/>
        <v>11178.785802686169</v>
      </c>
      <c r="H11" s="243"/>
      <c r="I11" s="243"/>
      <c r="J11" s="221"/>
      <c r="K11" s="226" t="s">
        <v>322</v>
      </c>
      <c r="L11" s="226" t="s">
        <v>349</v>
      </c>
      <c r="M11" s="222">
        <f>VLOOKUP($K11,'Step3-Emission Factor'!$B$26:$F$45,3,FALSE)</f>
        <v>74.040089156587896</v>
      </c>
      <c r="N11" s="222">
        <f>VLOOKUP($K11,'Step3-Emission Factor'!$B$26:$F$45,4,FALSE)</f>
        <v>57.755900000000004</v>
      </c>
      <c r="O11" s="222">
        <f>VLOOKUP($K11,'Step3-Emission Factor'!$B$26:$F$45,5,FALSE)</f>
        <v>0</v>
      </c>
      <c r="P11" s="221"/>
      <c r="Q11" s="226" t="s">
        <v>368</v>
      </c>
      <c r="R11" s="306">
        <f>' ThreeME-Energy'!C31*$M$33</f>
        <v>0</v>
      </c>
      <c r="S11" s="306">
        <f>' ThreeME-Energy'!D31*$N$49</f>
        <v>0</v>
      </c>
      <c r="T11" s="223">
        <f t="shared" si="3"/>
        <v>0</v>
      </c>
      <c r="U11" s="221"/>
      <c r="V11" s="221"/>
      <c r="W11" s="221"/>
      <c r="X11" s="221"/>
      <c r="Y11" s="292" t="s">
        <v>100</v>
      </c>
      <c r="Z11" s="219">
        <v>11799.869613499986</v>
      </c>
      <c r="AA11" s="296">
        <f t="shared" si="2"/>
        <v>3.9818906734783027E-2</v>
      </c>
      <c r="AB11" s="221"/>
      <c r="AC11" s="303" t="s">
        <v>103</v>
      </c>
      <c r="AD11" s="303">
        <v>600.5</v>
      </c>
      <c r="AE11" s="303"/>
      <c r="AF11" s="303"/>
      <c r="AG11" s="303"/>
      <c r="AH11" s="221"/>
    </row>
    <row r="12" spans="1:34">
      <c r="A12" s="221"/>
      <c r="B12" s="226" t="s">
        <v>350</v>
      </c>
      <c r="C12" s="243">
        <f>' ThreeME-Energy'!C12*'Step4-Emission'!M12</f>
        <v>5859.271442155632</v>
      </c>
      <c r="D12" s="243">
        <f>' ThreeME-Energy'!D12*$N$24</f>
        <v>653.80603096632342</v>
      </c>
      <c r="E12" s="243">
        <f>' ThreeME-Energy'!F12*$O$24</f>
        <v>0</v>
      </c>
      <c r="F12" s="243">
        <f t="shared" si="0"/>
        <v>6513.0774731219553</v>
      </c>
      <c r="G12" s="243">
        <f t="shared" si="1"/>
        <v>6513.0774731219553</v>
      </c>
      <c r="H12" s="243"/>
      <c r="I12" s="243"/>
      <c r="J12" s="221"/>
      <c r="K12" s="226" t="s">
        <v>318</v>
      </c>
      <c r="L12" s="226" t="s">
        <v>350</v>
      </c>
      <c r="M12" s="222">
        <f>VLOOKUP($K12,'Step3-Emission Factor'!$B$26:$F$45,3,FALSE)</f>
        <v>72.850769999999997</v>
      </c>
      <c r="N12" s="222">
        <f>VLOOKUP($K12,'Step3-Emission Factor'!$B$26:$F$45,4,FALSE)</f>
        <v>0</v>
      </c>
      <c r="O12" s="222">
        <f>VLOOKUP($K12,'Step3-Emission Factor'!$B$26:$F$45,5,FALSE)</f>
        <v>0</v>
      </c>
      <c r="P12" s="221"/>
      <c r="Q12" s="226" t="s">
        <v>369</v>
      </c>
      <c r="R12" s="306">
        <f>' ThreeME-Energy'!C32*$M$28</f>
        <v>43475.870162449995</v>
      </c>
      <c r="S12" s="306">
        <f>' ThreeME-Energy'!D32*$N$48</f>
        <v>0</v>
      </c>
      <c r="T12" s="223">
        <f t="shared" si="3"/>
        <v>43475.870162449995</v>
      </c>
      <c r="U12" s="221"/>
      <c r="V12" s="221"/>
      <c r="W12" s="221"/>
      <c r="X12" s="221"/>
      <c r="Y12" s="292" t="s">
        <v>412</v>
      </c>
      <c r="Z12" s="219">
        <v>35890.707609000005</v>
      </c>
      <c r="AA12" s="296">
        <f t="shared" si="2"/>
        <v>0.12111394326705968</v>
      </c>
      <c r="AB12" s="221"/>
      <c r="AC12" s="303" t="s">
        <v>103</v>
      </c>
      <c r="AD12" s="303">
        <v>678.4</v>
      </c>
      <c r="AE12" s="303"/>
      <c r="AF12" s="303"/>
      <c r="AG12" s="303"/>
      <c r="AH12" s="221"/>
    </row>
    <row r="13" spans="1:34">
      <c r="A13" s="221"/>
      <c r="B13" s="226" t="s">
        <v>351</v>
      </c>
      <c r="C13" s="243">
        <f>' ThreeME-Energy'!C13*'Step4-Emission'!M13</f>
        <v>13233.768879377541</v>
      </c>
      <c r="D13" s="243">
        <f>' ThreeME-Energy'!D13*$N$24</f>
        <v>6456.4822203246986</v>
      </c>
      <c r="E13" s="243">
        <f>' ThreeME-Energy'!F13*$O$24</f>
        <v>433.64445407512397</v>
      </c>
      <c r="F13" s="243">
        <f t="shared" si="0"/>
        <v>20123.895553777365</v>
      </c>
      <c r="G13" s="243">
        <f t="shared" si="1"/>
        <v>19690.25109970224</v>
      </c>
      <c r="H13" s="243"/>
      <c r="I13" s="243"/>
      <c r="J13" s="221"/>
      <c r="K13" s="226" t="s">
        <v>320</v>
      </c>
      <c r="L13" s="226" t="s">
        <v>351</v>
      </c>
      <c r="M13" s="222">
        <f>VLOOKUP($K13,'Step3-Emission Factor'!$B$26:$F$45,3,FALSE)</f>
        <v>102.56304802813906</v>
      </c>
      <c r="N13" s="222">
        <f>VLOOKUP($K13,'Step3-Emission Factor'!$B$26:$F$45,4,FALSE)</f>
        <v>57.755899999999997</v>
      </c>
      <c r="O13" s="222">
        <f>VLOOKUP($K13,'Step3-Emission Factor'!$B$26:$F$45,5,FALSE)</f>
        <v>101.89936215450034</v>
      </c>
      <c r="P13" s="221"/>
      <c r="Q13" s="226" t="s">
        <v>370</v>
      </c>
      <c r="R13" s="306">
        <f>' ThreeME-Energy'!C33*$M$33</f>
        <v>28738.038225739383</v>
      </c>
      <c r="S13" s="306">
        <f>' ThreeME-Energy'!D33*$N$48</f>
        <v>73597.340946958357</v>
      </c>
      <c r="T13" s="223">
        <f t="shared" si="3"/>
        <v>102335.37917269774</v>
      </c>
      <c r="U13" s="221"/>
      <c r="V13" s="221"/>
      <c r="W13" s="221"/>
      <c r="X13" s="221"/>
      <c r="Y13" s="292" t="s">
        <v>413</v>
      </c>
      <c r="Z13" s="219">
        <v>153205.53724080071</v>
      </c>
      <c r="AA13" s="296">
        <f t="shared" si="2"/>
        <v>0.51699528880084766</v>
      </c>
      <c r="AB13" s="221"/>
      <c r="AC13" s="303" t="s">
        <v>422</v>
      </c>
      <c r="AD13" s="303">
        <v>1408.3</v>
      </c>
      <c r="AE13" s="303"/>
      <c r="AF13" s="303"/>
      <c r="AG13" s="303"/>
      <c r="AH13" s="221"/>
    </row>
    <row r="14" spans="1:34">
      <c r="A14" s="221"/>
      <c r="B14" s="226" t="s">
        <v>352</v>
      </c>
      <c r="C14" s="243">
        <f>' ThreeME-Energy'!C14*'Step4-Emission'!M14</f>
        <v>7476.2374043411573</v>
      </c>
      <c r="D14" s="243">
        <f>' ThreeME-Energy'!D14*$N$24</f>
        <v>5.0153146495162302</v>
      </c>
      <c r="E14" s="243">
        <f>' ThreeME-Energy'!F14*$O$24</f>
        <v>0</v>
      </c>
      <c r="F14" s="243">
        <f t="shared" si="0"/>
        <v>7481.2527189906732</v>
      </c>
      <c r="G14" s="243">
        <f t="shared" si="1"/>
        <v>7481.2527189906732</v>
      </c>
      <c r="H14" s="243"/>
      <c r="I14" s="243"/>
      <c r="J14" s="221"/>
      <c r="K14" s="226" t="s">
        <v>52</v>
      </c>
      <c r="L14" s="226" t="s">
        <v>352</v>
      </c>
      <c r="M14" s="222">
        <f>VLOOKUP($K14,'Step3-Emission Factor'!$B$26:$F$45,3,FALSE)</f>
        <v>72.607675987106404</v>
      </c>
      <c r="N14" s="222">
        <f>VLOOKUP($K14,'Step3-Emission Factor'!$B$26:$F$45,4,FALSE)</f>
        <v>0</v>
      </c>
      <c r="O14" s="222">
        <f>VLOOKUP($K14,'Step3-Emission Factor'!$B$26:$F$45,5,FALSE)</f>
        <v>0</v>
      </c>
      <c r="P14" s="221"/>
      <c r="Q14" s="226" t="s">
        <v>371</v>
      </c>
      <c r="R14" s="306">
        <f>' ThreeME-Energy'!C34*$M$33</f>
        <v>417.63981076392491</v>
      </c>
      <c r="S14" s="306">
        <f>' ThreeME-Energy'!D34*$N$48</f>
        <v>0</v>
      </c>
      <c r="T14" s="223">
        <f t="shared" si="3"/>
        <v>417.63981076392491</v>
      </c>
      <c r="U14" s="221"/>
      <c r="V14" s="221"/>
      <c r="W14" s="221"/>
      <c r="X14" s="221"/>
      <c r="Y14" s="292" t="s">
        <v>87</v>
      </c>
      <c r="Z14" s="219">
        <v>2226.4822350999998</v>
      </c>
      <c r="AA14" s="296">
        <f t="shared" si="2"/>
        <v>7.5133108559664562E-3</v>
      </c>
      <c r="AB14" s="221"/>
      <c r="AC14" s="303" t="s">
        <v>423</v>
      </c>
      <c r="AD14" s="303">
        <v>525.5</v>
      </c>
      <c r="AE14" s="303"/>
      <c r="AF14" s="303"/>
      <c r="AG14" s="303"/>
      <c r="AH14" s="221"/>
    </row>
    <row r="15" spans="1:34">
      <c r="A15" s="221"/>
      <c r="B15" s="226" t="s">
        <v>353</v>
      </c>
      <c r="C15" s="243">
        <f>' ThreeME-Energy'!C15*'Step4-Emission'!M15</f>
        <v>1668.0548796269243</v>
      </c>
      <c r="D15" s="243">
        <f>' ThreeME-Energy'!D15*$N$24</f>
        <v>0</v>
      </c>
      <c r="E15" s="243">
        <f>' ThreeME-Energy'!F15*$O$24</f>
        <v>0</v>
      </c>
      <c r="F15" s="243">
        <f t="shared" si="0"/>
        <v>1668.0548796269243</v>
      </c>
      <c r="G15" s="243">
        <f t="shared" si="1"/>
        <v>1668.0548796269243</v>
      </c>
      <c r="H15" s="243"/>
      <c r="I15" s="243"/>
      <c r="J15" s="221"/>
      <c r="K15" s="226" t="s">
        <v>55</v>
      </c>
      <c r="L15" s="226" t="s">
        <v>353</v>
      </c>
      <c r="M15" s="222">
        <f>VLOOKUP($K15,'Step3-Emission Factor'!$B$26:$F$45,3,FALSE)</f>
        <v>72.850769999999997</v>
      </c>
      <c r="N15" s="222">
        <f>VLOOKUP($K15,'Step3-Emission Factor'!$B$26:$F$45,4,FALSE)</f>
        <v>0</v>
      </c>
      <c r="O15" s="222">
        <f>VLOOKUP($K15,'Step3-Emission Factor'!$B$26:$F$45,5,FALSE)</f>
        <v>0</v>
      </c>
      <c r="P15" s="221"/>
      <c r="Q15" s="226" t="s">
        <v>372</v>
      </c>
      <c r="R15" s="306">
        <f>' ThreeME-Energy'!C35*$M$42</f>
        <v>8836.6554109292065</v>
      </c>
      <c r="S15" s="306">
        <f>' ThreeME-Energy'!D35*$N$48</f>
        <v>0</v>
      </c>
      <c r="T15" s="223">
        <f t="shared" si="3"/>
        <v>8836.6554109292065</v>
      </c>
      <c r="U15" s="221"/>
      <c r="V15" s="221"/>
      <c r="W15" s="221"/>
      <c r="X15" s="221"/>
      <c r="Y15" s="292" t="s">
        <v>414</v>
      </c>
      <c r="Z15" s="219">
        <v>51376.688963899986</v>
      </c>
      <c r="AA15" s="296">
        <f t="shared" si="2"/>
        <v>0.17337171114628033</v>
      </c>
      <c r="AB15" s="221"/>
      <c r="AC15" s="303" t="s">
        <v>415</v>
      </c>
      <c r="AD15" s="303">
        <v>0</v>
      </c>
      <c r="AE15" s="303"/>
      <c r="AF15" s="303"/>
      <c r="AG15" s="303"/>
      <c r="AH15" s="221"/>
    </row>
    <row r="16" spans="1:34">
      <c r="A16" s="221"/>
      <c r="B16" s="226" t="s">
        <v>354</v>
      </c>
      <c r="C16" s="243">
        <f>' ThreeME-Energy'!C16*'Step4-Emission'!M16</f>
        <v>248.6192313780179</v>
      </c>
      <c r="D16" s="243">
        <f>' ThreeME-Energy'!D16*$N$24</f>
        <v>1.9036646702098887</v>
      </c>
      <c r="E16" s="243">
        <f>' ThreeME-Energy'!F16*$O$24</f>
        <v>0</v>
      </c>
      <c r="F16" s="243">
        <f t="shared" si="0"/>
        <v>250.52289604822778</v>
      </c>
      <c r="G16" s="243">
        <f t="shared" si="1"/>
        <v>250.52289604822778</v>
      </c>
      <c r="H16" s="243"/>
      <c r="I16" s="243"/>
      <c r="J16" s="221"/>
      <c r="K16" s="226" t="s">
        <v>53</v>
      </c>
      <c r="L16" s="226" t="s">
        <v>354</v>
      </c>
      <c r="M16" s="222">
        <f>VLOOKUP($K16,'Step3-Emission Factor'!$B$26:$F$45,3,FALSE)</f>
        <v>72.869429083451081</v>
      </c>
      <c r="N16" s="222">
        <f>VLOOKUP($K16,'Step3-Emission Factor'!$B$26:$F$45,4,FALSE)</f>
        <v>0</v>
      </c>
      <c r="O16" s="222">
        <f>VLOOKUP($K16,'Step3-Emission Factor'!$B$26:$F$45,5,FALSE)</f>
        <v>0</v>
      </c>
      <c r="P16" s="221"/>
      <c r="Q16" s="221"/>
      <c r="R16" s="223">
        <f>SUM(R4:R15)</f>
        <v>81468.203609882505</v>
      </c>
      <c r="S16" s="223">
        <f>SUM(S4:S15)</f>
        <v>75295.789271000001</v>
      </c>
      <c r="T16" s="223">
        <f>SUM(R16:S16)</f>
        <v>156763.99288088252</v>
      </c>
      <c r="U16" s="221"/>
      <c r="V16" s="221"/>
      <c r="W16" s="221"/>
      <c r="X16" s="221"/>
      <c r="Y16" s="221"/>
      <c r="Z16" s="295">
        <f>SUM(Z4:Z15)</f>
        <v>296338.36237880535</v>
      </c>
      <c r="AA16" s="295">
        <f t="shared" ref="AA16" si="4">SUM(AA4:AA15)</f>
        <v>1</v>
      </c>
      <c r="AB16" s="295"/>
      <c r="AC16" s="221"/>
      <c r="AD16" s="221"/>
      <c r="AE16" s="221"/>
      <c r="AF16" s="221"/>
      <c r="AG16" s="221"/>
      <c r="AH16" s="221"/>
    </row>
    <row r="17" spans="1:34">
      <c r="A17" s="221"/>
      <c r="B17" s="226" t="s">
        <v>355</v>
      </c>
      <c r="C17" s="243">
        <f>' ThreeME-Energy'!C17*'Step4-Emission'!M17</f>
        <v>22427.263746039149</v>
      </c>
      <c r="D17" s="243">
        <f>' ThreeME-Energy'!D17*$N$24</f>
        <v>30.182504925419327</v>
      </c>
      <c r="E17" s="243">
        <f>' ThreeME-Energy'!F17*$O$24</f>
        <v>0</v>
      </c>
      <c r="F17" s="243">
        <f t="shared" si="0"/>
        <v>22457.446250964567</v>
      </c>
      <c r="G17" s="243">
        <f t="shared" si="1"/>
        <v>22457.446250964567</v>
      </c>
      <c r="H17" s="243"/>
      <c r="I17" s="243"/>
      <c r="J17" s="221"/>
      <c r="K17" s="226" t="s">
        <v>44</v>
      </c>
      <c r="L17" s="226" t="s">
        <v>355</v>
      </c>
      <c r="M17" s="222">
        <f>VLOOKUP($K17,'Step3-Emission Factor'!$B$26:$F$45,3,FALSE)</f>
        <v>71.811888317899005</v>
      </c>
      <c r="N17" s="222">
        <f>VLOOKUP($K17,'Step3-Emission Factor'!$B$26:$F$45,4,FALSE)</f>
        <v>57.755899999999997</v>
      </c>
      <c r="O17" s="222">
        <f>VLOOKUP($K17,'Step3-Emission Factor'!$B$26:$F$45,5,FALSE)</f>
        <v>0</v>
      </c>
      <c r="P17" s="221"/>
      <c r="Q17" s="221"/>
      <c r="R17" s="221"/>
      <c r="S17" s="221"/>
      <c r="T17" s="221"/>
      <c r="U17" s="221"/>
      <c r="V17" s="221"/>
      <c r="W17" s="221"/>
      <c r="X17" s="221"/>
      <c r="Y17" s="221"/>
      <c r="Z17" s="221"/>
      <c r="AA17" s="221"/>
      <c r="AB17" s="221"/>
      <c r="AC17" s="215"/>
      <c r="AD17" s="215"/>
      <c r="AE17" s="215"/>
      <c r="AF17" s="221"/>
      <c r="AG17" s="221"/>
      <c r="AH17" s="221"/>
    </row>
    <row r="18" spans="1:34" ht="18.75">
      <c r="A18" s="221"/>
      <c r="B18" s="226" t="s">
        <v>356</v>
      </c>
      <c r="C18" s="243">
        <f>' ThreeME-Energy'!C18*'Step4-Emission'!M18</f>
        <v>26460.912330677755</v>
      </c>
      <c r="D18" s="243">
        <f>' ThreeME-Energy'!D18*$N$24</f>
        <v>41.985109329822471</v>
      </c>
      <c r="E18" s="243">
        <f>' ThreeME-Energy'!F18*$O$24</f>
        <v>0</v>
      </c>
      <c r="F18" s="243">
        <f t="shared" si="0"/>
        <v>26502.897440007579</v>
      </c>
      <c r="G18" s="243">
        <f t="shared" si="1"/>
        <v>26502.897440007579</v>
      </c>
      <c r="H18" s="243"/>
      <c r="I18" s="243"/>
      <c r="J18" s="221"/>
      <c r="K18" s="226" t="s">
        <v>44</v>
      </c>
      <c r="L18" s="226" t="s">
        <v>356</v>
      </c>
      <c r="M18" s="222">
        <f>VLOOKUP($K18,'Step3-Emission Factor'!$B$26:$F$45,3,FALSE)</f>
        <v>71.811888317899005</v>
      </c>
      <c r="N18" s="222">
        <f>VLOOKUP($K18,'Step3-Emission Factor'!$B$26:$F$45,4,FALSE)</f>
        <v>57.755899999999997</v>
      </c>
      <c r="O18" s="222">
        <f>VLOOKUP($K18,'Step3-Emission Factor'!$B$26:$F$45,5,FALSE)</f>
        <v>0</v>
      </c>
      <c r="P18" s="221"/>
      <c r="Q18" s="297" t="s">
        <v>418</v>
      </c>
      <c r="R18" s="221"/>
      <c r="S18" s="221"/>
      <c r="T18" s="221"/>
      <c r="U18" s="221"/>
      <c r="V18" s="221"/>
      <c r="W18" s="221"/>
      <c r="X18" s="221"/>
      <c r="Y18" s="297" t="s">
        <v>419</v>
      </c>
      <c r="Z18" s="221"/>
      <c r="AA18" s="221"/>
      <c r="AB18" s="221"/>
      <c r="AC18" s="215" t="s">
        <v>430</v>
      </c>
      <c r="AD18" s="215"/>
      <c r="AE18" s="215"/>
      <c r="AF18" s="221"/>
      <c r="AG18" s="221"/>
      <c r="AH18" s="221"/>
    </row>
    <row r="19" spans="1:34" ht="18.75" customHeight="1">
      <c r="A19" s="221"/>
      <c r="B19" s="226" t="s">
        <v>357</v>
      </c>
      <c r="C19" s="243">
        <f>' ThreeME-Energy'!C19*'Step4-Emission'!M19</f>
        <v>133.08034025438403</v>
      </c>
      <c r="D19" s="243">
        <f>' ThreeME-Energy'!D19*$N$24</f>
        <v>1.1140090248870702</v>
      </c>
      <c r="E19" s="243">
        <f>' ThreeME-Energy'!F19*$O$24</f>
        <v>0</v>
      </c>
      <c r="F19" s="243">
        <f t="shared" si="0"/>
        <v>134.19434927927111</v>
      </c>
      <c r="G19" s="243">
        <f t="shared" si="1"/>
        <v>134.19434927927111</v>
      </c>
      <c r="H19" s="243"/>
      <c r="I19" s="243"/>
      <c r="J19" s="221"/>
      <c r="K19" s="226" t="s">
        <v>44</v>
      </c>
      <c r="L19" s="226" t="s">
        <v>357</v>
      </c>
      <c r="M19" s="222">
        <f>VLOOKUP($K19,'Step3-Emission Factor'!$B$26:$F$45,3,FALSE)</f>
        <v>71.811888317899005</v>
      </c>
      <c r="N19" s="222">
        <f>VLOOKUP($K19,'Step3-Emission Factor'!$B$26:$F$45,4,FALSE)</f>
        <v>57.755899999999997</v>
      </c>
      <c r="O19" s="222">
        <f>VLOOKUP($K19,'Step3-Emission Factor'!$B$26:$F$45,5,FALSE)</f>
        <v>0</v>
      </c>
      <c r="P19" s="221"/>
      <c r="Q19" s="221"/>
      <c r="R19" s="224" t="s">
        <v>337</v>
      </c>
      <c r="S19" s="224" t="s">
        <v>338</v>
      </c>
      <c r="T19" s="221"/>
      <c r="U19" s="221"/>
      <c r="V19" s="221"/>
      <c r="W19" s="221"/>
      <c r="X19" s="221"/>
      <c r="Y19" s="221"/>
      <c r="Z19" s="377" t="s">
        <v>420</v>
      </c>
      <c r="AA19" s="215"/>
      <c r="AB19" s="221"/>
      <c r="AC19" s="300">
        <v>2020</v>
      </c>
      <c r="AD19" s="300" t="s">
        <v>424</v>
      </c>
      <c r="AE19" s="300" t="s">
        <v>338</v>
      </c>
      <c r="AF19" s="300" t="s">
        <v>317</v>
      </c>
    </row>
    <row r="20" spans="1:34" ht="15.75" customHeight="1">
      <c r="A20" s="221"/>
      <c r="B20" s="226" t="s">
        <v>358</v>
      </c>
      <c r="C20" s="243">
        <f>' ThreeME-Energy'!C20*'Step4-Emission'!M20</f>
        <v>4552.6688457912724</v>
      </c>
      <c r="D20" s="243">
        <f>' ThreeME-Energy'!D20*$N$24</f>
        <v>640.91722230000005</v>
      </c>
      <c r="E20" s="243">
        <f>' ThreeME-Energy'!F20*$O$24</f>
        <v>0</v>
      </c>
      <c r="F20" s="243">
        <f t="shared" si="0"/>
        <v>5193.586068091272</v>
      </c>
      <c r="G20" s="243">
        <f t="shared" si="1"/>
        <v>5193.586068091272</v>
      </c>
      <c r="H20" s="243"/>
      <c r="I20" s="243"/>
      <c r="J20" s="221"/>
      <c r="K20" s="226" t="s">
        <v>33</v>
      </c>
      <c r="L20" s="226" t="s">
        <v>358</v>
      </c>
      <c r="M20" s="222">
        <f>VLOOKUP($K20,'Step3-Emission Factor'!$B$26:$F$45,3,FALSE)</f>
        <v>65.574774583743974</v>
      </c>
      <c r="N20" s="222">
        <f>VLOOKUP($K20,'Step3-Emission Factor'!$B$26:$F$45,4,FALSE)</f>
        <v>57.755900000000004</v>
      </c>
      <c r="O20" s="222">
        <f>VLOOKUP($K20,'Step3-Emission Factor'!$B$26:$F$45,5,FALSE)</f>
        <v>0</v>
      </c>
      <c r="P20" s="221"/>
      <c r="Q20" s="226" t="s">
        <v>349</v>
      </c>
      <c r="R20" s="220">
        <f>' ThreeME-Energy'!C11*'Step4-Emission'!M11</f>
        <v>705.5341795805557</v>
      </c>
      <c r="S20" s="220">
        <f>' ThreeME-Energy'!D11*$N$24</f>
        <v>10473.251623105612</v>
      </c>
      <c r="T20" s="223">
        <f t="shared" ref="T20:T23" si="5">SUM(R20:S20)</f>
        <v>11178.785802686169</v>
      </c>
      <c r="U20" s="221"/>
      <c r="V20" s="221"/>
      <c r="W20" s="221"/>
      <c r="X20" s="221"/>
      <c r="Y20" s="221"/>
      <c r="Z20" s="377"/>
      <c r="AA20" s="221"/>
      <c r="AB20" s="221"/>
      <c r="AC20" s="300" t="s">
        <v>365</v>
      </c>
      <c r="AD20" s="300">
        <v>0</v>
      </c>
      <c r="AE20" s="300">
        <v>274.4236278315683</v>
      </c>
      <c r="AF20" s="300">
        <v>274.4236278315683</v>
      </c>
    </row>
    <row r="21" spans="1:34">
      <c r="A21" s="221"/>
      <c r="B21" s="226" t="s">
        <v>359</v>
      </c>
      <c r="C21" s="243">
        <f>' ThreeME-Energy'!C21*'Step4-Emission'!M21</f>
        <v>1640.0271758812942</v>
      </c>
      <c r="D21" s="243">
        <f>' ThreeME-Energy'!D21*$N$24</f>
        <v>0</v>
      </c>
      <c r="E21" s="243">
        <f>' ThreeME-Energy'!F21*$O$24</f>
        <v>0</v>
      </c>
      <c r="F21" s="243">
        <f t="shared" si="0"/>
        <v>1640.0271758812942</v>
      </c>
      <c r="G21" s="243">
        <f t="shared" si="1"/>
        <v>1640.0271758812942</v>
      </c>
      <c r="H21" s="243"/>
      <c r="I21" s="243"/>
      <c r="J21" s="221"/>
      <c r="K21" s="226" t="s">
        <v>33</v>
      </c>
      <c r="L21" s="226" t="s">
        <v>359</v>
      </c>
      <c r="M21" s="222">
        <f>VLOOKUP($K21,'Step3-Emission Factor'!$B$26:$F$45,3,FALSE)</f>
        <v>65.574774583743974</v>
      </c>
      <c r="N21" s="222">
        <f>VLOOKUP($K21,'Step3-Emission Factor'!$B$26:$F$45,4,FALSE)</f>
        <v>57.755900000000004</v>
      </c>
      <c r="O21" s="222">
        <f>VLOOKUP($K21,'Step3-Emission Factor'!$B$26:$F$45,5,FALSE)</f>
        <v>0</v>
      </c>
      <c r="P21" s="221"/>
      <c r="Q21" s="226" t="s">
        <v>360</v>
      </c>
      <c r="R21" s="220">
        <f>' ThreeME-Energy'!C22*'Step4-Emission'!M22</f>
        <v>16578.051891853131</v>
      </c>
      <c r="S21" s="220">
        <f>' ThreeME-Energy'!D22*$N$24</f>
        <v>19441.268884436406</v>
      </c>
      <c r="T21" s="223">
        <f t="shared" si="5"/>
        <v>36019.320776289533</v>
      </c>
      <c r="U21" s="221"/>
      <c r="V21" s="221"/>
      <c r="W21" s="221"/>
      <c r="X21" s="221"/>
      <c r="Z21" s="377"/>
      <c r="AA21" s="221"/>
      <c r="AB21" s="221"/>
      <c r="AC21" s="300" t="s">
        <v>425</v>
      </c>
      <c r="AD21" s="300">
        <v>1221.4285779806166</v>
      </c>
      <c r="AE21" s="300">
        <v>0</v>
      </c>
      <c r="AF21" s="300">
        <v>1221.4285779806166</v>
      </c>
    </row>
    <row r="22" spans="1:34">
      <c r="A22" s="221"/>
      <c r="B22" s="226" t="s">
        <v>360</v>
      </c>
      <c r="C22" s="243">
        <f>' ThreeME-Energy'!C22*'Step4-Emission'!M22</f>
        <v>16578.051891853131</v>
      </c>
      <c r="D22" s="243">
        <f>' ThreeME-Energy'!D22*$N$24</f>
        <v>19441.268884436406</v>
      </c>
      <c r="E22" s="243">
        <f>' ThreeME-Energy'!F22*$O$24</f>
        <v>0</v>
      </c>
      <c r="F22" s="243">
        <f t="shared" si="0"/>
        <v>36019.320776289533</v>
      </c>
      <c r="G22" s="243">
        <f t="shared" si="1"/>
        <v>36019.320776289533</v>
      </c>
      <c r="H22" s="243"/>
      <c r="I22" s="243"/>
      <c r="J22" s="221"/>
      <c r="K22" s="226" t="s">
        <v>322</v>
      </c>
      <c r="L22" s="226" t="s">
        <v>360</v>
      </c>
      <c r="M22" s="222">
        <f>VLOOKUP($K22,'Step3-Emission Factor'!$B$26:$F$45,3,FALSE)</f>
        <v>74.040089156587896</v>
      </c>
      <c r="N22" s="222">
        <f>VLOOKUP($K22,'Step3-Emission Factor'!$B$26:$F$45,4,FALSE)</f>
        <v>57.755900000000004</v>
      </c>
      <c r="O22" s="222">
        <f>VLOOKUP($K22,'Step3-Emission Factor'!$B$26:$F$45,5,FALSE)</f>
        <v>0</v>
      </c>
      <c r="P22" s="221"/>
      <c r="Q22" s="226" t="s">
        <v>361</v>
      </c>
      <c r="R22" s="220">
        <f>' ThreeME-Energy'!C23*'Step4-Emission'!M23</f>
        <v>1.1801496610965734</v>
      </c>
      <c r="S22" s="220">
        <f>' ThreeME-Energy'!D23*$N$24</f>
        <v>13034.166813442205</v>
      </c>
      <c r="T22" s="223">
        <f t="shared" si="5"/>
        <v>13035.346963103302</v>
      </c>
      <c r="U22" s="221"/>
      <c r="V22" s="221"/>
      <c r="W22" s="221"/>
      <c r="X22" s="221"/>
      <c r="Y22" s="292" t="s">
        <v>97</v>
      </c>
      <c r="Z22" s="221">
        <f>Z4*$AD$15</f>
        <v>0</v>
      </c>
      <c r="AA22" s="221"/>
      <c r="AB22" s="221"/>
      <c r="AC22" s="300" t="s">
        <v>426</v>
      </c>
      <c r="AD22" s="300">
        <v>686.59795274339285</v>
      </c>
      <c r="AE22" s="300">
        <v>423.52774449782976</v>
      </c>
      <c r="AF22" s="300">
        <v>423.73371426411234</v>
      </c>
    </row>
    <row r="23" spans="1:34">
      <c r="A23" s="221"/>
      <c r="B23" s="226" t="s">
        <v>361</v>
      </c>
      <c r="C23" s="243">
        <f>' ThreeME-Energy'!C23*'Step4-Emission'!M23</f>
        <v>1.1801496610965734</v>
      </c>
      <c r="D23" s="243">
        <f>' ThreeME-Energy'!D23*$N$24</f>
        <v>13034.166813442205</v>
      </c>
      <c r="E23" s="243">
        <f>' ThreeME-Energy'!F23*$O$24</f>
        <v>0</v>
      </c>
      <c r="F23" s="243">
        <f t="shared" si="0"/>
        <v>13035.346963103302</v>
      </c>
      <c r="G23" s="243">
        <f t="shared" si="1"/>
        <v>13035.346963103302</v>
      </c>
      <c r="H23" s="243"/>
      <c r="I23" s="243"/>
      <c r="J23" s="221"/>
      <c r="K23" s="226" t="s">
        <v>322</v>
      </c>
      <c r="L23" s="226" t="s">
        <v>361</v>
      </c>
      <c r="M23" s="222">
        <f>VLOOKUP($K23,'Step3-Emission Factor'!$B$26:$F$45,3,FALSE)</f>
        <v>74.040089156587896</v>
      </c>
      <c r="N23" s="222">
        <f>VLOOKUP($K23,'Step3-Emission Factor'!$B$26:$F$45,4,FALSE)</f>
        <v>57.755900000000004</v>
      </c>
      <c r="O23" s="222">
        <f>VLOOKUP($K23,'Step3-Emission Factor'!$B$26:$F$45,5,FALSE)</f>
        <v>0</v>
      </c>
      <c r="P23" s="221"/>
      <c r="Q23" s="221"/>
      <c r="R23" s="220">
        <f>SUM(R20:R22)</f>
        <v>17284.766221094782</v>
      </c>
      <c r="S23" s="220">
        <f>SUM(S20:S22)</f>
        <v>42948.687320984223</v>
      </c>
      <c r="T23" s="223">
        <f t="shared" si="5"/>
        <v>60233.453542079005</v>
      </c>
      <c r="U23" s="221"/>
      <c r="V23" s="221"/>
      <c r="W23" s="221"/>
      <c r="X23" s="221"/>
      <c r="Y23" s="292" t="s">
        <v>91</v>
      </c>
      <c r="Z23" s="221">
        <f>Z5*$AD$15</f>
        <v>0</v>
      </c>
      <c r="AA23" s="221"/>
      <c r="AB23" s="221"/>
      <c r="AC23" s="300" t="s">
        <v>427</v>
      </c>
      <c r="AD23" s="300">
        <v>874.90416772781032</v>
      </c>
      <c r="AE23" s="300">
        <v>0</v>
      </c>
      <c r="AF23" s="300">
        <v>874.90416772781032</v>
      </c>
    </row>
    <row r="24" spans="1:34">
      <c r="A24" s="221"/>
      <c r="B24" s="226" t="s">
        <v>362</v>
      </c>
      <c r="C24" s="243">
        <f t="shared" ref="C24:C35" si="6">IF( $T4= 0, 0, $Z22*R4/$T4)</f>
        <v>0</v>
      </c>
      <c r="D24" s="243">
        <f t="shared" ref="D24:D35" si="7">IF( $T4= 0, 0, $Z22*S4/$T4)</f>
        <v>0</v>
      </c>
      <c r="E24" s="243">
        <f>' ThreeME-Energy'!F24*$O$24</f>
        <v>0</v>
      </c>
      <c r="F24" s="243">
        <f t="shared" si="0"/>
        <v>0</v>
      </c>
      <c r="G24" s="243">
        <f t="shared" si="1"/>
        <v>0</v>
      </c>
      <c r="H24" s="243"/>
      <c r="I24" s="243"/>
      <c r="J24" s="221"/>
      <c r="K24" s="226" t="s">
        <v>335</v>
      </c>
      <c r="L24" s="227" t="s">
        <v>335</v>
      </c>
      <c r="M24" s="228">
        <f>VLOOKUP($K24,'Step3-Emission Factor'!$B$26:$F$45,3,FALSE)</f>
        <v>74.030544137531066</v>
      </c>
      <c r="N24" s="228">
        <f>VLOOKUP($K24,'Step3-Emission Factor'!$B$26:$F$45,4,FALSE)</f>
        <v>57.755900000000004</v>
      </c>
      <c r="O24" s="228">
        <f>VLOOKUP($K24,'Step3-Emission Factor'!$B$26:$F$45,5,FALSE)</f>
        <v>101.89936215450037</v>
      </c>
      <c r="P24" s="215"/>
      <c r="Q24" s="221"/>
      <c r="R24" s="221"/>
      <c r="S24" s="221"/>
      <c r="T24" s="221"/>
      <c r="U24" s="221"/>
      <c r="V24" s="221"/>
      <c r="W24" s="221"/>
      <c r="X24" s="221"/>
      <c r="Y24" s="292" t="s">
        <v>95</v>
      </c>
      <c r="Z24" s="221">
        <f>Z6*$AD$15</f>
        <v>0</v>
      </c>
      <c r="AA24" s="221"/>
      <c r="AB24" s="221"/>
      <c r="AC24" s="300">
        <v>2025</v>
      </c>
      <c r="AD24" s="300"/>
      <c r="AE24" s="300"/>
      <c r="AF24" s="300"/>
    </row>
    <row r="25" spans="1:34">
      <c r="A25" s="221"/>
      <c r="B25" s="226" t="s">
        <v>363</v>
      </c>
      <c r="C25" s="243">
        <f t="shared" si="6"/>
        <v>0</v>
      </c>
      <c r="D25" s="243">
        <f t="shared" si="7"/>
        <v>0</v>
      </c>
      <c r="E25" s="243">
        <f>' ThreeME-Energy'!F25*$O$24</f>
        <v>0</v>
      </c>
      <c r="F25" s="243">
        <f t="shared" si="0"/>
        <v>0</v>
      </c>
      <c r="G25" s="243">
        <f t="shared" si="1"/>
        <v>0</v>
      </c>
      <c r="H25" s="243"/>
      <c r="I25" s="243"/>
      <c r="J25" s="221"/>
      <c r="K25" s="221"/>
      <c r="L25" s="221"/>
      <c r="M25" s="221"/>
      <c r="N25" s="221"/>
      <c r="O25" s="221"/>
      <c r="P25" s="221"/>
      <c r="Q25" s="221"/>
      <c r="R25" s="221"/>
      <c r="S25" s="221"/>
      <c r="T25" s="221"/>
      <c r="U25" s="221"/>
      <c r="V25" s="221"/>
      <c r="W25" s="221"/>
      <c r="X25" s="221"/>
      <c r="Y25" s="292" t="s">
        <v>102</v>
      </c>
      <c r="Z25" s="221">
        <f>Z7*$AD$15</f>
        <v>0</v>
      </c>
      <c r="AA25" s="221"/>
      <c r="AB25" s="221"/>
      <c r="AC25" s="300" t="s">
        <v>365</v>
      </c>
      <c r="AD25" s="300">
        <v>0</v>
      </c>
      <c r="AE25" s="300">
        <v>274.42362843363071</v>
      </c>
      <c r="AF25" s="300">
        <v>274.42362843363071</v>
      </c>
    </row>
    <row r="26" spans="1:34" ht="15" customHeight="1">
      <c r="A26" s="221"/>
      <c r="B26" s="226" t="s">
        <v>364</v>
      </c>
      <c r="C26" s="243">
        <f t="shared" si="6"/>
        <v>0</v>
      </c>
      <c r="D26" s="243">
        <f t="shared" si="7"/>
        <v>0</v>
      </c>
      <c r="E26" s="243">
        <f>' ThreeME-Energy'!F26*$O$24</f>
        <v>0</v>
      </c>
      <c r="F26" s="243">
        <f t="shared" si="0"/>
        <v>0</v>
      </c>
      <c r="G26" s="243">
        <f t="shared" si="1"/>
        <v>0</v>
      </c>
      <c r="H26" s="243"/>
      <c r="I26" s="243"/>
      <c r="J26" s="221"/>
      <c r="K26" s="226" t="s">
        <v>10</v>
      </c>
      <c r="L26" s="226" t="s">
        <v>324</v>
      </c>
      <c r="M26" s="222">
        <f>VLOOKUP($K26,'Step3-Emission Factor'!$B$26:$F$45,3,FALSE)</f>
        <v>65.122289290552132</v>
      </c>
      <c r="N26" s="222">
        <f>VLOOKUP($K26,'Step3-Emission Factor'!$B$26:$F$45,4,FALSE)</f>
        <v>57.755900000000004</v>
      </c>
      <c r="O26" s="222">
        <f>M66/1000</f>
        <v>103.23699999999999</v>
      </c>
      <c r="P26" s="221"/>
      <c r="Q26" s="221"/>
      <c r="R26" s="221"/>
      <c r="S26" s="221"/>
      <c r="T26" s="221"/>
      <c r="U26" s="221"/>
      <c r="V26" s="221"/>
      <c r="W26" s="221"/>
      <c r="X26" s="221"/>
      <c r="Y26" s="292" t="s">
        <v>409</v>
      </c>
      <c r="Z26" s="222">
        <f>Z8*$AG$5/1000</f>
        <v>1046.0865716999999</v>
      </c>
      <c r="AA26" s="221"/>
      <c r="AB26" s="221"/>
      <c r="AC26" s="300" t="s">
        <v>425</v>
      </c>
      <c r="AD26" s="300">
        <v>1230.9232396707589</v>
      </c>
      <c r="AE26" s="300">
        <v>0</v>
      </c>
      <c r="AF26" s="300">
        <v>1230.9232396707589</v>
      </c>
    </row>
    <row r="27" spans="1:34" ht="15.75" customHeight="1">
      <c r="A27" s="221"/>
      <c r="B27" s="226" t="s">
        <v>102</v>
      </c>
      <c r="C27" s="243">
        <f t="shared" si="6"/>
        <v>0</v>
      </c>
      <c r="D27" s="243">
        <f t="shared" si="7"/>
        <v>0</v>
      </c>
      <c r="E27" s="243">
        <f>' ThreeME-Energy'!F27*$O$24</f>
        <v>0</v>
      </c>
      <c r="F27" s="243">
        <f t="shared" si="0"/>
        <v>0</v>
      </c>
      <c r="G27" s="243">
        <f t="shared" si="1"/>
        <v>0</v>
      </c>
      <c r="H27" s="243"/>
      <c r="I27" s="243"/>
      <c r="J27" s="221"/>
      <c r="K27" s="222"/>
      <c r="L27" s="221"/>
      <c r="M27" s="224" t="s">
        <v>337</v>
      </c>
      <c r="N27" s="224" t="s">
        <v>338</v>
      </c>
      <c r="O27" s="225" t="s">
        <v>340</v>
      </c>
      <c r="P27" s="221"/>
      <c r="Q27" s="221"/>
      <c r="R27" s="221"/>
      <c r="S27" s="221"/>
      <c r="T27" s="221"/>
      <c r="U27" s="221"/>
      <c r="V27" s="221"/>
      <c r="W27" s="221"/>
      <c r="X27" s="221"/>
      <c r="Y27" s="292" t="s">
        <v>410</v>
      </c>
      <c r="Z27" s="222">
        <f>Z9*$AG$8/1000</f>
        <v>615.65136295709999</v>
      </c>
      <c r="AA27" s="221"/>
      <c r="AB27" s="221"/>
      <c r="AC27" s="300" t="s">
        <v>428</v>
      </c>
      <c r="AD27" s="300">
        <v>669.34675818042285</v>
      </c>
      <c r="AE27" s="300">
        <v>423.42664757202994</v>
      </c>
      <c r="AF27" s="300">
        <v>423.45596074274948</v>
      </c>
    </row>
    <row r="28" spans="1:34">
      <c r="A28" s="221"/>
      <c r="B28" s="226" t="s">
        <v>365</v>
      </c>
      <c r="C28" s="243">
        <f t="shared" si="6"/>
        <v>0</v>
      </c>
      <c r="D28" s="243">
        <f>IF( $T8= 0, 0, $Z26*S8/$T8)</f>
        <v>1046.0865716999999</v>
      </c>
      <c r="E28" s="243">
        <f>' ThreeME-Energy'!F28*$O$24</f>
        <v>0</v>
      </c>
      <c r="F28" s="243">
        <f t="shared" si="0"/>
        <v>1046.0865716999999</v>
      </c>
      <c r="G28" s="243">
        <f t="shared" si="1"/>
        <v>1046.0865716999999</v>
      </c>
      <c r="H28" s="243"/>
      <c r="I28" s="243"/>
      <c r="J28" s="221"/>
      <c r="K28" s="222"/>
      <c r="L28" s="226" t="str">
        <f>'Step3-Emission Factor'!W26</f>
        <v>Carboeléctrica</v>
      </c>
      <c r="M28" s="241">
        <f>'Step3-Emission Factor'!X26</f>
        <v>127.90744999999998</v>
      </c>
      <c r="N28" s="241">
        <f>'Step3-Emission Factor'!Y26</f>
        <v>0</v>
      </c>
      <c r="O28" s="221"/>
      <c r="P28" s="221"/>
      <c r="Q28" s="221"/>
      <c r="R28" s="221"/>
      <c r="S28" s="221"/>
      <c r="T28" s="221"/>
      <c r="U28" s="221"/>
      <c r="V28" s="221"/>
      <c r="W28" s="221"/>
      <c r="X28" s="221"/>
      <c r="Y28" s="293" t="s">
        <v>411</v>
      </c>
      <c r="Z28" s="221">
        <f>Z10*AD15</f>
        <v>0</v>
      </c>
      <c r="AA28" s="221"/>
      <c r="AB28" s="221"/>
      <c r="AC28" s="300" t="s">
        <v>427</v>
      </c>
      <c r="AD28" s="300">
        <v>728.54516326423754</v>
      </c>
      <c r="AE28" s="300">
        <v>0</v>
      </c>
      <c r="AF28" s="300">
        <v>728.54516326423754</v>
      </c>
    </row>
    <row r="29" spans="1:34">
      <c r="A29" s="221"/>
      <c r="B29" s="226" t="s">
        <v>366</v>
      </c>
      <c r="C29" s="243">
        <f t="shared" si="6"/>
        <v>0</v>
      </c>
      <c r="D29" s="243">
        <f t="shared" si="7"/>
        <v>615.65136295709999</v>
      </c>
      <c r="E29" s="243">
        <f>' ThreeME-Energy'!F29*$O$24</f>
        <v>0</v>
      </c>
      <c r="F29" s="243">
        <f t="shared" si="0"/>
        <v>615.65136295709999</v>
      </c>
      <c r="G29" s="243">
        <f t="shared" si="1"/>
        <v>615.65136295709999</v>
      </c>
      <c r="H29" s="243"/>
      <c r="I29" s="243"/>
      <c r="J29" s="221"/>
      <c r="K29" s="222"/>
      <c r="L29" s="226" t="str">
        <f>'Step3-Emission Factor'!W27</f>
        <v>Ciclo Combinado</v>
      </c>
      <c r="M29" s="241">
        <f>'Step3-Emission Factor'!X27</f>
        <v>0</v>
      </c>
      <c r="N29" s="241">
        <f>'Step3-Emission Factor'!Y27</f>
        <v>57.755900000000004</v>
      </c>
      <c r="O29" s="221"/>
      <c r="P29" s="221"/>
      <c r="Q29" s="221"/>
      <c r="R29" s="221"/>
      <c r="S29" s="221"/>
      <c r="T29" s="221"/>
      <c r="U29" s="221"/>
      <c r="V29" s="221"/>
      <c r="W29" s="221"/>
      <c r="X29" s="221"/>
      <c r="Y29" s="292" t="s">
        <v>100</v>
      </c>
      <c r="Z29" s="221">
        <f>Z11*AD15</f>
        <v>0</v>
      </c>
      <c r="AA29" s="221"/>
      <c r="AB29" s="221"/>
      <c r="AC29" s="300" t="s">
        <v>429</v>
      </c>
      <c r="AD29" s="300">
        <v>925.00000242165822</v>
      </c>
      <c r="AE29" s="300">
        <v>0</v>
      </c>
      <c r="AF29" s="300">
        <v>925.00000242165822</v>
      </c>
    </row>
    <row r="30" spans="1:34">
      <c r="A30" s="221"/>
      <c r="B30" s="226" t="s">
        <v>367</v>
      </c>
      <c r="C30" s="243">
        <f t="shared" si="6"/>
        <v>0</v>
      </c>
      <c r="D30" s="243">
        <f t="shared" si="7"/>
        <v>0</v>
      </c>
      <c r="E30" s="243">
        <f>' ThreeME-Energy'!F30*$O$24</f>
        <v>0</v>
      </c>
      <c r="F30" s="243">
        <f t="shared" si="0"/>
        <v>0</v>
      </c>
      <c r="G30" s="243">
        <f t="shared" si="1"/>
        <v>0</v>
      </c>
      <c r="H30" s="243"/>
      <c r="I30" s="243"/>
      <c r="J30" s="221"/>
      <c r="K30" s="222"/>
      <c r="L30" s="226" t="str">
        <f>'Step3-Emission Factor'!W28</f>
        <v>Ciclo Combinado (Cog. Eficiente)</v>
      </c>
      <c r="M30" s="241">
        <f>'Step3-Emission Factor'!X28</f>
        <v>0</v>
      </c>
      <c r="N30" s="241">
        <f>'Step3-Emission Factor'!Y28</f>
        <v>57.755900000000004</v>
      </c>
      <c r="O30" s="221"/>
      <c r="P30" s="221"/>
      <c r="Q30" s="221"/>
      <c r="R30" s="221"/>
      <c r="S30" s="221"/>
      <c r="T30" s="221"/>
      <c r="U30" s="221"/>
      <c r="V30" s="221"/>
      <c r="W30" s="221"/>
      <c r="X30" s="221"/>
      <c r="Y30" s="292" t="s">
        <v>412</v>
      </c>
      <c r="Z30" s="220">
        <f>Z12*AG4/1000</f>
        <v>43837.935957578971</v>
      </c>
      <c r="AA30" s="221"/>
      <c r="AB30" s="221"/>
      <c r="AC30" s="300">
        <v>2030</v>
      </c>
      <c r="AD30" s="300"/>
      <c r="AE30" s="300"/>
      <c r="AF30" s="300"/>
    </row>
    <row r="31" spans="1:34">
      <c r="A31" s="221"/>
      <c r="B31" s="226" t="s">
        <v>368</v>
      </c>
      <c r="C31" s="243">
        <f t="shared" si="6"/>
        <v>0</v>
      </c>
      <c r="D31" s="243">
        <f t="shared" si="7"/>
        <v>0</v>
      </c>
      <c r="E31" s="243">
        <f>' ThreeME-Energy'!F31*$O$24</f>
        <v>0</v>
      </c>
      <c r="F31" s="243">
        <f t="shared" si="0"/>
        <v>0</v>
      </c>
      <c r="G31" s="243">
        <f t="shared" si="1"/>
        <v>0</v>
      </c>
      <c r="H31" s="243"/>
      <c r="I31" s="243"/>
      <c r="J31" s="221"/>
      <c r="K31" s="222"/>
      <c r="L31" s="226" t="str">
        <f>'Step3-Emission Factor'!W29</f>
        <v>Combustión Interna</v>
      </c>
      <c r="M31" s="241">
        <f>'Step3-Emission Factor'!X29</f>
        <v>79.450199999999995</v>
      </c>
      <c r="N31" s="241">
        <f>'Step3-Emission Factor'!Y29</f>
        <v>0</v>
      </c>
      <c r="O31" s="221"/>
      <c r="P31" s="221"/>
      <c r="Q31" s="221"/>
      <c r="R31" s="221"/>
      <c r="S31" s="221"/>
      <c r="T31" s="221"/>
      <c r="U31" s="221"/>
      <c r="V31" s="221"/>
      <c r="W31" s="221"/>
      <c r="X31" s="221"/>
      <c r="Y31" s="292" t="s">
        <v>413</v>
      </c>
      <c r="Z31" s="220">
        <f>Z13*AG5/1000</f>
        <v>72006.602503176327</v>
      </c>
      <c r="AA31" s="221"/>
      <c r="AB31" s="221"/>
      <c r="AC31" s="300" t="s">
        <v>365</v>
      </c>
      <c r="AD31" s="300">
        <v>0</v>
      </c>
      <c r="AE31" s="300">
        <v>274.42267077049394</v>
      </c>
      <c r="AF31" s="300">
        <v>274.42267077049394</v>
      </c>
    </row>
    <row r="32" spans="1:34">
      <c r="A32" s="221"/>
      <c r="B32" s="226" t="s">
        <v>369</v>
      </c>
      <c r="C32" s="243">
        <f t="shared" si="6"/>
        <v>43837.935957578971</v>
      </c>
      <c r="D32" s="243">
        <f t="shared" si="7"/>
        <v>0</v>
      </c>
      <c r="E32" s="243">
        <f>' ThreeME-Energy'!F32*$O$24</f>
        <v>0</v>
      </c>
      <c r="F32" s="243">
        <f t="shared" si="0"/>
        <v>43837.935957578971</v>
      </c>
      <c r="G32" s="243">
        <f t="shared" si="1"/>
        <v>43837.935957578971</v>
      </c>
      <c r="H32" s="243"/>
      <c r="I32" s="243"/>
      <c r="J32" s="221"/>
      <c r="K32" s="222"/>
      <c r="L32" s="226" t="str">
        <f>'Step3-Emission Factor'!W30</f>
        <v>Combustión Interna (Bioenergía)</v>
      </c>
      <c r="M32" s="241">
        <f>'Step3-Emission Factor'!X30</f>
        <v>0</v>
      </c>
      <c r="N32" s="241">
        <f>'Step3-Emission Factor'!Y30</f>
        <v>0</v>
      </c>
      <c r="O32" s="221"/>
      <c r="P32" s="221"/>
      <c r="Q32" s="221"/>
      <c r="R32" s="221"/>
      <c r="S32" s="221"/>
      <c r="T32" s="221"/>
      <c r="U32" s="221"/>
      <c r="V32" s="221"/>
      <c r="W32" s="221"/>
      <c r="X32" s="221"/>
      <c r="Y32" s="292" t="s">
        <v>87</v>
      </c>
      <c r="Z32" s="220">
        <f>Z14*AG6/1000</f>
        <v>1379.0830964209397</v>
      </c>
      <c r="AA32" s="221"/>
      <c r="AB32" s="221"/>
      <c r="AC32" s="300" t="s">
        <v>425</v>
      </c>
      <c r="AD32" s="300">
        <v>1236.9743599342969</v>
      </c>
      <c r="AE32" s="300">
        <v>0</v>
      </c>
      <c r="AF32" s="300">
        <v>1236.9743599342969</v>
      </c>
    </row>
    <row r="33" spans="1:34">
      <c r="A33" s="221"/>
      <c r="B33" s="226" t="s">
        <v>370</v>
      </c>
      <c r="C33" s="243">
        <f t="shared" si="6"/>
        <v>20221.046836107122</v>
      </c>
      <c r="D33" s="243">
        <f t="shared" si="7"/>
        <v>51785.555667069209</v>
      </c>
      <c r="E33" s="243">
        <f>' ThreeME-Energy'!F33*$O$24</f>
        <v>0</v>
      </c>
      <c r="F33" s="243">
        <f t="shared" si="0"/>
        <v>72006.602503176327</v>
      </c>
      <c r="G33" s="243">
        <f t="shared" si="1"/>
        <v>72006.602503176327</v>
      </c>
      <c r="H33" s="243"/>
      <c r="I33" s="243"/>
      <c r="J33" s="221"/>
      <c r="K33" s="222"/>
      <c r="L33" s="226" t="str">
        <f>'Step3-Emission Factor'!W31</f>
        <v>Combustión Interna (Cog. Eficiente)</v>
      </c>
      <c r="M33" s="241">
        <f>'Step3-Emission Factor'!X31</f>
        <v>79.450199999999995</v>
      </c>
      <c r="N33" s="241">
        <f>'Step3-Emission Factor'!Y31</f>
        <v>0</v>
      </c>
      <c r="O33" s="221"/>
      <c r="P33" s="221"/>
      <c r="Q33" s="221"/>
      <c r="R33" s="221"/>
      <c r="S33" s="221"/>
      <c r="T33" s="221"/>
      <c r="U33" s="221"/>
      <c r="V33" s="221"/>
      <c r="W33" s="221"/>
      <c r="X33" s="221"/>
      <c r="Y33" s="292" t="s">
        <v>414</v>
      </c>
      <c r="Z33" s="220">
        <f>Z15*AG7/1000</f>
        <v>41394.198298214222</v>
      </c>
      <c r="AA33" s="221"/>
      <c r="AB33" s="221"/>
      <c r="AC33" s="300" t="s">
        <v>428</v>
      </c>
      <c r="AD33" s="300">
        <v>671.56734884789296</v>
      </c>
      <c r="AE33" s="300">
        <v>444.23799556567718</v>
      </c>
      <c r="AF33" s="300">
        <v>444.33835780891354</v>
      </c>
    </row>
    <row r="34" spans="1:34">
      <c r="A34" s="221"/>
      <c r="B34" s="226" t="s">
        <v>371</v>
      </c>
      <c r="C34" s="243">
        <f t="shared" si="6"/>
        <v>1379.0830964209397</v>
      </c>
      <c r="D34" s="243">
        <f t="shared" si="7"/>
        <v>0</v>
      </c>
      <c r="E34" s="243">
        <f>' ThreeME-Energy'!F34*$O$24</f>
        <v>0</v>
      </c>
      <c r="F34" s="243">
        <f t="shared" si="0"/>
        <v>1379.0830964209397</v>
      </c>
      <c r="G34" s="243">
        <f t="shared" si="1"/>
        <v>1379.0830964209397</v>
      </c>
      <c r="H34" s="243"/>
      <c r="I34" s="243"/>
      <c r="J34" s="221"/>
      <c r="K34" s="222"/>
      <c r="L34" s="226" t="str">
        <f>'Step3-Emission Factor'!W32</f>
        <v>Eólica</v>
      </c>
      <c r="M34" s="241">
        <f>'Step3-Emission Factor'!X32</f>
        <v>0</v>
      </c>
      <c r="N34" s="241">
        <f>'Step3-Emission Factor'!Y32</f>
        <v>0</v>
      </c>
      <c r="O34" s="221"/>
      <c r="P34" s="221"/>
      <c r="Q34" s="221"/>
      <c r="R34" s="221"/>
      <c r="S34" s="221"/>
      <c r="T34" s="221"/>
      <c r="U34" s="221"/>
      <c r="V34" s="221"/>
      <c r="W34" s="221"/>
      <c r="X34" s="221"/>
      <c r="Y34" s="221"/>
      <c r="Z34" s="223">
        <f>SUM(Z22:Z33)</f>
        <v>160279.55779004755</v>
      </c>
      <c r="AA34" s="221"/>
      <c r="AB34" s="221"/>
      <c r="AC34" s="300" t="s">
        <v>427</v>
      </c>
      <c r="AD34" s="300">
        <v>684.61827451217653</v>
      </c>
      <c r="AE34" s="300">
        <v>0</v>
      </c>
      <c r="AF34" s="300">
        <v>684.61827451217653</v>
      </c>
    </row>
    <row r="35" spans="1:34">
      <c r="A35" s="221"/>
      <c r="B35" s="226" t="s">
        <v>372</v>
      </c>
      <c r="C35" s="243">
        <f t="shared" si="6"/>
        <v>41394.198298214222</v>
      </c>
      <c r="D35" s="243">
        <f t="shared" si="7"/>
        <v>0</v>
      </c>
      <c r="E35" s="243">
        <f>' ThreeME-Energy'!F35*$O$24</f>
        <v>0</v>
      </c>
      <c r="F35" s="243">
        <f t="shared" si="0"/>
        <v>41394.198298214222</v>
      </c>
      <c r="G35" s="243">
        <f t="shared" si="1"/>
        <v>41394.198298214222</v>
      </c>
      <c r="H35" s="243"/>
      <c r="I35" s="243"/>
      <c r="J35" s="221"/>
      <c r="K35" s="222"/>
      <c r="L35" s="226" t="str">
        <f>'Step3-Emission Factor'!W33</f>
        <v>FIRCO y Generación Distribuida</v>
      </c>
      <c r="M35" s="241">
        <f>'Step3-Emission Factor'!X33</f>
        <v>0</v>
      </c>
      <c r="N35" s="241">
        <f>'Step3-Emission Factor'!Y33</f>
        <v>0</v>
      </c>
      <c r="O35" s="221"/>
      <c r="P35" s="221"/>
      <c r="Q35" s="221"/>
      <c r="R35" s="221"/>
      <c r="S35" s="221"/>
      <c r="T35" s="221"/>
      <c r="U35" s="221"/>
      <c r="V35" s="221"/>
      <c r="W35" s="221"/>
      <c r="X35" s="221"/>
      <c r="Y35" s="221"/>
      <c r="Z35" s="221"/>
      <c r="AA35" s="221"/>
      <c r="AB35" s="221"/>
      <c r="AC35" s="300" t="s">
        <v>429</v>
      </c>
      <c r="AD35" s="300">
        <v>784.72459230450113</v>
      </c>
      <c r="AE35" s="300">
        <v>0</v>
      </c>
      <c r="AF35" s="300">
        <v>784.72459230450113</v>
      </c>
    </row>
    <row r="36" spans="1:34">
      <c r="A36" s="221"/>
      <c r="B36" s="215" t="s">
        <v>381</v>
      </c>
      <c r="C36" s="246">
        <f>SUM(C3:C35)</f>
        <v>231523.33222293656</v>
      </c>
      <c r="D36" s="246">
        <f>SUM(D3:D35)</f>
        <v>131380.69674427769</v>
      </c>
      <c r="E36" s="246">
        <f>SUM(E3:E35)</f>
        <v>6499.3902583557765</v>
      </c>
      <c r="F36" s="246">
        <f t="shared" ref="F36:G36" si="8">SUM(F3:F35)</f>
        <v>369403.41922557005</v>
      </c>
      <c r="G36" s="246">
        <f t="shared" si="8"/>
        <v>362904.02896721428</v>
      </c>
      <c r="H36" s="246"/>
      <c r="I36" s="246"/>
      <c r="J36" s="221"/>
      <c r="K36" s="222"/>
      <c r="L36" s="226" t="str">
        <f>'Step3-Emission Factor'!W34</f>
        <v>Frenos Regenerativos</v>
      </c>
      <c r="M36" s="241">
        <f>'Step3-Emission Factor'!X34</f>
        <v>0</v>
      </c>
      <c r="N36" s="241">
        <f>'Step3-Emission Factor'!Y34</f>
        <v>0</v>
      </c>
      <c r="O36" s="221"/>
      <c r="P36" s="221"/>
      <c r="Q36" s="221"/>
      <c r="R36" s="221"/>
      <c r="S36" s="221"/>
      <c r="T36" s="221"/>
      <c r="U36" s="221"/>
      <c r="V36" s="221"/>
      <c r="W36" s="221"/>
      <c r="X36" s="221"/>
      <c r="Y36" s="221"/>
      <c r="Z36" s="221"/>
      <c r="AA36" s="221"/>
      <c r="AB36" s="221"/>
      <c r="AC36" s="300">
        <v>2040</v>
      </c>
      <c r="AD36" s="300"/>
      <c r="AE36" s="300"/>
      <c r="AF36" s="300"/>
    </row>
    <row r="37" spans="1:34">
      <c r="A37" s="221"/>
      <c r="B37" s="221"/>
      <c r="C37" s="226"/>
      <c r="D37" s="226"/>
      <c r="E37" s="226"/>
      <c r="F37" s="246"/>
      <c r="G37" s="246"/>
      <c r="H37" s="246"/>
      <c r="I37" s="246"/>
      <c r="J37" s="221"/>
      <c r="K37" s="222"/>
      <c r="L37" s="226" t="str">
        <f>'Step3-Emission Factor'!W35</f>
        <v>Geotérmica</v>
      </c>
      <c r="M37" s="241">
        <f>'Step3-Emission Factor'!X35</f>
        <v>0</v>
      </c>
      <c r="N37" s="241">
        <f>'Step3-Emission Factor'!Y35</f>
        <v>0</v>
      </c>
      <c r="O37" s="221"/>
      <c r="P37" s="221"/>
      <c r="Q37" s="221"/>
      <c r="R37" s="221"/>
      <c r="S37" s="221"/>
      <c r="T37" s="221"/>
      <c r="U37" s="221"/>
      <c r="V37" s="221"/>
      <c r="W37" s="221"/>
      <c r="X37" s="221"/>
      <c r="Y37" s="221"/>
      <c r="Z37" s="221"/>
      <c r="AA37" s="221"/>
      <c r="AB37" s="221"/>
      <c r="AC37" s="300" t="s">
        <v>365</v>
      </c>
      <c r="AD37" s="300">
        <v>0</v>
      </c>
      <c r="AE37" s="300">
        <v>274.7743134356279</v>
      </c>
      <c r="AF37" s="300">
        <v>274.7743134356279</v>
      </c>
    </row>
    <row r="38" spans="1:34">
      <c r="A38" s="221"/>
      <c r="B38" s="226" t="s">
        <v>324</v>
      </c>
      <c r="C38" s="243">
        <f>' ThreeME-Energy'!C38*M26</f>
        <v>16821.665349189359</v>
      </c>
      <c r="D38" s="243">
        <f>' ThreeME-Energy'!D38*N26</f>
        <v>1952.3226877</v>
      </c>
      <c r="E38" s="243">
        <f>' ThreeME-Energy'!F38*O26</f>
        <v>26369.041999088997</v>
      </c>
      <c r="F38" s="246">
        <f t="shared" ref="F38:F39" si="9">SUM(C38:E38)</f>
        <v>45143.030035978358</v>
      </c>
      <c r="G38" s="243">
        <f t="shared" ref="G38:G39" si="10">SUM(C38:D38)</f>
        <v>18773.988036889361</v>
      </c>
      <c r="H38" s="246"/>
      <c r="I38" s="246"/>
      <c r="J38" s="221"/>
      <c r="K38" s="222"/>
      <c r="L38" s="226" t="str">
        <f>'Step3-Emission Factor'!W36</f>
        <v>Hidroeléctrica</v>
      </c>
      <c r="M38" s="241">
        <f>'Step3-Emission Factor'!X36</f>
        <v>0</v>
      </c>
      <c r="N38" s="241">
        <f>'Step3-Emission Factor'!Y36</f>
        <v>0</v>
      </c>
      <c r="O38" s="221"/>
      <c r="P38" s="221"/>
      <c r="Q38" s="221"/>
      <c r="R38" s="221"/>
      <c r="S38" s="221"/>
      <c r="T38" s="221"/>
      <c r="U38" s="221"/>
      <c r="V38" s="221"/>
      <c r="W38" s="221"/>
      <c r="X38" s="221"/>
      <c r="Y38" s="221"/>
      <c r="Z38" s="221"/>
      <c r="AA38" s="221"/>
      <c r="AB38" s="221"/>
      <c r="AC38" s="300" t="s">
        <v>425</v>
      </c>
      <c r="AD38" s="300">
        <v>1241.5979430075972</v>
      </c>
      <c r="AE38" s="300">
        <v>0</v>
      </c>
      <c r="AF38" s="300">
        <v>1241.5979430075972</v>
      </c>
    </row>
    <row r="39" spans="1:34">
      <c r="A39" s="221"/>
      <c r="B39" s="226" t="s">
        <v>373</v>
      </c>
      <c r="C39" s="243">
        <f>' ThreeME-Energy'!C39*M18</f>
        <v>104397.80170183603</v>
      </c>
      <c r="D39" s="243">
        <f>' ThreeME-Energy'!D39*N18</f>
        <v>0</v>
      </c>
      <c r="E39" s="226">
        <v>0</v>
      </c>
      <c r="F39" s="246">
        <f t="shared" si="9"/>
        <v>104397.80170183603</v>
      </c>
      <c r="G39" s="243">
        <f t="shared" si="10"/>
        <v>104397.80170183603</v>
      </c>
      <c r="H39" s="246"/>
      <c r="I39" s="246"/>
      <c r="J39" s="221"/>
      <c r="K39" s="222"/>
      <c r="L39" s="226" t="str">
        <f>'Step3-Emission Factor'!W37</f>
        <v>Lecho Fluidizado</v>
      </c>
      <c r="M39" s="241">
        <f>'Step3-Emission Factor'!X37</f>
        <v>127.90744999999998</v>
      </c>
      <c r="N39" s="241">
        <f>'Step3-Emission Factor'!Y37</f>
        <v>0</v>
      </c>
      <c r="O39" s="221"/>
      <c r="P39" s="221"/>
      <c r="Q39" s="221"/>
      <c r="R39" s="221"/>
      <c r="S39" s="221"/>
      <c r="T39" s="221"/>
      <c r="U39" s="221"/>
      <c r="V39" s="221"/>
      <c r="W39" s="221"/>
      <c r="X39" s="221"/>
      <c r="Y39" s="221"/>
      <c r="Z39" s="221"/>
      <c r="AA39" s="221"/>
      <c r="AB39" s="221"/>
      <c r="AC39" s="300" t="s">
        <v>428</v>
      </c>
      <c r="AD39" s="300">
        <v>671.17756495860579</v>
      </c>
      <c r="AE39" s="300">
        <v>461.76264309285853</v>
      </c>
      <c r="AF39" s="300">
        <v>461.84136575305314</v>
      </c>
    </row>
    <row r="40" spans="1:34">
      <c r="A40" s="221"/>
      <c r="B40" s="215" t="s">
        <v>383</v>
      </c>
      <c r="C40" s="246">
        <f>SUM(C38:C39)</f>
        <v>121219.46705102539</v>
      </c>
      <c r="D40" s="246">
        <f t="shared" ref="D40:F40" si="11">SUM(D38:D39)</f>
        <v>1952.3226877</v>
      </c>
      <c r="E40" s="246">
        <f t="shared" si="11"/>
        <v>26369.041999088997</v>
      </c>
      <c r="F40" s="246">
        <f t="shared" si="11"/>
        <v>149540.83173781438</v>
      </c>
      <c r="G40" s="246">
        <f>SUM(G38:G39)</f>
        <v>123171.78973872539</v>
      </c>
      <c r="H40" s="246"/>
      <c r="I40" s="246"/>
      <c r="J40" s="221"/>
      <c r="K40" s="222"/>
      <c r="L40" s="226" t="str">
        <f>'Step3-Emission Factor'!W38</f>
        <v>Nucleoeléctrica</v>
      </c>
      <c r="M40" s="241">
        <f>'Step3-Emission Factor'!X38</f>
        <v>0</v>
      </c>
      <c r="N40" s="241">
        <f>'Step3-Emission Factor'!Y38</f>
        <v>0</v>
      </c>
      <c r="O40" s="221"/>
      <c r="P40" s="221"/>
      <c r="Q40" s="221"/>
      <c r="R40" s="221"/>
      <c r="S40" s="221"/>
      <c r="T40" s="221"/>
      <c r="U40" s="221"/>
      <c r="V40" s="221"/>
      <c r="W40" s="221"/>
      <c r="X40" s="221"/>
      <c r="Y40" s="221"/>
      <c r="Z40" s="221"/>
      <c r="AA40" s="221"/>
      <c r="AB40" s="221"/>
      <c r="AC40" s="300" t="s">
        <v>427</v>
      </c>
      <c r="AD40" s="300">
        <v>683.05370128486675</v>
      </c>
      <c r="AE40" s="300">
        <v>0</v>
      </c>
      <c r="AF40" s="300">
        <v>683.05370128486675</v>
      </c>
    </row>
    <row r="41" spans="1:34">
      <c r="A41" s="221"/>
      <c r="B41" s="221"/>
      <c r="C41" s="221"/>
      <c r="D41" s="221"/>
      <c r="E41" s="221"/>
      <c r="F41" s="221"/>
      <c r="G41" s="221"/>
      <c r="H41" s="221"/>
      <c r="I41" s="221"/>
      <c r="J41" s="221"/>
      <c r="K41" s="221"/>
      <c r="L41" s="226" t="str">
        <f>'Step3-Emission Factor'!W39</f>
        <v>Solar</v>
      </c>
      <c r="M41" s="241">
        <f>'Step3-Emission Factor'!X39</f>
        <v>0</v>
      </c>
      <c r="N41" s="241">
        <f>'Step3-Emission Factor'!Y39</f>
        <v>0</v>
      </c>
      <c r="O41" s="221"/>
      <c r="P41" s="221"/>
      <c r="Q41" s="221"/>
      <c r="R41" s="221"/>
      <c r="S41" s="221"/>
      <c r="T41" s="221"/>
      <c r="U41" s="221"/>
      <c r="V41" s="221"/>
      <c r="W41" s="221"/>
      <c r="X41" s="221"/>
      <c r="Y41" s="221"/>
      <c r="Z41" s="221"/>
      <c r="AA41" s="221"/>
      <c r="AB41" s="221"/>
      <c r="AC41" s="300" t="s">
        <v>429</v>
      </c>
      <c r="AD41" s="300">
        <v>844.90342953215475</v>
      </c>
      <c r="AE41" s="300">
        <v>0</v>
      </c>
      <c r="AF41" s="300">
        <v>844.90342953215475</v>
      </c>
    </row>
    <row r="42" spans="1:34">
      <c r="A42" s="221"/>
      <c r="B42" s="215" t="s">
        <v>384</v>
      </c>
      <c r="C42" s="246">
        <f>C36+C40</f>
        <v>352742.79927396192</v>
      </c>
      <c r="D42" s="246">
        <f>D36+D40</f>
        <v>133333.01943197771</v>
      </c>
      <c r="E42" s="246">
        <f>E36+E40</f>
        <v>32868.432257444772</v>
      </c>
      <c r="F42" s="246">
        <f t="shared" ref="F42:G42" si="12">F36+F40</f>
        <v>518944.2509633844</v>
      </c>
      <c r="G42" s="246">
        <f t="shared" si="12"/>
        <v>486075.81870593969</v>
      </c>
      <c r="H42" s="246"/>
      <c r="I42" s="246"/>
      <c r="J42" s="221"/>
      <c r="K42" s="221"/>
      <c r="L42" s="226" t="str">
        <f>'Step3-Emission Factor'!W40</f>
        <v>Termoeléctrica Convencional</v>
      </c>
      <c r="M42" s="241">
        <f>'Step3-Emission Factor'!X40</f>
        <v>72.850769999999997</v>
      </c>
      <c r="N42" s="241">
        <f>'Step3-Emission Factor'!Y40</f>
        <v>0</v>
      </c>
      <c r="O42" s="221"/>
      <c r="P42" s="221"/>
      <c r="Q42" s="221"/>
      <c r="R42" s="221"/>
      <c r="S42" s="221"/>
      <c r="T42" s="221"/>
      <c r="U42" s="221"/>
      <c r="V42" s="221"/>
      <c r="W42" s="221"/>
      <c r="X42" s="221"/>
      <c r="Y42" s="221"/>
      <c r="Z42" s="221"/>
      <c r="AA42" s="221"/>
      <c r="AB42" s="221"/>
      <c r="AC42" s="300">
        <v>2050</v>
      </c>
      <c r="AD42" s="300"/>
      <c r="AE42" s="300"/>
      <c r="AF42" s="300"/>
    </row>
    <row r="43" spans="1:34">
      <c r="A43" s="221"/>
      <c r="B43" s="221"/>
      <c r="C43" s="221"/>
      <c r="D43" s="221"/>
      <c r="E43" s="221"/>
      <c r="F43" s="221"/>
      <c r="G43" s="221"/>
      <c r="H43" s="221"/>
      <c r="I43" s="221"/>
      <c r="J43" s="221"/>
      <c r="K43" s="221"/>
      <c r="L43" s="226" t="str">
        <f>'Step3-Emission Factor'!W41</f>
        <v>Termoeléctrica Convencional (Bioenergía)</v>
      </c>
      <c r="M43" s="241">
        <f>'Step3-Emission Factor'!X41</f>
        <v>0</v>
      </c>
      <c r="N43" s="241">
        <f>'Step3-Emission Factor'!Y41</f>
        <v>0</v>
      </c>
      <c r="O43" s="221"/>
      <c r="P43" s="221"/>
      <c r="Q43" s="221"/>
      <c r="R43" s="221"/>
      <c r="S43" s="221"/>
      <c r="T43" s="221"/>
      <c r="U43" s="221"/>
      <c r="V43" s="221"/>
      <c r="W43" s="221"/>
      <c r="X43" s="221"/>
      <c r="Y43" s="221"/>
      <c r="Z43" s="221"/>
      <c r="AA43" s="221"/>
      <c r="AB43" s="221"/>
      <c r="AC43" s="300" t="s">
        <v>425</v>
      </c>
      <c r="AD43" s="300">
        <v>1221.4285408035257</v>
      </c>
      <c r="AE43" s="300">
        <v>0</v>
      </c>
      <c r="AF43" s="300">
        <v>1221.4285408035257</v>
      </c>
    </row>
    <row r="44" spans="1:34" ht="27" thickBot="1">
      <c r="A44" s="221"/>
      <c r="B44" s="221"/>
      <c r="C44" s="244" t="s">
        <v>337</v>
      </c>
      <c r="D44" s="244" t="s">
        <v>338</v>
      </c>
      <c r="E44" s="245" t="s">
        <v>329</v>
      </c>
      <c r="F44" s="244" t="s">
        <v>317</v>
      </c>
      <c r="G44" s="245" t="s">
        <v>401</v>
      </c>
      <c r="H44" s="256"/>
      <c r="I44" s="256"/>
      <c r="J44" s="226"/>
      <c r="K44" s="221"/>
      <c r="L44" s="226" t="str">
        <f>'Step3-Emission Factor'!W42</f>
        <v>Turbogás</v>
      </c>
      <c r="M44" s="241">
        <f>'Step3-Emission Factor'!X42</f>
        <v>0</v>
      </c>
      <c r="N44" s="241">
        <f>'Step3-Emission Factor'!Y42</f>
        <v>57.755900000000004</v>
      </c>
      <c r="O44" s="221"/>
      <c r="P44" s="221"/>
      <c r="Q44" s="221"/>
      <c r="R44" s="221"/>
      <c r="S44" s="221"/>
      <c r="T44" s="221"/>
      <c r="U44" s="221"/>
      <c r="V44" s="221"/>
      <c r="W44" s="221"/>
      <c r="X44" s="221"/>
      <c r="Y44" s="221"/>
      <c r="Z44" s="221"/>
      <c r="AA44" s="221"/>
      <c r="AB44" s="221"/>
      <c r="AC44" s="300" t="s">
        <v>428</v>
      </c>
      <c r="AD44" s="300">
        <v>670.27792835543698</v>
      </c>
      <c r="AE44" s="300">
        <v>472.21255547783443</v>
      </c>
      <c r="AF44" s="300">
        <v>472.27282867134079</v>
      </c>
    </row>
    <row r="45" spans="1:34">
      <c r="A45" s="221"/>
      <c r="B45" s="247" t="s">
        <v>385</v>
      </c>
      <c r="C45" s="248">
        <f>C3+C4</f>
        <v>8810.882960360821</v>
      </c>
      <c r="D45" s="248">
        <f>D3+D4</f>
        <v>3.7799669673229697</v>
      </c>
      <c r="E45" s="248">
        <f>E3+E4</f>
        <v>0</v>
      </c>
      <c r="F45" s="290">
        <f>SUM(C45:E45)</f>
        <v>8814.6629273281433</v>
      </c>
      <c r="G45" s="288">
        <f t="shared" ref="G45:G51" si="13">SUM(C45:D45)</f>
        <v>8814.6629273281433</v>
      </c>
      <c r="H45" s="256"/>
      <c r="I45" s="256"/>
      <c r="J45" s="226"/>
      <c r="K45" s="221"/>
      <c r="L45" s="226" t="str">
        <f>'Step3-Emission Factor'!W43</f>
        <v>Turbogás (Bioenergía)</v>
      </c>
      <c r="M45" s="241">
        <f>'Step3-Emission Factor'!X43</f>
        <v>0</v>
      </c>
      <c r="N45" s="241">
        <f>'Step3-Emission Factor'!Y43</f>
        <v>0</v>
      </c>
      <c r="O45" s="221"/>
      <c r="P45" s="221"/>
      <c r="Q45" s="221"/>
      <c r="R45" s="221"/>
      <c r="S45" s="221"/>
      <c r="T45" s="221"/>
      <c r="U45" s="221"/>
      <c r="V45" s="221"/>
      <c r="W45" s="221"/>
      <c r="X45" s="221"/>
      <c r="Y45" s="221"/>
      <c r="Z45" s="221"/>
      <c r="AA45" s="221"/>
      <c r="AB45" s="221"/>
      <c r="AC45" s="300" t="s">
        <v>427</v>
      </c>
      <c r="AD45" s="300">
        <v>681.55339046248366</v>
      </c>
      <c r="AE45" s="300">
        <v>0</v>
      </c>
      <c r="AF45" s="300">
        <v>681.55339046248366</v>
      </c>
    </row>
    <row r="46" spans="1:34">
      <c r="A46" s="221"/>
      <c r="B46" s="249" t="s">
        <v>386</v>
      </c>
      <c r="C46" s="250">
        <f>SUM(C5:C10,C12:C13)</f>
        <v>33988.554899169743</v>
      </c>
      <c r="D46" s="250">
        <f>SUM(D5:D10,D12:D13)</f>
        <v>34259.8180297</v>
      </c>
      <c r="E46" s="250">
        <f>SUM(E5:E10,E12:E13)</f>
        <v>6499.3902583557765</v>
      </c>
      <c r="F46" s="256">
        <f t="shared" ref="F46:F51" si="14">SUM(C46:E46)</f>
        <v>74747.763187225515</v>
      </c>
      <c r="G46" s="289">
        <f t="shared" si="13"/>
        <v>68248.372928869736</v>
      </c>
      <c r="H46" s="256"/>
      <c r="I46" s="256"/>
      <c r="J46" s="226"/>
      <c r="K46" s="221"/>
      <c r="L46" s="226" t="str">
        <f>'Step3-Emission Factor'!W44</f>
        <v>Turbogás (Cog. Eficiente)</v>
      </c>
      <c r="M46" s="241">
        <f>'Step3-Emission Factor'!X44</f>
        <v>0</v>
      </c>
      <c r="N46" s="241">
        <f>'Step3-Emission Factor'!Y44</f>
        <v>0</v>
      </c>
      <c r="O46" s="221"/>
      <c r="P46" s="221"/>
      <c r="Q46" s="221"/>
      <c r="R46" s="221"/>
      <c r="S46" s="221"/>
      <c r="T46" s="221"/>
      <c r="U46" s="221"/>
      <c r="V46" s="221"/>
      <c r="W46" s="221"/>
      <c r="X46" s="221"/>
      <c r="Y46" s="221"/>
      <c r="Z46" s="221"/>
      <c r="AA46" s="221"/>
      <c r="AB46" s="221"/>
      <c r="AC46" s="221"/>
      <c r="AD46" s="221"/>
      <c r="AE46" s="221"/>
      <c r="AF46" s="221"/>
      <c r="AG46" s="221"/>
      <c r="AH46" s="221"/>
    </row>
    <row r="47" spans="1:34">
      <c r="A47" s="221"/>
      <c r="B47" s="249" t="s">
        <v>387</v>
      </c>
      <c r="C47" s="250">
        <f>SUM(C14:C19,C39)</f>
        <v>162811.96963415341</v>
      </c>
      <c r="D47" s="250">
        <f>SUM(D14:D19,D39)</f>
        <v>80.200602599854975</v>
      </c>
      <c r="E47" s="250">
        <f>SUM(E14:E19,E39)</f>
        <v>0</v>
      </c>
      <c r="F47" s="256">
        <f t="shared" si="14"/>
        <v>162892.17023675327</v>
      </c>
      <c r="G47" s="289">
        <f t="shared" si="13"/>
        <v>162892.17023675327</v>
      </c>
      <c r="H47" s="256"/>
      <c r="I47" s="256"/>
      <c r="J47" s="226"/>
      <c r="K47" s="221"/>
      <c r="L47" s="226" t="str">
        <f>'Step3-Emission Factor'!W45</f>
        <v>Turbogás/Combustión interna</v>
      </c>
      <c r="M47" s="241">
        <f>'Step3-Emission Factor'!X45</f>
        <v>0</v>
      </c>
      <c r="N47" s="241">
        <f>'Step3-Emission Factor'!Y45</f>
        <v>0</v>
      </c>
      <c r="O47" s="221"/>
      <c r="P47" s="221"/>
      <c r="Q47" s="221"/>
      <c r="R47" s="221"/>
      <c r="S47" s="221"/>
      <c r="T47" s="221"/>
      <c r="U47" s="221"/>
      <c r="V47" s="221"/>
      <c r="W47" s="221"/>
      <c r="X47" s="221"/>
      <c r="Y47" s="221"/>
      <c r="Z47" s="221"/>
      <c r="AA47" s="221"/>
      <c r="AB47" s="221"/>
      <c r="AC47" s="221"/>
      <c r="AD47" s="221"/>
      <c r="AE47" s="221"/>
      <c r="AF47" s="221"/>
      <c r="AG47" s="221"/>
      <c r="AH47" s="221"/>
    </row>
    <row r="48" spans="1:34">
      <c r="A48" s="221"/>
      <c r="B48" s="252" t="s">
        <v>358</v>
      </c>
      <c r="C48" s="250">
        <f t="shared" ref="C48:E49" si="15">C20</f>
        <v>4552.6688457912724</v>
      </c>
      <c r="D48" s="250">
        <f t="shared" si="15"/>
        <v>640.91722230000005</v>
      </c>
      <c r="E48" s="250">
        <f t="shared" si="15"/>
        <v>0</v>
      </c>
      <c r="F48" s="256">
        <f t="shared" si="14"/>
        <v>5193.586068091272</v>
      </c>
      <c r="G48" s="289">
        <f t="shared" si="13"/>
        <v>5193.586068091272</v>
      </c>
      <c r="H48" s="256"/>
      <c r="I48" s="256"/>
      <c r="J48" s="226"/>
      <c r="K48" s="221"/>
      <c r="L48" s="226" t="str">
        <f>'Step3-Emission Factor'!W46</f>
        <v>Total</v>
      </c>
      <c r="M48" s="242">
        <f>'Step3-Emission Factor'!X46</f>
        <v>100.51151782371613</v>
      </c>
      <c r="N48" s="242">
        <f>'Step3-Emission Factor'!Y46</f>
        <v>57.755900000000004</v>
      </c>
      <c r="O48" s="221"/>
      <c r="P48" s="221"/>
      <c r="Q48" s="221"/>
      <c r="R48" s="221"/>
      <c r="S48" s="221"/>
      <c r="T48" s="221"/>
      <c r="U48" s="221"/>
      <c r="V48" s="221"/>
      <c r="W48" s="221"/>
      <c r="X48" s="221"/>
      <c r="Y48" s="221"/>
      <c r="Z48" s="221"/>
      <c r="AA48" s="221"/>
      <c r="AB48" s="221"/>
      <c r="AC48" s="221"/>
      <c r="AD48" s="221"/>
      <c r="AE48" s="221"/>
      <c r="AF48" s="221"/>
      <c r="AG48" s="221"/>
      <c r="AH48" s="221"/>
    </row>
    <row r="49" spans="1:34">
      <c r="A49" s="221"/>
      <c r="B49" s="252" t="s">
        <v>359</v>
      </c>
      <c r="C49" s="250">
        <f t="shared" si="15"/>
        <v>1640.0271758812942</v>
      </c>
      <c r="D49" s="250">
        <f t="shared" si="15"/>
        <v>0</v>
      </c>
      <c r="E49" s="250">
        <f t="shared" si="15"/>
        <v>0</v>
      </c>
      <c r="F49" s="256">
        <f t="shared" si="14"/>
        <v>1640.0271758812942</v>
      </c>
      <c r="G49" s="289">
        <f t="shared" si="13"/>
        <v>1640.0271758812942</v>
      </c>
      <c r="H49" s="256"/>
      <c r="I49" s="256"/>
      <c r="J49" s="226"/>
      <c r="K49" s="221"/>
      <c r="L49" s="221" t="s">
        <v>400</v>
      </c>
      <c r="M49" s="221">
        <v>0</v>
      </c>
      <c r="N49" s="221">
        <v>0</v>
      </c>
      <c r="O49" s="221"/>
      <c r="P49" s="221"/>
      <c r="Q49" s="221"/>
      <c r="R49" s="221"/>
      <c r="S49" s="221"/>
      <c r="T49" s="221"/>
      <c r="U49" s="221"/>
      <c r="V49" s="221"/>
      <c r="W49" s="221"/>
      <c r="X49" s="221"/>
      <c r="Y49" s="221"/>
      <c r="Z49" s="221"/>
      <c r="AA49" s="221"/>
      <c r="AB49" s="221"/>
      <c r="AC49" s="221"/>
      <c r="AD49" s="221"/>
      <c r="AE49" s="221"/>
      <c r="AF49" s="221"/>
      <c r="AG49" s="221"/>
      <c r="AH49" s="221"/>
    </row>
    <row r="50" spans="1:34">
      <c r="A50" s="221"/>
      <c r="B50" s="252" t="s">
        <v>324</v>
      </c>
      <c r="C50" s="250">
        <f>C38</f>
        <v>16821.665349189359</v>
      </c>
      <c r="D50" s="250">
        <f>D38</f>
        <v>1952.3226877</v>
      </c>
      <c r="E50" s="250">
        <f>E38</f>
        <v>26369.041999088997</v>
      </c>
      <c r="F50" s="256">
        <f t="shared" si="14"/>
        <v>45143.030035978358</v>
      </c>
      <c r="G50" s="289">
        <f t="shared" si="13"/>
        <v>18773.988036889361</v>
      </c>
      <c r="H50" s="256"/>
      <c r="I50" s="256"/>
      <c r="J50" s="226"/>
      <c r="K50" s="221"/>
      <c r="L50" s="221"/>
      <c r="M50" s="221"/>
      <c r="N50" s="221"/>
      <c r="O50" s="221"/>
      <c r="P50" s="221"/>
      <c r="Q50" s="221"/>
      <c r="R50" s="221"/>
      <c r="S50" s="221"/>
      <c r="T50" s="221"/>
      <c r="U50" s="221"/>
      <c r="V50" s="221"/>
      <c r="W50" s="221"/>
      <c r="X50" s="221"/>
      <c r="Y50" s="221"/>
      <c r="Z50" s="221"/>
      <c r="AA50" s="221"/>
      <c r="AB50" s="221"/>
      <c r="AC50" s="221"/>
      <c r="AD50" s="221"/>
      <c r="AE50" s="221"/>
      <c r="AF50" s="221"/>
      <c r="AG50" s="221"/>
      <c r="AH50" s="221"/>
    </row>
    <row r="51" spans="1:34">
      <c r="A51" s="221"/>
      <c r="B51" s="252" t="s">
        <v>388</v>
      </c>
      <c r="C51" s="250">
        <f>SUM(C11,C22:C23)</f>
        <v>17284.766221094782</v>
      </c>
      <c r="D51" s="250">
        <f>SUM(D11,D22:D23)</f>
        <v>42948.687320984223</v>
      </c>
      <c r="E51" s="250">
        <f>SUM(E11,E22:E23)</f>
        <v>0</v>
      </c>
      <c r="F51" s="256">
        <f t="shared" si="14"/>
        <v>60233.453542079005</v>
      </c>
      <c r="G51" s="289">
        <f t="shared" si="13"/>
        <v>60233.453542079005</v>
      </c>
      <c r="H51" s="256"/>
      <c r="I51" s="256"/>
      <c r="J51" s="226"/>
      <c r="K51" s="221"/>
      <c r="L51" s="221" t="s">
        <v>398</v>
      </c>
      <c r="M51" s="221"/>
      <c r="N51" s="221"/>
      <c r="O51" s="221"/>
      <c r="P51" s="221"/>
      <c r="Q51" s="221"/>
      <c r="R51" s="221"/>
      <c r="S51" s="221"/>
      <c r="T51" s="221"/>
      <c r="U51" s="221"/>
      <c r="V51" s="221"/>
      <c r="W51" s="221"/>
      <c r="X51" s="221"/>
      <c r="Y51" s="221"/>
      <c r="Z51" s="221"/>
      <c r="AA51" s="221"/>
      <c r="AB51" s="221"/>
      <c r="AC51" s="221"/>
      <c r="AD51" s="221"/>
      <c r="AE51" s="221"/>
      <c r="AF51" s="221"/>
      <c r="AG51" s="221"/>
      <c r="AH51" s="221"/>
    </row>
    <row r="52" spans="1:34">
      <c r="A52" s="221"/>
      <c r="B52" s="249" t="s">
        <v>389</v>
      </c>
      <c r="C52" s="250">
        <f>SUM(C24:C35)</f>
        <v>106832.26418832125</v>
      </c>
      <c r="D52" s="250">
        <f>SUM(D24:D35)</f>
        <v>53447.293601726313</v>
      </c>
      <c r="E52" s="250">
        <f>SUM(E24:E35)</f>
        <v>0</v>
      </c>
      <c r="F52" s="256">
        <f>SUM(C52:E52)</f>
        <v>160279.55779004755</v>
      </c>
      <c r="G52" s="289">
        <f>SUM(C52:D52)</f>
        <v>160279.55779004755</v>
      </c>
      <c r="H52" s="256"/>
      <c r="I52" s="256"/>
      <c r="J52" s="221"/>
      <c r="K52" s="221"/>
      <c r="L52" s="281" t="s">
        <v>3</v>
      </c>
      <c r="M52" s="221" t="s">
        <v>395</v>
      </c>
      <c r="N52" s="221"/>
      <c r="O52" s="221"/>
      <c r="P52" s="221"/>
      <c r="Q52" s="221"/>
      <c r="R52" s="221"/>
      <c r="S52" s="221"/>
      <c r="T52" s="221"/>
      <c r="U52" s="221"/>
      <c r="V52" s="221"/>
      <c r="W52" s="221"/>
      <c r="X52" s="221"/>
      <c r="Y52" s="221"/>
      <c r="Z52" s="221"/>
      <c r="AA52" s="221"/>
      <c r="AB52" s="221"/>
      <c r="AC52" s="221"/>
      <c r="AD52" s="221"/>
      <c r="AE52" s="221"/>
      <c r="AF52" s="221"/>
      <c r="AG52" s="221"/>
      <c r="AH52" s="221"/>
    </row>
    <row r="53" spans="1:34" ht="16.5" thickBot="1">
      <c r="A53" s="221"/>
      <c r="B53" s="253" t="s">
        <v>317</v>
      </c>
      <c r="C53" s="254">
        <f>SUM(C45:C52)</f>
        <v>352742.79927396192</v>
      </c>
      <c r="D53" s="254">
        <f>SUM(D45:D52)</f>
        <v>133333.01943197771</v>
      </c>
      <c r="E53" s="254">
        <f t="shared" ref="E53:G53" si="16">SUM(E45:E52)</f>
        <v>32868.432257444772</v>
      </c>
      <c r="F53" s="254">
        <f t="shared" si="16"/>
        <v>518944.2509633844</v>
      </c>
      <c r="G53" s="255">
        <f t="shared" si="16"/>
        <v>486075.81870593963</v>
      </c>
      <c r="H53" s="221"/>
      <c r="I53" s="221"/>
      <c r="J53" s="221"/>
      <c r="K53" s="221"/>
      <c r="L53" s="282" t="s">
        <v>396</v>
      </c>
      <c r="M53" s="283">
        <v>58170.98</v>
      </c>
      <c r="N53" s="221"/>
      <c r="O53" s="221"/>
      <c r="P53" s="221"/>
      <c r="Q53" s="221"/>
      <c r="R53" s="221"/>
      <c r="S53" s="221"/>
      <c r="T53" s="221"/>
      <c r="U53" s="221"/>
      <c r="V53" s="221"/>
      <c r="W53" s="221"/>
      <c r="X53" s="221"/>
      <c r="Y53" s="221"/>
      <c r="Z53" s="221"/>
      <c r="AA53" s="221"/>
      <c r="AB53" s="221"/>
      <c r="AC53" s="221"/>
      <c r="AD53" s="221"/>
      <c r="AE53" s="221"/>
      <c r="AF53" s="221"/>
      <c r="AG53" s="221"/>
      <c r="AH53" s="221"/>
    </row>
    <row r="54" spans="1:34">
      <c r="A54" s="221"/>
      <c r="B54" s="221"/>
      <c r="C54" s="221"/>
      <c r="D54" s="221"/>
      <c r="E54" s="221"/>
      <c r="F54" s="221"/>
      <c r="G54" s="221"/>
      <c r="H54" s="221"/>
      <c r="I54" s="221"/>
      <c r="J54" s="221"/>
      <c r="K54" s="221"/>
      <c r="L54" s="282" t="s">
        <v>45</v>
      </c>
      <c r="M54" s="284">
        <v>127907.45</v>
      </c>
      <c r="N54" s="221"/>
      <c r="O54" s="221"/>
      <c r="P54" s="221"/>
      <c r="Q54" s="221"/>
      <c r="R54" s="221"/>
      <c r="S54" s="221"/>
      <c r="T54" s="221"/>
      <c r="U54" s="221"/>
      <c r="V54" s="221"/>
      <c r="W54" s="221"/>
      <c r="X54" s="221"/>
      <c r="Y54" s="221"/>
      <c r="Z54" s="221"/>
      <c r="AA54" s="221"/>
      <c r="AB54" s="221"/>
      <c r="AC54" s="221"/>
      <c r="AD54" s="221"/>
      <c r="AE54" s="221"/>
      <c r="AF54" s="221"/>
      <c r="AG54" s="221"/>
      <c r="AH54" s="221"/>
    </row>
    <row r="55" spans="1:34">
      <c r="A55" s="221"/>
      <c r="B55" s="221"/>
      <c r="C55" s="221"/>
      <c r="D55" s="221"/>
      <c r="E55" s="221"/>
      <c r="F55" s="221"/>
      <c r="G55" s="221"/>
      <c r="H55" s="221"/>
      <c r="I55" s="221"/>
      <c r="J55" s="221"/>
      <c r="K55" s="221"/>
      <c r="L55" s="282" t="s">
        <v>61</v>
      </c>
      <c r="M55" s="284">
        <v>109598.01</v>
      </c>
      <c r="N55" s="221"/>
      <c r="O55" s="221"/>
      <c r="P55" s="221"/>
      <c r="Q55" s="221"/>
      <c r="R55" s="221"/>
      <c r="S55" s="221"/>
      <c r="T55" s="221"/>
      <c r="U55" s="221"/>
      <c r="V55" s="221"/>
      <c r="W55" s="221"/>
      <c r="X55" s="221"/>
      <c r="Y55" s="221"/>
      <c r="Z55" s="221"/>
      <c r="AA55" s="221"/>
      <c r="AB55" s="221"/>
      <c r="AC55" s="221"/>
      <c r="AD55" s="221"/>
      <c r="AE55" s="221"/>
      <c r="AF55" s="221"/>
      <c r="AG55" s="221"/>
      <c r="AH55" s="221"/>
    </row>
    <row r="56" spans="1:34">
      <c r="A56" s="221"/>
      <c r="B56" s="221"/>
      <c r="C56" s="221"/>
      <c r="D56" s="221"/>
      <c r="E56" s="221"/>
      <c r="F56" s="221"/>
      <c r="G56" s="221"/>
      <c r="H56" s="221"/>
      <c r="I56" s="221"/>
      <c r="J56" s="221"/>
      <c r="K56" s="221"/>
      <c r="L56" s="282" t="s">
        <v>49</v>
      </c>
      <c r="M56" s="284">
        <v>78991.12</v>
      </c>
      <c r="N56" s="221"/>
      <c r="O56" s="221"/>
      <c r="P56" s="221"/>
      <c r="Q56" s="221"/>
      <c r="R56" s="221"/>
      <c r="S56" s="221"/>
      <c r="T56" s="221"/>
      <c r="U56" s="221"/>
      <c r="V56" s="221"/>
      <c r="W56" s="221"/>
      <c r="X56" s="221"/>
      <c r="Y56" s="221"/>
      <c r="Z56" s="221"/>
      <c r="AA56" s="221"/>
      <c r="AB56" s="221"/>
      <c r="AC56" s="221"/>
      <c r="AD56" s="221"/>
      <c r="AE56" s="221"/>
      <c r="AF56" s="221"/>
      <c r="AG56" s="221"/>
      <c r="AH56" s="221"/>
    </row>
    <row r="57" spans="1:34">
      <c r="A57" s="221"/>
      <c r="B57" s="221"/>
      <c r="C57" s="221"/>
      <c r="D57" s="221"/>
      <c r="E57" s="221"/>
      <c r="F57" s="221"/>
      <c r="G57" s="221"/>
      <c r="H57" s="221"/>
      <c r="I57" s="221"/>
      <c r="J57" s="221"/>
      <c r="K57" s="221"/>
      <c r="L57" s="282" t="s">
        <v>24</v>
      </c>
      <c r="M57" s="284">
        <v>65082.9</v>
      </c>
      <c r="N57" s="221"/>
      <c r="O57" s="221"/>
      <c r="P57" s="221"/>
      <c r="Q57" s="221"/>
      <c r="R57" s="221"/>
      <c r="S57" s="221"/>
      <c r="T57" s="221"/>
      <c r="U57" s="221"/>
      <c r="V57" s="221"/>
      <c r="W57" s="221"/>
      <c r="X57" s="221"/>
      <c r="Y57" s="221"/>
      <c r="Z57" s="221"/>
      <c r="AA57" s="221"/>
      <c r="AB57" s="221"/>
      <c r="AC57" s="221"/>
      <c r="AD57" s="221"/>
      <c r="AE57" s="221"/>
      <c r="AF57" s="221"/>
      <c r="AG57" s="221"/>
      <c r="AH57" s="221"/>
    </row>
    <row r="58" spans="1:34">
      <c r="A58" s="221"/>
      <c r="B58" s="221"/>
      <c r="C58" s="221"/>
      <c r="D58" s="221"/>
      <c r="E58" s="221"/>
      <c r="F58" s="221"/>
      <c r="G58" s="221"/>
      <c r="H58" s="221"/>
      <c r="I58" s="221"/>
      <c r="J58" s="221"/>
      <c r="K58" s="221"/>
      <c r="L58" s="282" t="s">
        <v>47</v>
      </c>
      <c r="M58" s="284">
        <v>71671.937000000005</v>
      </c>
      <c r="N58" s="221"/>
      <c r="O58" s="221"/>
      <c r="P58" s="221"/>
      <c r="Q58" s="221"/>
      <c r="R58" s="221"/>
      <c r="S58" s="221"/>
      <c r="T58" s="221"/>
      <c r="U58" s="221"/>
      <c r="V58" s="221"/>
      <c r="W58" s="221"/>
      <c r="X58" s="221"/>
      <c r="Y58" s="221"/>
      <c r="Z58" s="221"/>
      <c r="AA58" s="221"/>
      <c r="AB58" s="221"/>
      <c r="AC58" s="221"/>
      <c r="AD58" s="221"/>
      <c r="AE58" s="221"/>
      <c r="AF58" s="221"/>
      <c r="AG58" s="221"/>
      <c r="AH58" s="221"/>
    </row>
    <row r="59" spans="1:34">
      <c r="A59" s="221"/>
      <c r="B59" s="221"/>
      <c r="C59" s="221"/>
      <c r="D59" s="221"/>
      <c r="E59" s="221"/>
      <c r="F59" s="221"/>
      <c r="G59" s="221"/>
      <c r="H59" s="221"/>
      <c r="I59" s="221"/>
      <c r="J59" s="221"/>
      <c r="K59" s="221"/>
      <c r="L59" s="282" t="s">
        <v>27</v>
      </c>
      <c r="M59" s="284">
        <v>72614.02</v>
      </c>
      <c r="N59" s="221"/>
      <c r="O59" s="221"/>
      <c r="P59" s="221"/>
      <c r="Q59" s="221"/>
      <c r="R59" s="221"/>
      <c r="S59" s="221"/>
      <c r="T59" s="221"/>
      <c r="U59" s="221"/>
      <c r="V59" s="221"/>
      <c r="W59" s="221"/>
      <c r="X59" s="221"/>
      <c r="Y59" s="221"/>
      <c r="Z59" s="221"/>
      <c r="AA59" s="221"/>
      <c r="AB59" s="221"/>
      <c r="AC59" s="221"/>
      <c r="AD59" s="221"/>
      <c r="AE59" s="221"/>
      <c r="AF59" s="221"/>
      <c r="AG59" s="221"/>
      <c r="AH59" s="221"/>
    </row>
    <row r="60" spans="1:34">
      <c r="A60" s="221"/>
      <c r="B60" s="221"/>
      <c r="C60" s="221"/>
      <c r="D60" s="221"/>
      <c r="E60" s="221"/>
      <c r="F60" s="221"/>
      <c r="G60" s="221"/>
      <c r="H60" s="221"/>
      <c r="I60" s="221"/>
      <c r="J60" s="221"/>
      <c r="K60" s="221"/>
      <c r="L60" s="282" t="s">
        <v>37</v>
      </c>
      <c r="M60" s="284">
        <v>72850.77</v>
      </c>
      <c r="N60" s="221"/>
      <c r="O60" s="221"/>
      <c r="P60" s="221"/>
      <c r="Q60" s="221"/>
      <c r="R60" s="221"/>
      <c r="S60" s="221"/>
      <c r="T60" s="221"/>
      <c r="U60" s="221"/>
      <c r="V60" s="221"/>
      <c r="W60" s="221"/>
      <c r="X60" s="221"/>
      <c r="Y60" s="221"/>
      <c r="Z60" s="221"/>
      <c r="AA60" s="221"/>
      <c r="AB60" s="221"/>
      <c r="AC60" s="221"/>
      <c r="AD60" s="221"/>
      <c r="AE60" s="221"/>
      <c r="AF60" s="221"/>
      <c r="AG60" s="221"/>
      <c r="AH60" s="221"/>
    </row>
    <row r="61" spans="1:34">
      <c r="A61" s="221"/>
      <c r="B61" s="221"/>
      <c r="C61" s="221"/>
      <c r="D61" s="221"/>
      <c r="E61" s="221"/>
      <c r="F61" s="221"/>
      <c r="G61" s="221"/>
      <c r="H61" s="221"/>
      <c r="I61" s="221"/>
      <c r="J61" s="221"/>
      <c r="K61" s="221"/>
      <c r="L61" s="282" t="s">
        <v>48</v>
      </c>
      <c r="M61" s="284">
        <v>79450.2</v>
      </c>
      <c r="N61" s="221"/>
      <c r="O61" s="221"/>
      <c r="P61" s="221"/>
      <c r="Q61" s="221"/>
      <c r="R61" s="221"/>
      <c r="S61" s="221"/>
      <c r="T61" s="221"/>
      <c r="U61" s="221"/>
      <c r="V61" s="221"/>
      <c r="W61" s="221"/>
      <c r="X61" s="221"/>
      <c r="Y61" s="221"/>
      <c r="Z61" s="221"/>
      <c r="AA61" s="221"/>
      <c r="AB61" s="221"/>
      <c r="AC61" s="221"/>
      <c r="AD61" s="221"/>
      <c r="AE61" s="221"/>
      <c r="AF61" s="221"/>
      <c r="AG61" s="221"/>
      <c r="AH61" s="221"/>
    </row>
    <row r="62" spans="1:34">
      <c r="A62" s="221"/>
      <c r="B62" s="221"/>
      <c r="C62" s="221"/>
      <c r="D62" s="221"/>
      <c r="E62" s="221"/>
      <c r="F62" s="221"/>
      <c r="G62" s="221"/>
      <c r="H62" s="221"/>
      <c r="I62" s="221"/>
      <c r="J62" s="221"/>
      <c r="K62" s="221"/>
      <c r="L62" s="282" t="s">
        <v>80</v>
      </c>
      <c r="M62" s="284">
        <v>58170.98</v>
      </c>
      <c r="N62" s="221"/>
      <c r="O62" s="221"/>
      <c r="P62" s="221"/>
      <c r="Q62" s="221"/>
      <c r="R62" s="221"/>
      <c r="S62" s="221"/>
      <c r="T62" s="221"/>
      <c r="U62" s="221"/>
      <c r="V62" s="221"/>
      <c r="W62" s="221"/>
      <c r="X62" s="221"/>
      <c r="Y62" s="221"/>
      <c r="Z62" s="221"/>
      <c r="AA62" s="221"/>
      <c r="AB62" s="221"/>
      <c r="AC62" s="221"/>
      <c r="AD62" s="221"/>
      <c r="AE62" s="221"/>
      <c r="AF62" s="221"/>
      <c r="AG62" s="221"/>
      <c r="AH62" s="221"/>
    </row>
    <row r="63" spans="1:34">
      <c r="A63" s="221"/>
      <c r="B63" s="221"/>
      <c r="C63" s="221"/>
      <c r="D63" s="221"/>
      <c r="E63" s="221"/>
      <c r="F63" s="221"/>
      <c r="G63" s="221"/>
      <c r="H63" s="221"/>
      <c r="I63" s="221"/>
      <c r="J63" s="221"/>
      <c r="K63" s="221"/>
      <c r="L63" s="282" t="s">
        <v>29</v>
      </c>
      <c r="M63" s="284">
        <v>57755.9</v>
      </c>
      <c r="N63" s="221"/>
      <c r="O63" s="221"/>
      <c r="P63" s="221"/>
      <c r="Q63" s="221"/>
      <c r="R63" s="221"/>
      <c r="S63" s="221"/>
      <c r="T63" s="221"/>
      <c r="U63" s="221"/>
      <c r="V63" s="221"/>
      <c r="W63" s="221"/>
      <c r="X63" s="221"/>
      <c r="Y63" s="221"/>
      <c r="Z63" s="221"/>
      <c r="AA63" s="221"/>
      <c r="AB63" s="221"/>
      <c r="AC63" s="221"/>
      <c r="AD63" s="221"/>
      <c r="AE63" s="221"/>
      <c r="AF63" s="221"/>
      <c r="AG63" s="221"/>
      <c r="AH63" s="221"/>
    </row>
    <row r="64" spans="1:34">
      <c r="A64" s="221"/>
      <c r="B64" s="221"/>
      <c r="C64" s="221"/>
      <c r="D64" s="221"/>
      <c r="E64" s="221"/>
      <c r="F64" s="221"/>
      <c r="G64" s="221"/>
      <c r="H64" s="221"/>
      <c r="I64" s="221"/>
      <c r="J64" s="221"/>
      <c r="K64" s="221"/>
      <c r="L64" s="282" t="s">
        <v>397</v>
      </c>
      <c r="M64" s="285">
        <v>54654.290015052684</v>
      </c>
      <c r="N64" s="221"/>
      <c r="O64" s="221"/>
      <c r="P64" s="221"/>
      <c r="Q64" s="221"/>
      <c r="R64" s="221"/>
      <c r="S64" s="221"/>
      <c r="T64" s="221"/>
      <c r="U64" s="221"/>
      <c r="V64" s="221"/>
      <c r="W64" s="221"/>
      <c r="X64" s="221"/>
      <c r="Y64" s="221"/>
      <c r="Z64" s="221"/>
      <c r="AA64" s="221"/>
      <c r="AB64" s="221"/>
      <c r="AC64" s="221"/>
      <c r="AD64" s="221"/>
      <c r="AE64" s="221"/>
      <c r="AF64" s="221"/>
      <c r="AG64" s="221"/>
      <c r="AH64" s="221"/>
    </row>
    <row r="65" spans="1:34">
      <c r="A65" s="221"/>
      <c r="B65" s="221"/>
      <c r="C65" s="221"/>
      <c r="D65" s="221"/>
      <c r="E65" s="221"/>
      <c r="F65" s="221"/>
      <c r="G65" s="221"/>
      <c r="H65" s="221"/>
      <c r="I65" s="221"/>
      <c r="J65" s="221"/>
      <c r="K65" s="221"/>
      <c r="L65" s="286" t="s">
        <v>42</v>
      </c>
      <c r="M65" s="285">
        <v>101899.36215450036</v>
      </c>
      <c r="N65" s="221"/>
      <c r="O65" s="221"/>
      <c r="P65" s="221"/>
      <c r="Q65" s="221"/>
      <c r="R65" s="221"/>
      <c r="S65" s="221"/>
      <c r="T65" s="221"/>
      <c r="U65" s="221"/>
      <c r="V65" s="221"/>
      <c r="W65" s="221"/>
      <c r="X65" s="221"/>
      <c r="Y65" s="221"/>
      <c r="Z65" s="221"/>
      <c r="AA65" s="221"/>
      <c r="AB65" s="221"/>
      <c r="AC65" s="221"/>
      <c r="AD65" s="221"/>
      <c r="AE65" s="221"/>
      <c r="AF65" s="221"/>
      <c r="AG65" s="221"/>
      <c r="AH65" s="221"/>
    </row>
    <row r="66" spans="1:34">
      <c r="A66" s="221"/>
      <c r="B66" s="221"/>
      <c r="C66" s="221"/>
      <c r="D66" s="221"/>
      <c r="E66" s="221"/>
      <c r="F66" s="221"/>
      <c r="G66" s="221"/>
      <c r="H66" s="221"/>
      <c r="I66" s="221"/>
      <c r="J66" s="221"/>
      <c r="K66" s="221"/>
      <c r="L66" s="286" t="s">
        <v>20</v>
      </c>
      <c r="M66" s="285">
        <v>103237</v>
      </c>
      <c r="N66" s="221"/>
      <c r="O66" s="221"/>
      <c r="P66" s="221"/>
      <c r="Q66" s="221"/>
      <c r="R66" s="221"/>
      <c r="S66" s="221"/>
      <c r="T66" s="221"/>
      <c r="U66" s="221"/>
      <c r="V66" s="221"/>
      <c r="W66" s="221"/>
      <c r="X66" s="221"/>
      <c r="Y66" s="221"/>
      <c r="Z66" s="221"/>
      <c r="AA66" s="221"/>
      <c r="AB66" s="221"/>
      <c r="AC66" s="221"/>
      <c r="AD66" s="221"/>
      <c r="AE66" s="221"/>
      <c r="AF66" s="221"/>
      <c r="AG66" s="221"/>
      <c r="AH66" s="221"/>
    </row>
    <row r="67" spans="1:34">
      <c r="A67" s="221"/>
      <c r="B67" s="221"/>
      <c r="C67" s="221"/>
      <c r="D67" s="221"/>
      <c r="E67" s="221"/>
      <c r="F67" s="221"/>
      <c r="G67" s="221"/>
      <c r="H67" s="221"/>
      <c r="I67" s="221"/>
      <c r="J67" s="221"/>
      <c r="K67" s="221"/>
      <c r="L67" s="282" t="s">
        <v>30</v>
      </c>
      <c r="M67" s="284">
        <v>161.11000000000001</v>
      </c>
      <c r="N67" s="221"/>
      <c r="O67" s="221"/>
      <c r="P67" s="221"/>
      <c r="Q67" s="221"/>
      <c r="R67" s="221"/>
      <c r="S67" s="221"/>
      <c r="T67" s="221"/>
      <c r="U67" s="221"/>
      <c r="V67" s="221"/>
      <c r="W67" s="221"/>
      <c r="X67" s="221"/>
      <c r="Y67" s="221"/>
      <c r="Z67" s="221"/>
      <c r="AA67" s="221"/>
      <c r="AB67" s="221"/>
      <c r="AC67" s="221"/>
      <c r="AD67" s="221"/>
      <c r="AE67" s="221"/>
      <c r="AF67" s="221"/>
      <c r="AG67" s="221"/>
      <c r="AH67" s="221"/>
    </row>
    <row r="68" spans="1:34">
      <c r="A68" s="221"/>
      <c r="B68" s="221"/>
      <c r="C68" s="221"/>
      <c r="D68" s="221"/>
      <c r="E68" s="221"/>
      <c r="F68" s="221"/>
      <c r="G68" s="221"/>
      <c r="H68" s="221"/>
      <c r="I68" s="221"/>
      <c r="J68" s="221"/>
      <c r="K68" s="221"/>
      <c r="L68" s="221" t="s">
        <v>92</v>
      </c>
      <c r="M68" s="285">
        <v>0</v>
      </c>
      <c r="N68" s="221"/>
      <c r="O68" s="221"/>
      <c r="P68" s="221"/>
      <c r="Q68" s="221"/>
      <c r="R68" s="221"/>
      <c r="S68" s="221"/>
      <c r="T68" s="221"/>
      <c r="U68" s="221"/>
      <c r="V68" s="221"/>
      <c r="W68" s="221"/>
      <c r="X68" s="221"/>
      <c r="Y68" s="221"/>
      <c r="Z68" s="221"/>
      <c r="AA68" s="221"/>
      <c r="AB68" s="221"/>
      <c r="AC68" s="221"/>
      <c r="AD68" s="221"/>
      <c r="AE68" s="221"/>
      <c r="AF68" s="221"/>
      <c r="AG68" s="221"/>
      <c r="AH68" s="221"/>
    </row>
    <row r="69" spans="1:34">
      <c r="A69" s="221"/>
      <c r="B69" s="221"/>
      <c r="C69" s="221"/>
      <c r="D69" s="221"/>
      <c r="E69" s="221"/>
      <c r="F69" s="221"/>
      <c r="G69" s="221"/>
      <c r="H69" s="221"/>
      <c r="I69" s="221"/>
      <c r="J69" s="221"/>
      <c r="K69" s="221"/>
      <c r="L69" s="221" t="s">
        <v>11</v>
      </c>
      <c r="M69" s="285">
        <v>0</v>
      </c>
      <c r="N69" s="221"/>
      <c r="O69" s="221"/>
      <c r="P69" s="221"/>
      <c r="Q69" s="221"/>
      <c r="R69" s="221"/>
      <c r="S69" s="221"/>
      <c r="T69" s="221"/>
      <c r="U69" s="221"/>
      <c r="V69" s="221"/>
      <c r="W69" s="221"/>
      <c r="X69" s="221"/>
      <c r="Y69" s="221"/>
      <c r="Z69" s="221"/>
      <c r="AA69" s="221"/>
      <c r="AB69" s="221"/>
      <c r="AC69" s="221"/>
      <c r="AD69" s="221"/>
      <c r="AE69" s="221"/>
      <c r="AF69" s="221"/>
      <c r="AG69" s="221"/>
      <c r="AH69" s="221"/>
    </row>
    <row r="70" spans="1:34">
      <c r="A70" s="221"/>
      <c r="B70" s="221"/>
      <c r="C70" s="221"/>
      <c r="D70" s="221"/>
      <c r="E70" s="221"/>
      <c r="F70" s="221"/>
      <c r="G70" s="221"/>
      <c r="H70" s="221"/>
      <c r="I70" s="221"/>
      <c r="J70" s="221"/>
      <c r="K70" s="221"/>
      <c r="L70" s="221" t="s">
        <v>96</v>
      </c>
      <c r="M70" s="287">
        <v>0</v>
      </c>
      <c r="N70" s="221"/>
      <c r="O70" s="221"/>
      <c r="P70" s="221"/>
      <c r="Q70" s="221"/>
      <c r="R70" s="221"/>
      <c r="S70" s="221"/>
      <c r="T70" s="221"/>
      <c r="U70" s="221"/>
      <c r="V70" s="221"/>
      <c r="W70" s="221"/>
      <c r="X70" s="221"/>
      <c r="Y70" s="221"/>
      <c r="Z70" s="221"/>
      <c r="AA70" s="221"/>
      <c r="AB70" s="221"/>
      <c r="AC70" s="221"/>
      <c r="AD70" s="221"/>
      <c r="AE70" s="221"/>
      <c r="AF70" s="221"/>
      <c r="AG70" s="221"/>
      <c r="AH70" s="221"/>
    </row>
    <row r="71" spans="1:34">
      <c r="A71" s="221"/>
      <c r="B71" s="221"/>
      <c r="C71" s="221"/>
      <c r="D71" s="221"/>
      <c r="E71" s="221"/>
      <c r="F71" s="221"/>
      <c r="G71" s="221"/>
      <c r="H71" s="221"/>
      <c r="I71" s="221"/>
      <c r="J71" s="221"/>
      <c r="K71" s="221"/>
      <c r="L71" s="221" t="s">
        <v>98</v>
      </c>
      <c r="M71" s="287">
        <v>0</v>
      </c>
      <c r="N71" s="221"/>
      <c r="O71" s="221"/>
      <c r="P71" s="221"/>
      <c r="Q71" s="221"/>
      <c r="R71" s="221"/>
      <c r="S71" s="221"/>
      <c r="T71" s="221"/>
      <c r="U71" s="221"/>
      <c r="V71" s="221"/>
      <c r="W71" s="221"/>
      <c r="X71" s="221"/>
      <c r="Y71" s="221"/>
      <c r="Z71" s="221"/>
      <c r="AA71" s="221"/>
      <c r="AB71" s="221"/>
      <c r="AC71" s="221"/>
      <c r="AD71" s="221"/>
      <c r="AE71" s="221"/>
      <c r="AF71" s="221"/>
      <c r="AG71" s="221"/>
      <c r="AH71" s="221"/>
    </row>
    <row r="72" spans="1:34">
      <c r="A72" s="221"/>
      <c r="B72" s="221"/>
      <c r="C72" s="221"/>
      <c r="D72" s="221"/>
      <c r="E72" s="221"/>
      <c r="F72" s="221"/>
      <c r="G72" s="221"/>
      <c r="H72" s="221"/>
      <c r="I72" s="221"/>
      <c r="J72" s="221"/>
      <c r="K72" s="221"/>
      <c r="L72" s="221" t="s">
        <v>101</v>
      </c>
      <c r="M72" s="287">
        <v>0</v>
      </c>
      <c r="N72" s="221"/>
      <c r="O72" s="221"/>
      <c r="P72" s="221"/>
      <c r="Q72" s="221"/>
      <c r="R72" s="221"/>
      <c r="S72" s="221"/>
      <c r="T72" s="221"/>
      <c r="U72" s="221"/>
      <c r="V72" s="221"/>
      <c r="W72" s="221"/>
      <c r="X72" s="221"/>
      <c r="Y72" s="221"/>
      <c r="Z72" s="221"/>
      <c r="AA72" s="221"/>
      <c r="AB72" s="221"/>
      <c r="AC72" s="221"/>
      <c r="AD72" s="221"/>
      <c r="AE72" s="221"/>
      <c r="AF72" s="221"/>
      <c r="AG72" s="221"/>
      <c r="AH72" s="221"/>
    </row>
    <row r="73" spans="1:34">
      <c r="A73" s="221"/>
      <c r="B73" s="221"/>
      <c r="C73" s="221"/>
      <c r="D73" s="221"/>
      <c r="E73" s="221"/>
      <c r="F73" s="221"/>
      <c r="G73" s="221"/>
      <c r="H73" s="221"/>
      <c r="I73" s="221"/>
      <c r="J73" s="221"/>
      <c r="K73" s="221"/>
      <c r="L73" s="221"/>
      <c r="M73" s="221"/>
      <c r="N73" s="221"/>
      <c r="O73" s="221"/>
      <c r="P73" s="221"/>
      <c r="Q73" s="221"/>
      <c r="R73" s="221"/>
      <c r="S73" s="221"/>
      <c r="T73" s="221"/>
      <c r="U73" s="221"/>
      <c r="V73" s="221"/>
      <c r="W73" s="221"/>
      <c r="X73" s="221"/>
      <c r="Y73" s="221"/>
      <c r="Z73" s="221"/>
      <c r="AA73" s="221"/>
      <c r="AB73" s="221"/>
      <c r="AC73" s="221"/>
      <c r="AD73" s="221"/>
      <c r="AE73" s="221"/>
      <c r="AF73" s="221"/>
      <c r="AG73" s="221"/>
      <c r="AH73" s="221"/>
    </row>
    <row r="74" spans="1:34">
      <c r="A74" s="221"/>
      <c r="B74" s="221"/>
      <c r="C74" s="221"/>
      <c r="D74" s="221"/>
      <c r="E74" s="221"/>
      <c r="F74" s="221"/>
      <c r="G74" s="221"/>
      <c r="H74" s="221"/>
      <c r="I74" s="221"/>
      <c r="J74" s="221"/>
      <c r="K74" s="221"/>
      <c r="L74" s="221"/>
      <c r="M74" s="221"/>
      <c r="N74" s="221"/>
      <c r="O74" s="221"/>
      <c r="P74" s="221"/>
      <c r="Q74" s="221"/>
      <c r="R74" s="221"/>
      <c r="S74" s="221"/>
      <c r="T74" s="221"/>
      <c r="U74" s="221"/>
      <c r="V74" s="221"/>
      <c r="W74" s="221"/>
      <c r="X74" s="221"/>
      <c r="Y74" s="221"/>
      <c r="Z74" s="221"/>
      <c r="AA74" s="221"/>
      <c r="AB74" s="221"/>
      <c r="AC74" s="221"/>
      <c r="AD74" s="221"/>
      <c r="AE74" s="221"/>
      <c r="AF74" s="221"/>
      <c r="AG74" s="221"/>
      <c r="AH74" s="221"/>
    </row>
    <row r="75" spans="1:34">
      <c r="A75" s="221"/>
      <c r="B75" s="221"/>
      <c r="C75" s="221"/>
      <c r="D75" s="221"/>
      <c r="E75" s="221"/>
      <c r="F75" s="221"/>
      <c r="G75" s="221"/>
      <c r="H75" s="221"/>
      <c r="I75" s="221"/>
      <c r="J75" s="221"/>
      <c r="K75" s="221"/>
      <c r="L75" s="221"/>
      <c r="M75" s="221"/>
      <c r="N75" s="221"/>
      <c r="O75" s="221"/>
      <c r="P75" s="221"/>
      <c r="Q75" s="221"/>
      <c r="R75" s="221"/>
      <c r="S75" s="221"/>
      <c r="T75" s="221"/>
      <c r="U75" s="221"/>
      <c r="V75" s="221"/>
      <c r="W75" s="221"/>
      <c r="X75" s="221"/>
      <c r="Y75" s="221"/>
      <c r="Z75" s="221"/>
      <c r="AA75" s="221"/>
      <c r="AB75" s="221"/>
      <c r="AC75" s="221"/>
      <c r="AD75" s="221"/>
      <c r="AE75" s="221"/>
      <c r="AF75" s="221"/>
      <c r="AG75" s="221"/>
      <c r="AH75" s="221"/>
    </row>
    <row r="76" spans="1:34">
      <c r="A76" s="221"/>
      <c r="B76" s="221"/>
      <c r="C76" s="221"/>
      <c r="D76" s="221"/>
      <c r="E76" s="221"/>
      <c r="F76" s="221"/>
      <c r="G76" s="221"/>
      <c r="H76" s="221"/>
      <c r="I76" s="221"/>
      <c r="J76" s="221"/>
      <c r="K76" s="221"/>
    </row>
    <row r="77" spans="1:34">
      <c r="A77" s="221"/>
      <c r="B77" s="221"/>
      <c r="C77" s="221"/>
      <c r="D77" s="221"/>
      <c r="E77" s="221"/>
      <c r="F77" s="221"/>
      <c r="G77" s="221"/>
      <c r="H77" s="221"/>
      <c r="I77" s="221"/>
      <c r="J77" s="221"/>
      <c r="K77" s="221"/>
    </row>
    <row r="78" spans="1:34">
      <c r="A78" s="221"/>
      <c r="B78" s="221"/>
      <c r="C78" s="221"/>
      <c r="D78" s="221"/>
      <c r="E78" s="221"/>
      <c r="F78" s="221"/>
      <c r="G78" s="221"/>
      <c r="H78" s="221"/>
      <c r="I78" s="221"/>
      <c r="J78" s="221"/>
      <c r="K78" s="221"/>
    </row>
    <row r="79" spans="1:34">
      <c r="A79" s="221"/>
      <c r="B79" s="221"/>
      <c r="C79" s="221"/>
      <c r="D79" s="221"/>
      <c r="E79" s="221"/>
      <c r="F79" s="221"/>
      <c r="G79" s="221"/>
      <c r="H79" s="221"/>
      <c r="I79" s="221"/>
      <c r="J79" s="221"/>
      <c r="K79" s="221"/>
    </row>
    <row r="80" spans="1:34">
      <c r="A80" s="221"/>
      <c r="B80" s="221"/>
      <c r="C80" s="221"/>
      <c r="D80" s="221"/>
      <c r="E80" s="221"/>
      <c r="F80" s="221"/>
      <c r="G80" s="221"/>
      <c r="H80" s="221"/>
      <c r="I80" s="221"/>
      <c r="J80" s="221"/>
      <c r="K80" s="221"/>
    </row>
    <row r="81" spans="1:11">
      <c r="A81" s="221"/>
      <c r="B81" s="221"/>
      <c r="C81" s="221"/>
      <c r="D81" s="221"/>
      <c r="E81" s="221"/>
      <c r="F81" s="221"/>
      <c r="G81" s="221"/>
      <c r="H81" s="221"/>
      <c r="I81" s="221"/>
      <c r="J81" s="221"/>
      <c r="K81" s="221"/>
    </row>
  </sheetData>
  <mergeCells count="1">
    <mergeCell ref="Z19:Z2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AA74"/>
  <sheetViews>
    <sheetView zoomScaleNormal="100" workbookViewId="0">
      <selection activeCell="S4" sqref="S4:S7"/>
    </sheetView>
  </sheetViews>
  <sheetFormatPr baseColWidth="10" defaultRowHeight="15.75"/>
  <cols>
    <col min="2" max="2" width="42.125" customWidth="1"/>
    <col min="12" max="12" width="14.125" customWidth="1"/>
    <col min="13" max="13" width="15.625" customWidth="1"/>
    <col min="14" max="14" width="11.5" customWidth="1"/>
    <col min="15" max="15" width="13.875" customWidth="1"/>
    <col min="16" max="16" width="11" customWidth="1"/>
    <col min="18" max="18" width="41.375" customWidth="1"/>
    <col min="19" max="19" width="21.375" customWidth="1"/>
    <col min="20" max="20" width="17" customWidth="1"/>
    <col min="22" max="22" width="40.625" customWidth="1"/>
    <col min="23" max="23" width="11.625" bestFit="1" customWidth="1"/>
  </cols>
  <sheetData>
    <row r="1" spans="1:27">
      <c r="A1" s="221"/>
      <c r="B1" s="215" t="s">
        <v>376</v>
      </c>
      <c r="C1" s="221"/>
      <c r="D1" s="221"/>
      <c r="E1" s="221"/>
      <c r="F1" s="221"/>
      <c r="G1" s="221"/>
      <c r="H1" s="221"/>
      <c r="I1" s="221"/>
      <c r="J1" s="221"/>
      <c r="K1" s="221"/>
      <c r="L1" s="215" t="s">
        <v>394</v>
      </c>
      <c r="M1" s="215"/>
      <c r="N1" s="215"/>
      <c r="O1" s="215"/>
      <c r="P1" s="221"/>
      <c r="Q1" s="221"/>
      <c r="U1" s="221"/>
    </row>
    <row r="2" spans="1:27" ht="39" customHeight="1" thickBot="1">
      <c r="A2" s="221"/>
      <c r="B2" s="215" t="s">
        <v>374</v>
      </c>
      <c r="C2" s="244" t="s">
        <v>337</v>
      </c>
      <c r="D2" s="244" t="s">
        <v>338</v>
      </c>
      <c r="E2" s="245" t="s">
        <v>329</v>
      </c>
      <c r="F2" s="244" t="s">
        <v>317</v>
      </c>
      <c r="G2" s="245" t="s">
        <v>402</v>
      </c>
      <c r="H2" s="244" t="s">
        <v>439</v>
      </c>
      <c r="I2" s="244" t="s">
        <v>439</v>
      </c>
      <c r="J2" s="244"/>
      <c r="K2" s="221"/>
      <c r="L2" s="221"/>
      <c r="M2" s="221"/>
      <c r="N2" s="273" t="s">
        <v>391</v>
      </c>
      <c r="O2" s="266" t="s">
        <v>392</v>
      </c>
      <c r="P2" s="272" t="s">
        <v>393</v>
      </c>
      <c r="Q2" s="224"/>
      <c r="R2" s="321" t="s">
        <v>446</v>
      </c>
      <c r="S2" s="322" t="s">
        <v>447</v>
      </c>
      <c r="T2" s="334"/>
      <c r="U2" s="221"/>
      <c r="V2" s="221"/>
      <c r="W2" s="221"/>
      <c r="X2" s="221"/>
      <c r="Y2" s="221"/>
      <c r="Z2" s="221"/>
      <c r="AA2" s="221"/>
    </row>
    <row r="3" spans="1:27" ht="19.5" customHeight="1">
      <c r="A3" s="221"/>
      <c r="B3" s="226" t="s">
        <v>341</v>
      </c>
      <c r="C3" s="243">
        <f>'Step4-Emission'!C3</f>
        <v>8540.4718451551762</v>
      </c>
      <c r="D3" s="243">
        <f>'Step4-Emission'!D3</f>
        <v>3.7799669673229697</v>
      </c>
      <c r="E3" s="243">
        <f>'Step4-Emission'!E3</f>
        <v>0</v>
      </c>
      <c r="F3" s="243">
        <f>SUM(C3:E3)</f>
        <v>8544.2518121224984</v>
      </c>
      <c r="G3" s="243">
        <f>SUM(C3:D3)</f>
        <v>8544.2518121224984</v>
      </c>
      <c r="H3" s="243"/>
      <c r="I3" s="307">
        <f>C3/$C$42</f>
        <v>2.6535527267099086E-2</v>
      </c>
      <c r="J3" s="307"/>
      <c r="K3" s="221"/>
      <c r="L3" s="264" t="s">
        <v>385</v>
      </c>
      <c r="M3" s="221"/>
      <c r="N3" s="267">
        <f>S63+S67</f>
        <v>9362.2516744912991</v>
      </c>
      <c r="O3" s="268">
        <f>'Step4-Emission'!G45</f>
        <v>8814.6629273281433</v>
      </c>
      <c r="P3" s="271">
        <f>O3-N3</f>
        <v>-547.58874716315586</v>
      </c>
      <c r="Q3" s="222"/>
      <c r="R3" s="323" t="s">
        <v>21</v>
      </c>
      <c r="S3" s="327" t="s">
        <v>23</v>
      </c>
      <c r="T3" s="327"/>
      <c r="U3" s="221"/>
      <c r="V3" s="221"/>
      <c r="W3" s="221"/>
      <c r="X3" s="221"/>
      <c r="Y3" s="221"/>
      <c r="Z3" s="221"/>
      <c r="AA3" s="221"/>
    </row>
    <row r="4" spans="1:27" ht="19.5" customHeight="1">
      <c r="A4" s="221"/>
      <c r="B4" s="226" t="s">
        <v>342</v>
      </c>
      <c r="C4" s="243">
        <f>'Step4-Emission'!C4</f>
        <v>270.41111520564459</v>
      </c>
      <c r="D4" s="243">
        <f>'Step4-Emission'!D4</f>
        <v>0</v>
      </c>
      <c r="E4" s="243">
        <f>'Step4-Emission'!E4</f>
        <v>0</v>
      </c>
      <c r="F4" s="243">
        <f t="shared" ref="F4:F35" si="0">SUM(C4:E4)</f>
        <v>270.41111520564459</v>
      </c>
      <c r="G4" s="243">
        <f t="shared" ref="G4:G35" si="1">SUM(C4:D4)</f>
        <v>270.41111520564459</v>
      </c>
      <c r="H4" s="243"/>
      <c r="I4" s="307">
        <f t="shared" ref="I4:I35" si="2">C4/$C$42</f>
        <v>8.4017623978662967E-4</v>
      </c>
      <c r="J4" s="307"/>
      <c r="K4" s="221"/>
      <c r="L4" s="251" t="s">
        <v>386</v>
      </c>
      <c r="N4" s="320">
        <f>S45+S62</f>
        <v>66019.644848171156</v>
      </c>
      <c r="O4" s="268">
        <f>'Step4-Emission'!G46</f>
        <v>68248.372928869736</v>
      </c>
      <c r="P4" s="271">
        <f>O4-N4</f>
        <v>2228.72808069858</v>
      </c>
      <c r="Q4" s="222"/>
      <c r="R4" s="324" t="s">
        <v>448</v>
      </c>
      <c r="S4" s="343">
        <f>S23</f>
        <v>15381.495711429006</v>
      </c>
      <c r="T4" s="328"/>
      <c r="U4" s="221"/>
      <c r="V4" s="221" t="s">
        <v>78</v>
      </c>
      <c r="W4" s="222">
        <v>386.52280900331999</v>
      </c>
      <c r="X4" s="221"/>
      <c r="Y4" s="221"/>
      <c r="Z4" s="221"/>
      <c r="AA4" s="221"/>
    </row>
    <row r="5" spans="1:27" ht="19.5" customHeight="1">
      <c r="A5" s="221"/>
      <c r="B5" s="226" t="s">
        <v>343</v>
      </c>
      <c r="C5" s="243">
        <f>'Step4-Emission'!C5</f>
        <v>2556.8589835877256</v>
      </c>
      <c r="D5" s="243">
        <f>'Step4-Emission'!D5</f>
        <v>6616.9000877956814</v>
      </c>
      <c r="E5" s="243">
        <f>'Step4-Emission'!E5</f>
        <v>6065.7458042806529</v>
      </c>
      <c r="F5" s="243">
        <f t="shared" si="0"/>
        <v>15239.504875664061</v>
      </c>
      <c r="G5" s="243">
        <f t="shared" si="1"/>
        <v>9173.759071383407</v>
      </c>
      <c r="H5" s="243"/>
      <c r="I5" s="307">
        <f t="shared" si="2"/>
        <v>7.9442450613086222E-3</v>
      </c>
      <c r="J5" s="307"/>
      <c r="K5" s="221"/>
      <c r="L5" s="251" t="s">
        <v>387</v>
      </c>
      <c r="M5" s="221"/>
      <c r="N5" s="267">
        <f>SUM(S60:S61,S64:S66)</f>
        <v>160135.3840822335</v>
      </c>
      <c r="O5" s="268">
        <f>'Step4-Emission'!G47</f>
        <v>162892.17023675327</v>
      </c>
      <c r="P5" s="271">
        <f>O5-N5</f>
        <v>2756.7861545197666</v>
      </c>
      <c r="Q5" s="222"/>
      <c r="R5" s="324" t="s">
        <v>449</v>
      </c>
      <c r="S5" s="343">
        <f t="shared" ref="S5:S7" si="3">S24</f>
        <v>6281.8563756361464</v>
      </c>
      <c r="T5" s="328"/>
      <c r="U5" s="221"/>
      <c r="V5" s="221" t="s">
        <v>26</v>
      </c>
      <c r="W5" s="222">
        <v>22201.602994002191</v>
      </c>
      <c r="X5" s="221"/>
      <c r="Y5" s="221"/>
      <c r="Z5" s="221"/>
      <c r="AA5" s="221"/>
    </row>
    <row r="6" spans="1:27" ht="19.5" customHeight="1">
      <c r="A6" s="221"/>
      <c r="B6" s="226" t="s">
        <v>344</v>
      </c>
      <c r="C6" s="243">
        <f>'Step4-Emission'!C6</f>
        <v>495.55630938608715</v>
      </c>
      <c r="D6" s="243">
        <f>'Step4-Emission'!D6</f>
        <v>1638.2779347373471</v>
      </c>
      <c r="E6" s="243">
        <f>'Step4-Emission'!E6</f>
        <v>0</v>
      </c>
      <c r="F6" s="243">
        <f t="shared" si="0"/>
        <v>2133.8342441234345</v>
      </c>
      <c r="G6" s="243">
        <f t="shared" si="1"/>
        <v>2133.8342441234345</v>
      </c>
      <c r="H6" s="243"/>
      <c r="I6" s="307">
        <f t="shared" si="2"/>
        <v>1.5397097723069163E-3</v>
      </c>
      <c r="J6" s="307"/>
      <c r="K6" s="221"/>
      <c r="L6" s="265" t="s">
        <v>445</v>
      </c>
      <c r="M6" s="221"/>
      <c r="N6" s="267">
        <f>S37</f>
        <v>23028.000581949</v>
      </c>
      <c r="O6" s="268">
        <f>SUM('Step4-Emission'!G48:G50)</f>
        <v>25607.601280861927</v>
      </c>
      <c r="P6" s="271">
        <f t="shared" ref="P6:P8" si="4">O6-N6</f>
        <v>2579.6006989129273</v>
      </c>
      <c r="Q6" s="222"/>
      <c r="R6" s="324" t="s">
        <v>450</v>
      </c>
      <c r="S6" s="343">
        <f t="shared" si="3"/>
        <v>5296.6504466116712</v>
      </c>
      <c r="T6" s="328"/>
      <c r="U6" s="221"/>
      <c r="V6" s="221" t="s">
        <v>31</v>
      </c>
      <c r="W6" s="222">
        <v>5553.2294917332219</v>
      </c>
      <c r="X6" s="221"/>
      <c r="Y6" s="221"/>
      <c r="Z6" s="221"/>
      <c r="AA6" s="221"/>
    </row>
    <row r="7" spans="1:27" ht="19.5" customHeight="1">
      <c r="A7" s="221"/>
      <c r="B7" s="226" t="s">
        <v>345</v>
      </c>
      <c r="C7" s="243">
        <f>'Step4-Emission'!C7</f>
        <v>7826.4600409058457</v>
      </c>
      <c r="D7" s="243">
        <f>'Step4-Emission'!D7</f>
        <v>16847.521339556639</v>
      </c>
      <c r="E7" s="243">
        <f>'Step4-Emission'!E7</f>
        <v>0</v>
      </c>
      <c r="F7" s="243">
        <f t="shared" si="0"/>
        <v>24673.981380462486</v>
      </c>
      <c r="G7" s="243">
        <f t="shared" si="1"/>
        <v>24673.981380462486</v>
      </c>
      <c r="H7" s="243"/>
      <c r="I7" s="307">
        <f t="shared" si="2"/>
        <v>2.4317069078347284E-2</v>
      </c>
      <c r="J7" s="307"/>
      <c r="K7" s="221"/>
      <c r="L7" s="265" t="s">
        <v>388</v>
      </c>
      <c r="M7" s="270"/>
      <c r="N7" s="269">
        <f>S22</f>
        <v>41882.012060537163</v>
      </c>
      <c r="O7" s="268">
        <f>'Step4-Emission'!G51</f>
        <v>60233.453542079005</v>
      </c>
      <c r="P7" s="271">
        <f t="shared" si="4"/>
        <v>18351.441481541842</v>
      </c>
      <c r="Q7" s="222"/>
      <c r="R7" s="324" t="s">
        <v>32</v>
      </c>
      <c r="S7" s="343">
        <f t="shared" si="3"/>
        <v>14922.009526860344</v>
      </c>
      <c r="T7" s="328"/>
      <c r="U7" s="221"/>
      <c r="V7" s="221" t="s">
        <v>28</v>
      </c>
      <c r="W7" s="222">
        <v>6517.7965472930509</v>
      </c>
      <c r="X7" s="221"/>
      <c r="Y7" s="221"/>
      <c r="Z7" s="221"/>
      <c r="AA7" s="221"/>
    </row>
    <row r="8" spans="1:27" ht="19.5" customHeight="1">
      <c r="A8" s="221"/>
      <c r="B8" s="226" t="s">
        <v>346</v>
      </c>
      <c r="C8" s="243">
        <f>'Step4-Emission'!C8</f>
        <v>759.67719683412031</v>
      </c>
      <c r="D8" s="243">
        <f>'Step4-Emission'!D8</f>
        <v>34.294809736019467</v>
      </c>
      <c r="E8" s="243">
        <f>'Step4-Emission'!E8</f>
        <v>0</v>
      </c>
      <c r="F8" s="243">
        <f t="shared" si="0"/>
        <v>793.9720065701398</v>
      </c>
      <c r="G8" s="243">
        <f t="shared" si="1"/>
        <v>793.9720065701398</v>
      </c>
      <c r="H8" s="243"/>
      <c r="I8" s="307">
        <f t="shared" si="2"/>
        <v>2.3603420673086865E-3</v>
      </c>
      <c r="J8" s="307"/>
      <c r="K8" s="221"/>
      <c r="L8" s="251" t="s">
        <v>389</v>
      </c>
      <c r="M8" s="221"/>
      <c r="N8" s="267">
        <f>S28</f>
        <v>125966.80585483846</v>
      </c>
      <c r="O8" s="268">
        <f>'Step4-Emission'!G52</f>
        <v>160279.55779004755</v>
      </c>
      <c r="P8" s="271">
        <f t="shared" si="4"/>
        <v>34312.751935209089</v>
      </c>
      <c r="Q8" s="222"/>
      <c r="R8" s="324" t="s">
        <v>34</v>
      </c>
      <c r="S8" s="343">
        <f>S28</f>
        <v>125966.80585483846</v>
      </c>
      <c r="T8" s="328"/>
      <c r="U8" s="221"/>
      <c r="V8" s="221" t="s">
        <v>81</v>
      </c>
      <c r="W8" s="222">
        <v>15432.18152767728</v>
      </c>
      <c r="X8" s="221"/>
      <c r="Y8" s="221"/>
      <c r="Z8" s="221"/>
      <c r="AA8" s="221"/>
    </row>
    <row r="9" spans="1:27" ht="19.5" customHeight="1">
      <c r="A9" s="221"/>
      <c r="B9" s="226" t="s">
        <v>347</v>
      </c>
      <c r="C9" s="243">
        <f>'Step4-Emission'!C9</f>
        <v>1914.6684987100614</v>
      </c>
      <c r="D9" s="243">
        <f>'Step4-Emission'!D9</f>
        <v>1164.4558854570125</v>
      </c>
      <c r="E9" s="243">
        <f>'Step4-Emission'!E9</f>
        <v>0</v>
      </c>
      <c r="F9" s="243">
        <f t="shared" si="0"/>
        <v>3079.1243841670739</v>
      </c>
      <c r="G9" s="243">
        <f t="shared" si="1"/>
        <v>3079.1243841670739</v>
      </c>
      <c r="H9" s="243"/>
      <c r="I9" s="307">
        <f t="shared" si="2"/>
        <v>5.9489380769749932E-3</v>
      </c>
      <c r="J9" s="307"/>
      <c r="K9" s="221"/>
      <c r="L9" s="251" t="s">
        <v>317</v>
      </c>
      <c r="M9" s="221"/>
      <c r="N9" s="267">
        <f>SUM(N3:N8)</f>
        <v>426394.09910222056</v>
      </c>
      <c r="O9" s="267">
        <f>SUM(O3:O8)</f>
        <v>486075.81870593963</v>
      </c>
      <c r="P9" s="271">
        <f>O9-N9</f>
        <v>59681.719603719073</v>
      </c>
      <c r="Q9" s="222"/>
      <c r="R9" s="324" t="s">
        <v>36</v>
      </c>
      <c r="S9" s="343">
        <f>S37</f>
        <v>23028.000581949</v>
      </c>
      <c r="T9" s="328"/>
      <c r="U9" s="221"/>
      <c r="V9" s="221"/>
      <c r="W9" s="221"/>
      <c r="X9" s="221"/>
      <c r="Y9" s="221"/>
      <c r="Z9" s="221"/>
      <c r="AA9" s="221"/>
    </row>
    <row r="10" spans="1:27" ht="19.5" customHeight="1">
      <c r="A10" s="221"/>
      <c r="B10" s="226" t="s">
        <v>348</v>
      </c>
      <c r="C10" s="243">
        <f>'Step4-Emission'!C10</f>
        <v>1342.293548212723</v>
      </c>
      <c r="D10" s="243">
        <f>'Step4-Emission'!D10</f>
        <v>848.07972112627635</v>
      </c>
      <c r="E10" s="243">
        <f>'Step4-Emission'!E10</f>
        <v>0</v>
      </c>
      <c r="F10" s="243">
        <f t="shared" si="0"/>
        <v>2190.3732693389993</v>
      </c>
      <c r="G10" s="243">
        <f t="shared" si="1"/>
        <v>2190.3732693389993</v>
      </c>
      <c r="H10" s="243"/>
      <c r="I10" s="307">
        <f t="shared" si="2"/>
        <v>4.1705502570394248E-3</v>
      </c>
      <c r="J10" s="307"/>
      <c r="K10" s="221"/>
      <c r="L10" s="221"/>
      <c r="M10" s="221"/>
      <c r="N10" s="221"/>
      <c r="O10" s="221"/>
      <c r="P10" s="221"/>
      <c r="Q10" s="222"/>
      <c r="R10" s="324" t="s">
        <v>170</v>
      </c>
      <c r="S10" s="343">
        <f>S45+S62</f>
        <v>66019.644848171156</v>
      </c>
      <c r="T10" s="328"/>
      <c r="U10" s="221"/>
      <c r="V10" s="221"/>
      <c r="W10" s="305" t="s">
        <v>395</v>
      </c>
      <c r="X10" s="305" t="s">
        <v>432</v>
      </c>
      <c r="Y10" s="305" t="s">
        <v>434</v>
      </c>
      <c r="Z10" s="305" t="s">
        <v>435</v>
      </c>
      <c r="AA10" s="221"/>
    </row>
    <row r="11" spans="1:27" ht="19.5" customHeight="1">
      <c r="A11" s="221"/>
      <c r="B11" s="226" t="s">
        <v>349</v>
      </c>
      <c r="C11" s="243">
        <f>N7*'Step4-Emission'!C11/$O$7</f>
        <v>490.57773181926223</v>
      </c>
      <c r="D11" s="243">
        <f>N7*'Step4-Emission'!D11/$O$7</f>
        <v>7282.3460219745793</v>
      </c>
      <c r="E11" s="243">
        <f>'Step4-Emission'!E11</f>
        <v>0</v>
      </c>
      <c r="F11" s="243">
        <f t="shared" si="0"/>
        <v>7772.9237537938416</v>
      </c>
      <c r="G11" s="243">
        <f t="shared" si="1"/>
        <v>7772.9237537938416</v>
      </c>
      <c r="H11" s="243"/>
      <c r="I11" s="307">
        <f t="shared" si="2"/>
        <v>1.5242411678584639E-3</v>
      </c>
      <c r="J11" s="307"/>
      <c r="K11" s="221"/>
      <c r="L11" s="221"/>
      <c r="M11" s="221"/>
      <c r="N11" s="221"/>
      <c r="O11" s="221"/>
      <c r="P11" s="221"/>
      <c r="Q11" s="222"/>
      <c r="R11" s="324" t="s">
        <v>39</v>
      </c>
      <c r="S11" s="343">
        <f>SUM(S60:S61,S64:S66)</f>
        <v>160135.3840822335</v>
      </c>
      <c r="T11" s="329"/>
      <c r="U11" s="221"/>
      <c r="V11" s="221" t="s">
        <v>366</v>
      </c>
      <c r="W11" s="221"/>
      <c r="X11" s="220">
        <f>G29</f>
        <v>483.8523189181098</v>
      </c>
      <c r="Y11" s="221"/>
      <c r="Z11" s="221"/>
      <c r="AA11" s="221"/>
    </row>
    <row r="12" spans="1:27" ht="19.5" customHeight="1" thickBot="1">
      <c r="A12" s="221"/>
      <c r="B12" s="226" t="s">
        <v>350</v>
      </c>
      <c r="C12" s="243">
        <f>'Step4-Emission'!C12</f>
        <v>5859.271442155632</v>
      </c>
      <c r="D12" s="243">
        <f>'Step4-Emission'!D12</f>
        <v>653.80603096632342</v>
      </c>
      <c r="E12" s="243">
        <f>'Step4-Emission'!E12</f>
        <v>0</v>
      </c>
      <c r="F12" s="243">
        <f t="shared" si="0"/>
        <v>6513.0774731219553</v>
      </c>
      <c r="G12" s="243">
        <f t="shared" si="1"/>
        <v>6513.0774731219553</v>
      </c>
      <c r="H12" s="243"/>
      <c r="I12" s="307">
        <f t="shared" si="2"/>
        <v>1.8204949321020892E-2</v>
      </c>
      <c r="J12" s="307"/>
      <c r="K12" s="221"/>
      <c r="L12" s="221"/>
      <c r="M12" s="221"/>
      <c r="N12" s="221"/>
      <c r="O12" s="221"/>
      <c r="P12" s="221"/>
      <c r="Q12" s="222"/>
      <c r="R12" s="325" t="s">
        <v>271</v>
      </c>
      <c r="S12" s="346">
        <f xml:space="preserve">   S63+S67</f>
        <v>9362.2516744912991</v>
      </c>
      <c r="T12" s="335"/>
      <c r="U12" s="221"/>
      <c r="V12" s="221" t="s">
        <v>365</v>
      </c>
      <c r="W12" s="221"/>
      <c r="X12" s="220">
        <f>G28</f>
        <v>822.1396783318911</v>
      </c>
      <c r="Y12" s="221"/>
      <c r="Z12" s="221"/>
      <c r="AA12" s="221"/>
    </row>
    <row r="13" spans="1:27" ht="19.5" customHeight="1" thickBot="1">
      <c r="A13" s="221"/>
      <c r="B13" s="226" t="s">
        <v>351</v>
      </c>
      <c r="C13" s="243">
        <f>'Step4-Emission'!C13</f>
        <v>13233.768879377541</v>
      </c>
      <c r="D13" s="243">
        <f>'Step4-Emission'!D13</f>
        <v>6456.4822203246986</v>
      </c>
      <c r="E13" s="243">
        <f>'Step4-Emission'!E13</f>
        <v>433.64445407512397</v>
      </c>
      <c r="F13" s="243">
        <f t="shared" si="0"/>
        <v>20123.895553777365</v>
      </c>
      <c r="G13" s="243">
        <f>SUM(C13:D13)</f>
        <v>19690.25109970224</v>
      </c>
      <c r="H13" s="243"/>
      <c r="I13" s="307">
        <f t="shared" si="2"/>
        <v>4.1117755706251563E-2</v>
      </c>
      <c r="J13" s="307"/>
      <c r="K13" s="221"/>
      <c r="L13" s="221"/>
      <c r="M13" s="221"/>
      <c r="N13" s="263"/>
      <c r="O13" s="221"/>
      <c r="P13" s="221"/>
      <c r="Q13" s="222"/>
      <c r="R13" s="326" t="s">
        <v>451</v>
      </c>
      <c r="S13" s="344">
        <f>SUM(S4:S12)</f>
        <v>426394.09910222056</v>
      </c>
      <c r="U13" s="221"/>
      <c r="V13" s="226" t="s">
        <v>369</v>
      </c>
      <c r="W13" s="263">
        <f>S29+S32</f>
        <v>34735.440770197732</v>
      </c>
      <c r="X13" s="220">
        <f>G32</f>
        <v>34453.082127158727</v>
      </c>
      <c r="Y13" s="301">
        <f>1000*W13/'Step4-Emission'!$Z12</f>
        <v>967.81153352037632</v>
      </c>
      <c r="Z13" s="301">
        <f>1000*X13/'Step4-Emission'!$Z12</f>
        <v>959.94435391179695</v>
      </c>
      <c r="AA13" s="221"/>
    </row>
    <row r="14" spans="1:27" ht="19.5" customHeight="1" thickBot="1">
      <c r="A14" s="221"/>
      <c r="B14" s="226" t="s">
        <v>352</v>
      </c>
      <c r="C14" s="243">
        <f>$N$5*'Step4-Emission'!C14/$O$5</f>
        <v>7349.7096054037711</v>
      </c>
      <c r="D14" s="243">
        <f>$N$5*'Step4-Emission'!D14/$O$5</f>
        <v>4.9304354931623608</v>
      </c>
      <c r="E14" s="243">
        <f>$N$5*'Step4-Emission'!E14/$O$5</f>
        <v>0</v>
      </c>
      <c r="F14" s="243">
        <f t="shared" si="0"/>
        <v>7354.6400408969339</v>
      </c>
      <c r="G14" s="243">
        <f t="shared" si="1"/>
        <v>7354.6400408969339</v>
      </c>
      <c r="H14" s="243"/>
      <c r="I14" s="307">
        <f t="shared" si="2"/>
        <v>2.2835789775489654E-2</v>
      </c>
      <c r="J14" s="307"/>
      <c r="K14" s="221"/>
      <c r="L14" s="221"/>
      <c r="M14" s="221"/>
      <c r="N14" s="221"/>
      <c r="O14" s="221"/>
      <c r="P14" s="221"/>
      <c r="Q14" s="222"/>
      <c r="R14" s="332" t="s">
        <v>452</v>
      </c>
      <c r="S14" s="345">
        <v>499701.68</v>
      </c>
      <c r="T14" s="347">
        <f>S13/S14</f>
        <v>0.85329730951118787</v>
      </c>
      <c r="U14" s="221"/>
      <c r="V14" s="226" t="s">
        <v>370</v>
      </c>
      <c r="W14" s="263">
        <f>S30+S35+S36+S34</f>
        <v>56401.193175981658</v>
      </c>
      <c r="X14" s="220">
        <f>G33</f>
        <v>56591.382225209512</v>
      </c>
      <c r="Y14" s="301">
        <f>1000*W14/'Step4-Emission'!$Z13</f>
        <v>368.14069642491523</v>
      </c>
      <c r="Z14" s="301">
        <f>1000*X14/'Step4-Emission'!$Z13</f>
        <v>369.38209443606496</v>
      </c>
      <c r="AA14" s="221"/>
    </row>
    <row r="15" spans="1:27" ht="19.5" customHeight="1" thickBot="1">
      <c r="A15" s="221"/>
      <c r="B15" s="226" t="s">
        <v>353</v>
      </c>
      <c r="C15" s="243">
        <f>$N$5*'Step4-Emission'!C15/$O$5</f>
        <v>1639.824728414309</v>
      </c>
      <c r="D15" s="243">
        <f>$N$5*'Step4-Emission'!D15/$O$5</f>
        <v>0</v>
      </c>
      <c r="E15" s="243">
        <f>$N$5*'Step4-Emission'!E15/$O$5</f>
        <v>0</v>
      </c>
      <c r="F15" s="243">
        <f t="shared" si="0"/>
        <v>1639.824728414309</v>
      </c>
      <c r="G15" s="243">
        <f t="shared" si="1"/>
        <v>1639.824728414309</v>
      </c>
      <c r="H15" s="243"/>
      <c r="I15" s="307">
        <f t="shared" si="2"/>
        <v>5.0949894318527119E-3</v>
      </c>
      <c r="J15" s="307"/>
      <c r="K15" s="221"/>
      <c r="L15" s="221"/>
      <c r="M15" s="221"/>
      <c r="N15" s="221"/>
      <c r="O15" s="221"/>
      <c r="P15" s="221"/>
      <c r="Q15" s="222"/>
      <c r="R15" s="333" t="s">
        <v>453</v>
      </c>
      <c r="S15" s="345">
        <v>665304.92000000004</v>
      </c>
      <c r="T15" s="348">
        <f>S13/S15</f>
        <v>0.6409002643513001</v>
      </c>
      <c r="U15" s="221"/>
      <c r="V15" s="226" t="s">
        <v>371</v>
      </c>
      <c r="W15" s="263">
        <f>S31</f>
        <v>937.04598936000002</v>
      </c>
      <c r="X15" s="220">
        <f>G34</f>
        <v>1083.8480905475328</v>
      </c>
      <c r="Y15" s="301">
        <f>1000*W15/'Step4-Emission'!$Z14</f>
        <v>420.86389668315218</v>
      </c>
      <c r="Z15" s="301">
        <f>1000*X15/'Step4-Emission'!$Z14</f>
        <v>486.79844530574172</v>
      </c>
      <c r="AA15" s="221"/>
    </row>
    <row r="16" spans="1:27" ht="19.5" customHeight="1">
      <c r="A16" s="221"/>
      <c r="B16" s="226" t="s">
        <v>354</v>
      </c>
      <c r="C16" s="243">
        <f>$N$5*'Step4-Emission'!C16/$O$5</f>
        <v>244.4116009325883</v>
      </c>
      <c r="D16" s="243">
        <f>$N$5*'Step4-Emission'!D16/$O$5</f>
        <v>1.8714470602532196</v>
      </c>
      <c r="E16" s="243">
        <f>$N$5*'Step4-Emission'!E16/$O$5</f>
        <v>0</v>
      </c>
      <c r="F16" s="243">
        <f t="shared" si="0"/>
        <v>246.28304799284152</v>
      </c>
      <c r="G16" s="243">
        <f t="shared" si="1"/>
        <v>246.28304799284152</v>
      </c>
      <c r="H16" s="243"/>
      <c r="I16" s="307">
        <f t="shared" si="2"/>
        <v>7.5939489275656023E-4</v>
      </c>
      <c r="J16" s="307"/>
      <c r="K16" s="221"/>
      <c r="L16" s="221"/>
      <c r="M16" s="221"/>
      <c r="N16" s="221"/>
      <c r="O16" s="221"/>
      <c r="P16" s="221"/>
      <c r="Q16" s="222"/>
      <c r="R16" s="378" t="s">
        <v>454</v>
      </c>
      <c r="S16" s="378"/>
      <c r="T16" s="336"/>
      <c r="U16" s="221"/>
      <c r="V16" s="226" t="s">
        <v>372</v>
      </c>
      <c r="W16" s="263">
        <f>S33</f>
        <v>33893.125919299084</v>
      </c>
      <c r="X16" s="220">
        <f>G35</f>
        <v>32532.501414672693</v>
      </c>
      <c r="Y16" s="301">
        <f>1000*W16/'Step4-Emission'!$Z15</f>
        <v>659.69852481373812</v>
      </c>
      <c r="Z16" s="301">
        <f>1000*X16/'Step4-Emission'!$Z15</f>
        <v>633.21522018539918</v>
      </c>
      <c r="AA16" s="221"/>
    </row>
    <row r="17" spans="1:27" ht="19.5" customHeight="1">
      <c r="A17" s="221"/>
      <c r="B17" s="226" t="s">
        <v>355</v>
      </c>
      <c r="C17" s="243">
        <f>$N$5*'Step4-Emission'!C17/$O$5</f>
        <v>22047.704863073919</v>
      </c>
      <c r="D17" s="243">
        <f>$N$5*'Step4-Emission'!D17/$O$5</f>
        <v>29.671696385228689</v>
      </c>
      <c r="E17" s="243">
        <f>$N$5*'Step4-Emission'!E17/$O$5</f>
        <v>0</v>
      </c>
      <c r="F17" s="243">
        <f t="shared" si="0"/>
        <v>22077.37655945915</v>
      </c>
      <c r="G17" s="243">
        <f t="shared" si="1"/>
        <v>22077.37655945915</v>
      </c>
      <c r="H17" s="243"/>
      <c r="I17" s="307">
        <f t="shared" si="2"/>
        <v>6.8502945057179229E-2</v>
      </c>
      <c r="J17" s="307"/>
      <c r="K17" s="221"/>
      <c r="L17" s="221"/>
      <c r="M17" s="221"/>
      <c r="N17" s="221"/>
      <c r="O17" s="221"/>
      <c r="P17" s="221"/>
      <c r="Q17" s="222"/>
      <c r="R17" s="379" t="s">
        <v>455</v>
      </c>
      <c r="S17" s="379"/>
      <c r="T17" s="337"/>
      <c r="U17" s="221"/>
      <c r="V17" s="221"/>
      <c r="W17" s="222">
        <f>SUM(W12:W16)</f>
        <v>125966.80585483847</v>
      </c>
      <c r="X17" s="222">
        <f>SUM(X11:X16)</f>
        <v>125966.80585483846</v>
      </c>
      <c r="Y17" s="301">
        <f>1000*W17/'Step4-Emission'!$Z16</f>
        <v>425.07762020300567</v>
      </c>
      <c r="Z17" s="301">
        <f>1000*X17/'Step4-Emission'!$Z16</f>
        <v>425.07762020300561</v>
      </c>
      <c r="AA17" s="221"/>
    </row>
    <row r="18" spans="1:27" ht="19.5" customHeight="1">
      <c r="A18" s="221"/>
      <c r="B18" s="226" t="s">
        <v>356</v>
      </c>
      <c r="C18" s="243">
        <f>$N$5*'Step4-Emission'!C18/$O$5</f>
        <v>26013.0880022085</v>
      </c>
      <c r="D18" s="243">
        <f>$N$5*'Step4-Emission'!D18/$O$5</f>
        <v>41.274553580407215</v>
      </c>
      <c r="E18" s="243">
        <f>$N$5*'Step4-Emission'!E18/$O$5</f>
        <v>0</v>
      </c>
      <c r="F18" s="243">
        <f t="shared" si="0"/>
        <v>26054.362555788906</v>
      </c>
      <c r="G18" s="243">
        <f t="shared" si="1"/>
        <v>26054.362555788906</v>
      </c>
      <c r="H18" s="243"/>
      <c r="I18" s="307">
        <f t="shared" si="2"/>
        <v>8.0823521053538447E-2</v>
      </c>
      <c r="J18" s="307"/>
      <c r="K18" s="221"/>
      <c r="L18" s="221"/>
      <c r="M18" s="221"/>
      <c r="N18" s="221"/>
      <c r="O18" s="221"/>
      <c r="P18" s="221"/>
      <c r="Q18" s="222"/>
      <c r="R18" s="330"/>
      <c r="S18" s="331"/>
      <c r="T18" s="331"/>
      <c r="U18" s="221"/>
      <c r="V18" s="221"/>
      <c r="W18" s="221"/>
      <c r="X18" s="221"/>
      <c r="Y18" s="221"/>
      <c r="Z18" s="221"/>
      <c r="AA18" s="221"/>
    </row>
    <row r="19" spans="1:27" ht="19.5" customHeight="1">
      <c r="A19" s="221"/>
      <c r="B19" s="226" t="s">
        <v>357</v>
      </c>
      <c r="C19" s="243">
        <f>$N$5*'Step4-Emission'!C19/$O$5</f>
        <v>130.8280893394454</v>
      </c>
      <c r="D19" s="243">
        <f>$N$5*'Step4-Emission'!D19/$O$5</f>
        <v>1.0951555425413251</v>
      </c>
      <c r="E19" s="243">
        <f>$N$5*'Step4-Emission'!E19/$O$5</f>
        <v>0</v>
      </c>
      <c r="F19" s="243">
        <f t="shared" si="0"/>
        <v>131.92324488198673</v>
      </c>
      <c r="G19" s="243">
        <f t="shared" si="1"/>
        <v>131.92324488198673</v>
      </c>
      <c r="H19" s="243"/>
      <c r="I19" s="307">
        <f t="shared" si="2"/>
        <v>4.0648718184565965E-4</v>
      </c>
      <c r="J19" s="307"/>
      <c r="K19" s="221"/>
      <c r="L19" s="221"/>
      <c r="M19" s="221"/>
      <c r="N19" s="221"/>
      <c r="O19" s="221"/>
      <c r="P19" s="221"/>
      <c r="Q19" s="222"/>
      <c r="R19" s="221"/>
      <c r="S19" s="221"/>
      <c r="T19" s="221"/>
      <c r="U19" s="221"/>
    </row>
    <row r="20" spans="1:27" ht="19.5" customHeight="1">
      <c r="A20" s="221"/>
      <c r="B20" s="226" t="s">
        <v>358</v>
      </c>
      <c r="C20" s="243">
        <f>'Step4-Emission'!C20</f>
        <v>4552.6688457912724</v>
      </c>
      <c r="D20" s="243">
        <f>'Step4-Emission'!D20</f>
        <v>640.91722230000005</v>
      </c>
      <c r="E20" s="243">
        <f>'Step4-Emission'!E20</f>
        <v>0</v>
      </c>
      <c r="F20" s="243">
        <f t="shared" si="0"/>
        <v>5193.586068091272</v>
      </c>
      <c r="G20" s="243">
        <f t="shared" si="1"/>
        <v>5193.586068091272</v>
      </c>
      <c r="H20" s="243"/>
      <c r="I20" s="307">
        <f t="shared" si="2"/>
        <v>1.4145292026704389E-2</v>
      </c>
      <c r="J20" s="307"/>
      <c r="K20" s="221"/>
      <c r="L20" s="221"/>
      <c r="M20" s="221"/>
      <c r="N20" s="221"/>
      <c r="O20" s="221"/>
      <c r="P20" s="221"/>
      <c r="Q20" s="222"/>
      <c r="R20" s="276" t="s">
        <v>390</v>
      </c>
      <c r="S20" s="276">
        <v>2013</v>
      </c>
      <c r="T20" s="338"/>
      <c r="U20" s="221"/>
    </row>
    <row r="21" spans="1:27" ht="19.5" customHeight="1">
      <c r="A21" s="221"/>
      <c r="B21" s="226" t="s">
        <v>359</v>
      </c>
      <c r="C21" s="243">
        <f>'Step4-Emission'!C21</f>
        <v>1640.0271758812942</v>
      </c>
      <c r="D21" s="243">
        <f>'Step4-Emission'!D21</f>
        <v>0</v>
      </c>
      <c r="E21" s="243">
        <f>'Step4-Emission'!E21</f>
        <v>0</v>
      </c>
      <c r="F21" s="243">
        <f t="shared" si="0"/>
        <v>1640.0271758812942</v>
      </c>
      <c r="G21" s="243">
        <f t="shared" si="1"/>
        <v>1640.0271758812942</v>
      </c>
      <c r="H21" s="243"/>
      <c r="I21" s="307">
        <f t="shared" si="2"/>
        <v>5.0956184427993828E-3</v>
      </c>
      <c r="J21" s="307"/>
      <c r="K21" s="221"/>
      <c r="L21" s="221"/>
      <c r="M21" s="221"/>
      <c r="N21" s="221"/>
      <c r="O21" s="221"/>
      <c r="P21" s="221"/>
      <c r="Q21" s="222"/>
      <c r="R21" s="274" t="s">
        <v>193</v>
      </c>
      <c r="S21" s="275">
        <f>S22+S28+S37+S45+S59+S67</f>
        <v>426394.09910222061</v>
      </c>
      <c r="T21" s="339"/>
      <c r="U21" s="221"/>
    </row>
    <row r="22" spans="1:27" ht="19.5" customHeight="1">
      <c r="A22" s="221"/>
      <c r="B22" s="226" t="s">
        <v>360</v>
      </c>
      <c r="C22" s="243">
        <f>N7*'Step4-Emission'!C22/$O$7</f>
        <v>11527.185117980182</v>
      </c>
      <c r="D22" s="243">
        <f>N7*'Step4-Emission'!D22/$O$7</f>
        <v>13518.060313796965</v>
      </c>
      <c r="E22" s="243">
        <f>'Step4-Emission'!E22</f>
        <v>0</v>
      </c>
      <c r="F22" s="243">
        <f t="shared" si="0"/>
        <v>25045.245431777148</v>
      </c>
      <c r="G22" s="243">
        <f t="shared" si="1"/>
        <v>25045.245431777148</v>
      </c>
      <c r="H22" s="243"/>
      <c r="I22" s="307">
        <f t="shared" si="2"/>
        <v>3.5815343760495028E-2</v>
      </c>
      <c r="J22" s="307"/>
      <c r="K22" s="221"/>
      <c r="L22" s="221"/>
      <c r="M22" s="221"/>
      <c r="N22" s="221"/>
      <c r="O22" s="221"/>
      <c r="P22" s="221"/>
      <c r="Q22" s="222"/>
      <c r="R22" s="257" t="s">
        <v>192</v>
      </c>
      <c r="S22" s="258">
        <f>SUM(S23:S27)</f>
        <v>41882.012060537163</v>
      </c>
      <c r="T22" s="340"/>
      <c r="U22" s="221"/>
    </row>
    <row r="23" spans="1:27" ht="19.5" customHeight="1">
      <c r="A23" s="221"/>
      <c r="B23" s="226" t="s">
        <v>361</v>
      </c>
      <c r="C23" s="277">
        <f>N7*'Step4-Emission'!C23/$O$7</f>
        <v>0.82059120692383791</v>
      </c>
      <c r="D23" s="243">
        <f>N7*'Step4-Emission'!D23/$O$7</f>
        <v>9063.0222837592519</v>
      </c>
      <c r="E23" s="243">
        <f>'Step4-Emission'!E23</f>
        <v>0</v>
      </c>
      <c r="F23" s="243">
        <f t="shared" si="0"/>
        <v>9063.8428749661762</v>
      </c>
      <c r="G23" s="243">
        <f t="shared" si="1"/>
        <v>9063.8428749661762</v>
      </c>
      <c r="H23" s="243"/>
      <c r="I23" s="307">
        <f t="shared" si="2"/>
        <v>2.5496039026018958E-6</v>
      </c>
      <c r="J23" s="307"/>
      <c r="K23" s="221"/>
      <c r="L23" s="221"/>
      <c r="M23" s="221"/>
      <c r="N23" s="221"/>
      <c r="O23" s="221"/>
      <c r="P23" s="221"/>
      <c r="Q23" s="222"/>
      <c r="R23" s="259" t="s">
        <v>191</v>
      </c>
      <c r="S23" s="260">
        <f>'(Emission INECC 2013)'!B9</f>
        <v>15381.495711429006</v>
      </c>
      <c r="T23" s="341"/>
      <c r="U23" s="221"/>
    </row>
    <row r="24" spans="1:27" ht="19.5" customHeight="1">
      <c r="A24" s="221"/>
      <c r="B24" s="226" t="s">
        <v>362</v>
      </c>
      <c r="C24" s="243">
        <f>$N$8*'Step4-Emission'!C24/$O$8</f>
        <v>0</v>
      </c>
      <c r="D24" s="243">
        <f>$N$8*'Step4-Emission'!D24/$O$8</f>
        <v>0</v>
      </c>
      <c r="E24" s="243">
        <f>$N$8*'Step4-Emission'!E24/$O$8</f>
        <v>0</v>
      </c>
      <c r="F24" s="243">
        <f t="shared" si="0"/>
        <v>0</v>
      </c>
      <c r="G24" s="243">
        <f t="shared" si="1"/>
        <v>0</v>
      </c>
      <c r="H24" s="243"/>
      <c r="I24" s="307">
        <f t="shared" si="2"/>
        <v>0</v>
      </c>
      <c r="J24" s="307"/>
      <c r="K24" s="221"/>
      <c r="L24" s="221"/>
      <c r="M24" s="221"/>
      <c r="N24" s="221"/>
      <c r="O24" s="221"/>
      <c r="P24" s="221"/>
      <c r="Q24" s="228"/>
      <c r="R24" s="259" t="s">
        <v>190</v>
      </c>
      <c r="S24" s="260">
        <f>'(Emission INECC 2013)'!B10</f>
        <v>6281.8563756361464</v>
      </c>
      <c r="T24" s="341"/>
      <c r="U24" s="221"/>
    </row>
    <row r="25" spans="1:27" ht="19.5" customHeight="1">
      <c r="A25" s="221"/>
      <c r="B25" s="226" t="s">
        <v>363</v>
      </c>
      <c r="C25" s="243">
        <f>$N$8*'Step4-Emission'!C25/$O$8</f>
        <v>0</v>
      </c>
      <c r="D25" s="243">
        <f>$N$8*'Step4-Emission'!D25/$O$8</f>
        <v>0</v>
      </c>
      <c r="E25" s="243">
        <f>$N$8*'Step4-Emission'!E25/$O$8</f>
        <v>0</v>
      </c>
      <c r="F25" s="243">
        <f t="shared" si="0"/>
        <v>0</v>
      </c>
      <c r="G25" s="243">
        <f t="shared" si="1"/>
        <v>0</v>
      </c>
      <c r="H25" s="243"/>
      <c r="I25" s="307">
        <f t="shared" si="2"/>
        <v>0</v>
      </c>
      <c r="J25" s="307"/>
      <c r="K25" s="221"/>
      <c r="L25" s="221"/>
      <c r="M25" s="221"/>
      <c r="N25" s="221"/>
      <c r="O25" s="221"/>
      <c r="P25" s="221"/>
      <c r="Q25" s="221"/>
      <c r="R25" s="259" t="s">
        <v>189</v>
      </c>
      <c r="S25" s="260">
        <f>'(Emission INECC 2013)'!B11</f>
        <v>5296.6504466116712</v>
      </c>
      <c r="T25" s="341"/>
      <c r="U25" s="221"/>
    </row>
    <row r="26" spans="1:27" ht="19.5" customHeight="1">
      <c r="A26" s="221"/>
      <c r="B26" s="226" t="s">
        <v>364</v>
      </c>
      <c r="C26" s="243">
        <f>$N$8*'Step4-Emission'!C26/$O$8</f>
        <v>0</v>
      </c>
      <c r="D26" s="243">
        <f>$N$8*'Step4-Emission'!D26/$O$8</f>
        <v>0</v>
      </c>
      <c r="E26" s="243">
        <f>$N$8*'Step4-Emission'!E26/$O$8</f>
        <v>0</v>
      </c>
      <c r="F26" s="243">
        <f t="shared" si="0"/>
        <v>0</v>
      </c>
      <c r="G26" s="243">
        <f t="shared" si="1"/>
        <v>0</v>
      </c>
      <c r="H26" s="243"/>
      <c r="I26" s="307">
        <f t="shared" si="2"/>
        <v>0</v>
      </c>
      <c r="J26" s="307"/>
      <c r="K26" s="221"/>
      <c r="L26" s="221"/>
      <c r="M26" s="221"/>
      <c r="N26" s="221"/>
      <c r="O26" s="221"/>
      <c r="P26" s="221"/>
      <c r="Q26" s="222"/>
      <c r="R26" s="259" t="s">
        <v>188</v>
      </c>
      <c r="S26" s="260">
        <f>'(Emission INECC 2013)'!B12</f>
        <v>14922.009526860344</v>
      </c>
      <c r="T26" s="341"/>
      <c r="U26" s="221"/>
    </row>
    <row r="27" spans="1:27" ht="19.5" customHeight="1">
      <c r="A27" s="221"/>
      <c r="B27" s="226" t="s">
        <v>102</v>
      </c>
      <c r="C27" s="243">
        <f>$N$8*'Step4-Emission'!C27/$O$8</f>
        <v>0</v>
      </c>
      <c r="D27" s="243">
        <f>$N$8*'Step4-Emission'!D27/$O$8</f>
        <v>0</v>
      </c>
      <c r="E27" s="243">
        <f>$N$8*'Step4-Emission'!E27/$O$8</f>
        <v>0</v>
      </c>
      <c r="F27" s="243">
        <f t="shared" si="0"/>
        <v>0</v>
      </c>
      <c r="G27" s="243">
        <f t="shared" si="1"/>
        <v>0</v>
      </c>
      <c r="H27" s="243"/>
      <c r="I27" s="307">
        <f t="shared" si="2"/>
        <v>0</v>
      </c>
      <c r="J27" s="307"/>
      <c r="K27" s="221"/>
      <c r="L27" s="221"/>
      <c r="M27" s="221"/>
      <c r="N27" s="221"/>
      <c r="O27" s="221"/>
      <c r="P27" s="221"/>
      <c r="Q27" s="224"/>
      <c r="R27" s="259" t="s">
        <v>187</v>
      </c>
      <c r="S27" s="260">
        <v>0</v>
      </c>
      <c r="T27" s="341"/>
      <c r="U27" s="221"/>
    </row>
    <row r="28" spans="1:27" ht="19.5" customHeight="1">
      <c r="A28" s="221"/>
      <c r="B28" s="226" t="s">
        <v>365</v>
      </c>
      <c r="C28" s="243">
        <f>$N$8*'Step4-Emission'!C28/$O$8</f>
        <v>0</v>
      </c>
      <c r="D28" s="243">
        <f>$N$8*'Step4-Emission'!D28/$O$8</f>
        <v>822.1396783318911</v>
      </c>
      <c r="E28" s="243">
        <f>$N$8*'Step4-Emission'!E28/$O$8</f>
        <v>0</v>
      </c>
      <c r="F28" s="243">
        <f t="shared" si="0"/>
        <v>822.1396783318911</v>
      </c>
      <c r="G28" s="243">
        <f t="shared" si="1"/>
        <v>822.1396783318911</v>
      </c>
      <c r="H28" s="243"/>
      <c r="I28" s="307">
        <f t="shared" si="2"/>
        <v>0</v>
      </c>
      <c r="J28" s="307"/>
      <c r="K28" s="221"/>
      <c r="L28" s="221"/>
      <c r="M28" s="221"/>
      <c r="N28" s="221"/>
      <c r="O28" s="221"/>
      <c r="P28" s="221"/>
      <c r="Q28" s="241"/>
      <c r="R28" s="257" t="s">
        <v>186</v>
      </c>
      <c r="S28" s="258">
        <f>SUM(S29:S36)</f>
        <v>125966.80585483846</v>
      </c>
      <c r="T28" s="340"/>
      <c r="U28" s="221"/>
    </row>
    <row r="29" spans="1:27" ht="19.5" customHeight="1">
      <c r="A29" s="221"/>
      <c r="B29" s="226" t="s">
        <v>366</v>
      </c>
      <c r="C29" s="243">
        <f>$N$8*'Step4-Emission'!C29/$O$8</f>
        <v>0</v>
      </c>
      <c r="D29" s="243">
        <f>$N$8*'Step4-Emission'!D29/$O$8</f>
        <v>483.8523189181098</v>
      </c>
      <c r="E29" s="243">
        <f>$N$8*'Step4-Emission'!E29/$O$8</f>
        <v>0</v>
      </c>
      <c r="F29" s="243">
        <f t="shared" si="0"/>
        <v>483.8523189181098</v>
      </c>
      <c r="G29" s="243">
        <f t="shared" si="1"/>
        <v>483.8523189181098</v>
      </c>
      <c r="H29" s="243"/>
      <c r="I29" s="307">
        <f t="shared" si="2"/>
        <v>0</v>
      </c>
      <c r="J29" s="307"/>
      <c r="K29" s="221"/>
      <c r="L29" s="221"/>
      <c r="M29" s="221"/>
      <c r="N29" s="221"/>
      <c r="O29" s="221"/>
      <c r="P29" s="221"/>
      <c r="Q29" s="241"/>
      <c r="R29" s="261" t="s">
        <v>185</v>
      </c>
      <c r="S29" s="260">
        <f>'(Emission INECC 2013)'!B15</f>
        <v>17237.622692867481</v>
      </c>
      <c r="T29" s="341"/>
      <c r="U29" s="221"/>
    </row>
    <row r="30" spans="1:27" ht="19.5" customHeight="1">
      <c r="A30" s="221"/>
      <c r="B30" s="226" t="s">
        <v>367</v>
      </c>
      <c r="C30" s="243">
        <f>$N$8*'Step4-Emission'!C30/$O$8</f>
        <v>0</v>
      </c>
      <c r="D30" s="243">
        <f>$N$8*'Step4-Emission'!D30/$O$8</f>
        <v>0</v>
      </c>
      <c r="E30" s="243">
        <f>$N$8*'Step4-Emission'!E30/$O$8</f>
        <v>0</v>
      </c>
      <c r="F30" s="243">
        <f t="shared" si="0"/>
        <v>0</v>
      </c>
      <c r="G30" s="243">
        <f t="shared" si="1"/>
        <v>0</v>
      </c>
      <c r="H30" s="243"/>
      <c r="I30" s="307">
        <f t="shared" si="2"/>
        <v>0</v>
      </c>
      <c r="J30" s="307"/>
      <c r="K30" s="221"/>
      <c r="L30" s="221"/>
      <c r="M30" s="221"/>
      <c r="N30" s="221"/>
      <c r="O30" s="221"/>
      <c r="P30" s="221"/>
      <c r="Q30" s="241"/>
      <c r="R30" s="261" t="s">
        <v>184</v>
      </c>
      <c r="S30" s="260">
        <f>'(Emission INECC 2013)'!B16</f>
        <v>17675.82702236843</v>
      </c>
      <c r="T30" s="341"/>
      <c r="U30" s="221"/>
    </row>
    <row r="31" spans="1:27" ht="19.5" customHeight="1">
      <c r="A31" s="221"/>
      <c r="B31" s="226" t="s">
        <v>368</v>
      </c>
      <c r="C31" s="243">
        <f>$N$8*'Step4-Emission'!C31/$O$8</f>
        <v>0</v>
      </c>
      <c r="D31" s="243">
        <f>$N$8*'Step4-Emission'!D31/$O$8</f>
        <v>0</v>
      </c>
      <c r="E31" s="243">
        <f>$N$8*'Step4-Emission'!E31/$O$8</f>
        <v>0</v>
      </c>
      <c r="F31" s="243">
        <f t="shared" si="0"/>
        <v>0</v>
      </c>
      <c r="G31" s="243">
        <f t="shared" si="1"/>
        <v>0</v>
      </c>
      <c r="H31" s="243"/>
      <c r="I31" s="307">
        <f t="shared" si="2"/>
        <v>0</v>
      </c>
      <c r="J31" s="307"/>
      <c r="K31" s="221"/>
      <c r="L31" s="221"/>
      <c r="M31" s="221"/>
      <c r="N31" s="221"/>
      <c r="O31" s="221"/>
      <c r="P31" s="221"/>
      <c r="Q31" s="241"/>
      <c r="R31" s="261" t="s">
        <v>183</v>
      </c>
      <c r="S31" s="260">
        <f>'(Emission INECC 2013)'!B17</f>
        <v>937.04598936000002</v>
      </c>
      <c r="T31" s="341"/>
      <c r="U31" s="221"/>
    </row>
    <row r="32" spans="1:27" ht="19.5" customHeight="1">
      <c r="A32" s="221"/>
      <c r="B32" s="226" t="s">
        <v>369</v>
      </c>
      <c r="C32" s="243">
        <f>$N$8*'Step4-Emission'!C32/$O$8</f>
        <v>34453.082127158727</v>
      </c>
      <c r="D32" s="243">
        <f>$N$8*'Step4-Emission'!D32/$O$8</f>
        <v>0</v>
      </c>
      <c r="E32" s="243">
        <f>$N$8*'Step4-Emission'!E32/$O$8</f>
        <v>0</v>
      </c>
      <c r="F32" s="243">
        <f t="shared" si="0"/>
        <v>34453.082127158727</v>
      </c>
      <c r="G32" s="243">
        <f>SUM(C32:D32)</f>
        <v>34453.082127158727</v>
      </c>
      <c r="H32" s="243"/>
      <c r="I32" s="307">
        <f t="shared" si="2"/>
        <v>0.10704686073515338</v>
      </c>
      <c r="J32" s="307"/>
      <c r="K32" s="221"/>
      <c r="L32" s="221"/>
      <c r="M32" s="221"/>
      <c r="N32" s="221"/>
      <c r="O32" s="221"/>
      <c r="P32" s="221"/>
      <c r="Q32" s="241"/>
      <c r="R32" s="261" t="s">
        <v>182</v>
      </c>
      <c r="S32" s="260">
        <f>'(Emission INECC 2013)'!B18</f>
        <v>17497.818077330248</v>
      </c>
      <c r="T32" s="341"/>
      <c r="U32" s="221"/>
    </row>
    <row r="33" spans="1:21" ht="19.5" customHeight="1">
      <c r="A33" s="221"/>
      <c r="B33" s="226" t="s">
        <v>433</v>
      </c>
      <c r="C33" s="243">
        <f>$N$8*'Step4-Emission'!C33/$O$8</f>
        <v>15892.111983002156</v>
      </c>
      <c r="D33" s="243">
        <f>$N$8*'Step4-Emission'!D33/$O$8</f>
        <v>40699.270242207356</v>
      </c>
      <c r="E33" s="243">
        <f>$N$8*'Step4-Emission'!E33/$O$8</f>
        <v>0</v>
      </c>
      <c r="F33" s="243">
        <f t="shared" si="0"/>
        <v>56591.382225209512</v>
      </c>
      <c r="G33" s="243">
        <f t="shared" si="1"/>
        <v>56591.382225209512</v>
      </c>
      <c r="H33" s="243"/>
      <c r="I33" s="307">
        <f t="shared" si="2"/>
        <v>4.9377315270463684E-2</v>
      </c>
      <c r="J33" s="307"/>
      <c r="K33" s="221"/>
      <c r="L33" s="221"/>
      <c r="M33" s="221"/>
      <c r="N33" s="221"/>
      <c r="O33" s="221"/>
      <c r="P33" s="221"/>
      <c r="Q33" s="241"/>
      <c r="R33" s="261" t="s">
        <v>181</v>
      </c>
      <c r="S33" s="260">
        <f>'(Emission INECC 2013)'!B19</f>
        <v>33893.125919299084</v>
      </c>
      <c r="T33" s="341"/>
      <c r="U33" s="221"/>
    </row>
    <row r="34" spans="1:21" ht="19.5" customHeight="1">
      <c r="A34" s="221"/>
      <c r="B34" s="226" t="s">
        <v>371</v>
      </c>
      <c r="C34" s="243">
        <f>$N$8*'Step4-Emission'!C34/$O$8</f>
        <v>1083.8480905475328</v>
      </c>
      <c r="D34" s="243">
        <f>$N$8*'Step4-Emission'!D34/$O$8</f>
        <v>0</v>
      </c>
      <c r="E34" s="243">
        <f>$N$8*'Step4-Emission'!E34/$O$8</f>
        <v>0</v>
      </c>
      <c r="F34" s="243">
        <f t="shared" si="0"/>
        <v>1083.8480905475328</v>
      </c>
      <c r="G34" s="243">
        <f t="shared" si="1"/>
        <v>1083.8480905475328</v>
      </c>
      <c r="H34" s="243"/>
      <c r="I34" s="307">
        <f t="shared" si="2"/>
        <v>3.3675517092691468E-3</v>
      </c>
      <c r="J34" s="307"/>
      <c r="K34" s="221"/>
      <c r="L34" s="221"/>
      <c r="M34" s="221"/>
      <c r="N34" s="221"/>
      <c r="O34" s="221"/>
      <c r="P34" s="221"/>
      <c r="Q34" s="241"/>
      <c r="R34" s="261" t="s">
        <v>180</v>
      </c>
      <c r="S34" s="260">
        <f>'(Emission INECC 2013)'!B20</f>
        <v>3747.6333329160311</v>
      </c>
      <c r="T34" s="341"/>
      <c r="U34" s="221"/>
    </row>
    <row r="35" spans="1:21" ht="19.5" customHeight="1">
      <c r="A35" s="221"/>
      <c r="B35" s="226" t="s">
        <v>372</v>
      </c>
      <c r="C35" s="243">
        <f>$N$8*'Step4-Emission'!C35/$O$8</f>
        <v>32532.501414672693</v>
      </c>
      <c r="D35" s="243">
        <f>$N$8*'Step4-Emission'!D35/$O$8</f>
        <v>0</v>
      </c>
      <c r="E35" s="243">
        <f>$N$8*'Step4-Emission'!E35/$O$8</f>
        <v>0</v>
      </c>
      <c r="F35" s="243">
        <f t="shared" si="0"/>
        <v>32532.501414672693</v>
      </c>
      <c r="G35" s="243">
        <f t="shared" si="1"/>
        <v>32532.501414672693</v>
      </c>
      <c r="H35" s="243"/>
      <c r="I35" s="307">
        <f t="shared" si="2"/>
        <v>0.10107955321528277</v>
      </c>
      <c r="J35" s="307"/>
      <c r="K35" s="221"/>
      <c r="L35" s="221"/>
      <c r="M35" s="221"/>
      <c r="N35" s="221"/>
      <c r="O35" s="221"/>
      <c r="P35" s="221"/>
      <c r="Q35" s="241"/>
      <c r="R35" s="261" t="s">
        <v>179</v>
      </c>
      <c r="S35" s="260">
        <f>'(Emission INECC 2013)'!B21</f>
        <v>1990.7232195168949</v>
      </c>
      <c r="T35" s="341"/>
      <c r="U35" s="221"/>
    </row>
    <row r="36" spans="1:21" ht="24.75" customHeight="1">
      <c r="A36" s="221"/>
      <c r="B36" s="215" t="s">
        <v>381</v>
      </c>
      <c r="C36" s="246">
        <f>SUM(C3:C35)</f>
        <v>202397.82782696316</v>
      </c>
      <c r="D36" s="246">
        <f>SUM(D3:D35)</f>
        <v>106852.04936601708</v>
      </c>
      <c r="E36" s="246">
        <f>SUM(E3:E35)</f>
        <v>6499.3902583557765</v>
      </c>
      <c r="F36" s="246">
        <f t="shared" ref="F36:G36" si="5">SUM(F3:F35)</f>
        <v>315749.26745133603</v>
      </c>
      <c r="G36" s="246">
        <f t="shared" si="5"/>
        <v>309249.87719298026</v>
      </c>
      <c r="H36" s="246"/>
      <c r="I36" s="307"/>
      <c r="J36" s="307"/>
      <c r="K36" s="221"/>
      <c r="L36" s="221"/>
      <c r="M36" s="221"/>
      <c r="N36" s="221"/>
      <c r="O36" s="221"/>
      <c r="P36" s="221"/>
      <c r="Q36" s="241"/>
      <c r="R36" s="261" t="s">
        <v>178</v>
      </c>
      <c r="S36" s="260">
        <f>'(Emission INECC 2013)'!B22</f>
        <v>32987.009601180303</v>
      </c>
      <c r="T36" s="341"/>
      <c r="U36" s="221"/>
    </row>
    <row r="37" spans="1:21" ht="19.5" customHeight="1">
      <c r="A37" s="221"/>
      <c r="B37" s="221"/>
      <c r="C37" s="226"/>
      <c r="D37" s="226"/>
      <c r="E37" s="226"/>
      <c r="F37" s="246"/>
      <c r="G37" s="246"/>
      <c r="H37" s="246"/>
      <c r="I37" s="307"/>
      <c r="J37" s="307"/>
      <c r="K37" s="221"/>
      <c r="L37" s="221"/>
      <c r="M37" s="221"/>
      <c r="N37" s="221"/>
      <c r="O37" s="221"/>
      <c r="P37" s="221"/>
      <c r="Q37" s="241"/>
      <c r="R37" s="257" t="s">
        <v>36</v>
      </c>
      <c r="S37" s="262">
        <f>SUM(S38:S44)</f>
        <v>23028.000581949</v>
      </c>
      <c r="T37" s="342"/>
      <c r="U37" s="221"/>
    </row>
    <row r="38" spans="1:21" ht="19.5" customHeight="1">
      <c r="A38" s="221"/>
      <c r="B38" s="226" t="s">
        <v>324</v>
      </c>
      <c r="C38" s="243">
        <f>'Step4-Emission'!C38</f>
        <v>16821.665349189359</v>
      </c>
      <c r="D38" s="243">
        <f>'Step4-Emission'!D38</f>
        <v>1952.3226877</v>
      </c>
      <c r="E38" s="243">
        <f>'Step4-Emission'!E38</f>
        <v>26369.041999088997</v>
      </c>
      <c r="F38" s="246">
        <f t="shared" ref="F38:F39" si="6">SUM(C38:E38)</f>
        <v>45143.030035978358</v>
      </c>
      <c r="G38" s="243">
        <f t="shared" ref="G38:G39" si="7">SUM(C38:D38)</f>
        <v>18773.988036889361</v>
      </c>
      <c r="H38" s="308">
        <f>C38/$C$40</f>
        <v>0.14082288557410549</v>
      </c>
      <c r="I38" s="307">
        <f t="shared" ref="I38:I42" si="8">C38/$C$42</f>
        <v>5.2265468190103234E-2</v>
      </c>
      <c r="J38" s="307"/>
      <c r="K38" s="221"/>
      <c r="L38" s="221"/>
      <c r="M38" s="221"/>
      <c r="N38" s="221"/>
      <c r="O38" s="221"/>
      <c r="P38" s="221"/>
      <c r="Q38" s="241"/>
      <c r="R38" s="261" t="s">
        <v>177</v>
      </c>
      <c r="S38" s="260">
        <f>'(Emission INECC 2013)'!B24</f>
        <v>16043.421446448001</v>
      </c>
      <c r="T38" s="341"/>
      <c r="U38" s="221"/>
    </row>
    <row r="39" spans="1:21" ht="19.5" customHeight="1">
      <c r="A39" s="221"/>
      <c r="B39" s="226" t="s">
        <v>373</v>
      </c>
      <c r="C39" s="243">
        <f>$N$5*'Step4-Emission'!C39/$O$5</f>
        <v>102630.97390479938</v>
      </c>
      <c r="D39" s="243">
        <f>$N$5*'Step4-Emission'!D39/$O$5</f>
        <v>0</v>
      </c>
      <c r="E39" s="243">
        <f>$N$5*'Step4-Emission'!E39/$O$5</f>
        <v>0</v>
      </c>
      <c r="F39" s="246">
        <f t="shared" si="6"/>
        <v>102630.97390479938</v>
      </c>
      <c r="G39" s="243">
        <f t="shared" si="7"/>
        <v>102630.97390479938</v>
      </c>
      <c r="H39" s="308">
        <f t="shared" ref="H39" si="9">C39/$C$40</f>
        <v>0.85917711442589439</v>
      </c>
      <c r="I39" s="307">
        <f t="shared" si="8"/>
        <v>0.31887781563786144</v>
      </c>
      <c r="J39" s="307"/>
      <c r="K39" s="221"/>
      <c r="L39" s="221"/>
      <c r="M39" s="221"/>
      <c r="N39" s="221"/>
      <c r="O39" s="221"/>
      <c r="P39" s="221"/>
      <c r="Q39" s="241"/>
      <c r="R39" s="261" t="s">
        <v>176</v>
      </c>
      <c r="S39" s="260">
        <f>'(Emission INECC 2013)'!B25</f>
        <v>95.631101279999996</v>
      </c>
      <c r="T39" s="341"/>
      <c r="U39" s="221"/>
    </row>
    <row r="40" spans="1:21" ht="19.5" customHeight="1">
      <c r="A40" s="221"/>
      <c r="B40" s="215" t="s">
        <v>383</v>
      </c>
      <c r="C40" s="246">
        <f>SUM(C38:C39)</f>
        <v>119452.63925398875</v>
      </c>
      <c r="D40" s="246">
        <f>SUM(D38:D39)</f>
        <v>1952.3226877</v>
      </c>
      <c r="E40" s="246">
        <f>SUM(E38:E39)</f>
        <v>26369.041999088997</v>
      </c>
      <c r="F40" s="246">
        <f t="shared" ref="F40:G40" si="10">SUM(F38:F39)</f>
        <v>147774.00394077774</v>
      </c>
      <c r="G40" s="246">
        <f t="shared" si="10"/>
        <v>121404.96194168874</v>
      </c>
      <c r="H40" s="308">
        <f>C40/$C$40</f>
        <v>1</v>
      </c>
      <c r="I40" s="307">
        <f t="shared" si="8"/>
        <v>0.37114328382796469</v>
      </c>
      <c r="J40" s="307"/>
      <c r="K40" s="221"/>
      <c r="L40" s="221"/>
      <c r="M40" s="221"/>
      <c r="N40" s="221"/>
      <c r="O40" s="221"/>
      <c r="P40" s="221"/>
      <c r="Q40" s="241"/>
      <c r="R40" s="261" t="s">
        <v>175</v>
      </c>
      <c r="S40" s="260">
        <f>'(Emission INECC 2013)'!B26</f>
        <v>1886.8680656264999</v>
      </c>
      <c r="T40" s="341"/>
      <c r="U40" s="221"/>
    </row>
    <row r="41" spans="1:21" ht="19.5" customHeight="1">
      <c r="A41" s="221"/>
      <c r="B41" s="221"/>
      <c r="C41" s="221"/>
      <c r="D41" s="221"/>
      <c r="E41" s="221"/>
      <c r="F41" s="221"/>
      <c r="G41" s="221"/>
      <c r="H41" s="221"/>
      <c r="I41" s="307"/>
      <c r="J41" s="221"/>
      <c r="K41" s="221"/>
      <c r="L41" s="221"/>
      <c r="M41" s="221"/>
      <c r="N41" s="221"/>
      <c r="O41" s="221"/>
      <c r="P41" s="221"/>
      <c r="Q41" s="241"/>
      <c r="R41" s="261" t="s">
        <v>174</v>
      </c>
      <c r="S41" s="260">
        <f>'(Emission INECC 2013)'!B27</f>
        <v>0</v>
      </c>
      <c r="T41" s="341"/>
      <c r="U41" s="221"/>
    </row>
    <row r="42" spans="1:21" ht="19.5" customHeight="1">
      <c r="A42" s="221"/>
      <c r="B42" s="215" t="s">
        <v>384</v>
      </c>
      <c r="C42" s="246">
        <f>C36+C40</f>
        <v>321850.4670809519</v>
      </c>
      <c r="D42" s="246">
        <f t="shared" ref="D42:G42" si="11">D36+D40</f>
        <v>108804.37205371707</v>
      </c>
      <c r="E42" s="246">
        <f t="shared" si="11"/>
        <v>32868.432257444772</v>
      </c>
      <c r="F42" s="246">
        <f t="shared" si="11"/>
        <v>463523.27139211376</v>
      </c>
      <c r="G42" s="246">
        <f t="shared" si="11"/>
        <v>430654.83913466899</v>
      </c>
      <c r="H42" s="246"/>
      <c r="I42" s="307">
        <f t="shared" si="8"/>
        <v>1</v>
      </c>
      <c r="J42" s="246"/>
      <c r="K42" s="221"/>
      <c r="L42" s="221"/>
      <c r="M42" s="221"/>
      <c r="N42" s="221"/>
      <c r="O42" s="221"/>
      <c r="P42" s="221"/>
      <c r="Q42" s="241"/>
      <c r="R42" s="261" t="s">
        <v>173</v>
      </c>
      <c r="S42" s="260">
        <f>'(Emission INECC 2013)'!B28</f>
        <v>4060.2688977839998</v>
      </c>
      <c r="T42" s="341"/>
      <c r="U42" s="221"/>
    </row>
    <row r="43" spans="1:21" ht="19.5" customHeight="1">
      <c r="A43" s="221"/>
      <c r="B43" s="221"/>
      <c r="C43" s="221"/>
      <c r="D43" s="221"/>
      <c r="E43" s="221"/>
      <c r="F43" s="221"/>
      <c r="G43" s="221"/>
      <c r="H43" s="221"/>
      <c r="I43" s="221"/>
      <c r="J43" s="221"/>
      <c r="K43" s="221"/>
      <c r="L43" s="221"/>
      <c r="M43" s="221"/>
      <c r="N43" s="221"/>
      <c r="O43" s="221"/>
      <c r="P43" s="221"/>
      <c r="Q43" s="241"/>
      <c r="R43" s="261" t="s">
        <v>172</v>
      </c>
      <c r="S43" s="260">
        <f>'(Emission INECC 2013)'!B29</f>
        <v>322.358914218</v>
      </c>
      <c r="T43" s="341"/>
      <c r="U43" s="221"/>
    </row>
    <row r="44" spans="1:21" ht="28.5" customHeight="1" thickBot="1">
      <c r="A44" s="221"/>
      <c r="C44" s="244" t="s">
        <v>337</v>
      </c>
      <c r="D44" s="244" t="s">
        <v>338</v>
      </c>
      <c r="E44" s="245" t="s">
        <v>329</v>
      </c>
      <c r="F44" s="244" t="s">
        <v>317</v>
      </c>
      <c r="G44" s="245" t="s">
        <v>402</v>
      </c>
      <c r="H44" s="256"/>
      <c r="I44" s="256"/>
      <c r="J44" s="256"/>
      <c r="K44" s="226"/>
      <c r="L44" s="221"/>
      <c r="M44" s="221"/>
      <c r="N44" s="221"/>
      <c r="O44" s="221"/>
      <c r="P44" s="221"/>
      <c r="Q44" s="241"/>
      <c r="R44" s="261" t="s">
        <v>171</v>
      </c>
      <c r="S44" s="260">
        <f>'(Emission INECC 2013)'!B30</f>
        <v>619.45215659249993</v>
      </c>
      <c r="T44" s="341"/>
      <c r="U44" s="221"/>
    </row>
    <row r="45" spans="1:21" ht="19.5" customHeight="1">
      <c r="A45" s="221"/>
      <c r="B45" s="247" t="s">
        <v>385</v>
      </c>
      <c r="C45" s="248">
        <f>C3+C4</f>
        <v>8810.882960360821</v>
      </c>
      <c r="D45" s="248">
        <f>D3+D4</f>
        <v>3.7799669673229697</v>
      </c>
      <c r="E45" s="248">
        <f>E3+E4</f>
        <v>0</v>
      </c>
      <c r="F45" s="290">
        <f>SUM(C45:E45)</f>
        <v>8814.6629273281433</v>
      </c>
      <c r="G45" s="288">
        <f>SUM(C45:D45)</f>
        <v>8814.6629273281433</v>
      </c>
      <c r="H45" s="256"/>
      <c r="I45" s="256"/>
      <c r="J45" s="256"/>
      <c r="K45" s="226"/>
      <c r="L45" s="221"/>
      <c r="M45" s="221"/>
      <c r="N45" s="221"/>
      <c r="O45" s="221"/>
      <c r="P45" s="221"/>
      <c r="Q45" s="241"/>
      <c r="R45" s="257" t="s">
        <v>170</v>
      </c>
      <c r="S45" s="262">
        <f>SUM(S46:S58)</f>
        <v>65277.15226356301</v>
      </c>
      <c r="T45" s="342"/>
      <c r="U45" s="221"/>
    </row>
    <row r="46" spans="1:21" ht="19.5" customHeight="1">
      <c r="A46" s="221"/>
      <c r="B46" s="249" t="s">
        <v>386</v>
      </c>
      <c r="C46" s="250">
        <f>SUM(C5:C10,C12:C13)</f>
        <v>33988.554899169743</v>
      </c>
      <c r="D46" s="250">
        <f>SUM(D5:D10,D12:D13)</f>
        <v>34259.8180297</v>
      </c>
      <c r="E46" s="250">
        <f>SUM(E5:E10,E12:E13)</f>
        <v>6499.3902583557765</v>
      </c>
      <c r="F46" s="256">
        <f>SUM(C46:E46)</f>
        <v>74747.763187225515</v>
      </c>
      <c r="G46" s="289">
        <f t="shared" ref="G46:G52" si="12">SUM(C46:D46)</f>
        <v>68248.372928869736</v>
      </c>
      <c r="H46" s="256"/>
      <c r="I46" s="256"/>
      <c r="J46" s="256"/>
      <c r="K46" s="226"/>
      <c r="L46" s="221"/>
      <c r="M46" s="221"/>
      <c r="N46" s="221"/>
      <c r="O46" s="221"/>
      <c r="P46" s="221"/>
      <c r="Q46" s="241"/>
      <c r="R46" s="261" t="s">
        <v>169</v>
      </c>
      <c r="S46" s="260">
        <f>'(Emission INECC 2013)'!B32</f>
        <v>9674.8322254955456</v>
      </c>
      <c r="T46" s="341"/>
      <c r="U46" s="221"/>
    </row>
    <row r="47" spans="1:21" ht="19.5" customHeight="1">
      <c r="A47" s="221"/>
      <c r="B47" s="249" t="s">
        <v>387</v>
      </c>
      <c r="C47" s="250">
        <f>SUM(C14:C19,C39)</f>
        <v>160056.54079417192</v>
      </c>
      <c r="D47" s="250">
        <f>SUM(D14:D19,D39)</f>
        <v>78.843288061592801</v>
      </c>
      <c r="E47" s="250">
        <f>SUM(E14:E19,E39)</f>
        <v>0</v>
      </c>
      <c r="F47" s="256">
        <f t="shared" ref="F47:F52" si="13">SUM(C47:E47)</f>
        <v>160135.3840822335</v>
      </c>
      <c r="G47" s="289">
        <f t="shared" si="12"/>
        <v>160135.3840822335</v>
      </c>
      <c r="H47" s="256"/>
      <c r="I47" s="256"/>
      <c r="J47" s="256"/>
      <c r="K47" s="226"/>
      <c r="L47" s="221"/>
      <c r="M47" s="221"/>
      <c r="N47" s="221"/>
      <c r="O47" s="221"/>
      <c r="P47" s="221"/>
      <c r="Q47" s="241"/>
      <c r="R47" s="261" t="s">
        <v>168</v>
      </c>
      <c r="S47" s="260">
        <v>0</v>
      </c>
      <c r="T47" s="341"/>
      <c r="U47" s="221"/>
    </row>
    <row r="48" spans="1:21" ht="19.5" customHeight="1">
      <c r="A48" s="221"/>
      <c r="B48" s="252" t="s">
        <v>358</v>
      </c>
      <c r="C48" s="250">
        <f>C20</f>
        <v>4552.6688457912724</v>
      </c>
      <c r="D48" s="250">
        <f t="shared" ref="D48:E49" si="14">D20</f>
        <v>640.91722230000005</v>
      </c>
      <c r="E48" s="250">
        <f t="shared" si="14"/>
        <v>0</v>
      </c>
      <c r="F48" s="256">
        <f t="shared" si="13"/>
        <v>5193.586068091272</v>
      </c>
      <c r="G48" s="289">
        <f t="shared" si="12"/>
        <v>5193.586068091272</v>
      </c>
      <c r="H48" s="256"/>
      <c r="I48" s="256"/>
      <c r="J48" s="256"/>
      <c r="K48" s="226"/>
      <c r="L48" s="221"/>
      <c r="M48" s="221"/>
      <c r="N48" s="221"/>
      <c r="O48" s="221"/>
      <c r="P48" s="221"/>
      <c r="Q48" s="242"/>
      <c r="R48" s="261" t="s">
        <v>167</v>
      </c>
      <c r="S48" s="260">
        <f>'(Emission INECC 2013)'!B34</f>
        <v>928.58041579386634</v>
      </c>
      <c r="T48" s="341"/>
      <c r="U48" s="221"/>
    </row>
    <row r="49" spans="1:21" ht="24.75" customHeight="1">
      <c r="A49" s="221"/>
      <c r="B49" s="252" t="s">
        <v>359</v>
      </c>
      <c r="C49" s="250">
        <f>C21</f>
        <v>1640.0271758812942</v>
      </c>
      <c r="D49" s="250">
        <f t="shared" si="14"/>
        <v>0</v>
      </c>
      <c r="E49" s="250">
        <f t="shared" si="14"/>
        <v>0</v>
      </c>
      <c r="F49" s="256">
        <f t="shared" si="13"/>
        <v>1640.0271758812942</v>
      </c>
      <c r="G49" s="289">
        <f t="shared" si="12"/>
        <v>1640.0271758812942</v>
      </c>
      <c r="H49" s="256"/>
      <c r="I49" s="256"/>
      <c r="J49" s="256"/>
      <c r="K49" s="226"/>
      <c r="L49" s="221"/>
      <c r="M49" s="221"/>
      <c r="N49" s="221"/>
      <c r="O49" s="221"/>
      <c r="P49" s="221"/>
      <c r="Q49" s="221"/>
      <c r="R49" s="261" t="s">
        <v>166</v>
      </c>
      <c r="S49" s="260">
        <v>0</v>
      </c>
      <c r="T49" s="341"/>
      <c r="U49" s="221"/>
    </row>
    <row r="50" spans="1:21">
      <c r="A50" s="221"/>
      <c r="B50" s="252" t="s">
        <v>383</v>
      </c>
      <c r="C50" s="250">
        <f>C38</f>
        <v>16821.665349189359</v>
      </c>
      <c r="D50" s="250">
        <f>D38</f>
        <v>1952.3226877</v>
      </c>
      <c r="E50" s="250">
        <f>E38</f>
        <v>26369.041999088997</v>
      </c>
      <c r="F50" s="256">
        <f t="shared" si="13"/>
        <v>45143.030035978358</v>
      </c>
      <c r="G50" s="289">
        <f t="shared" si="12"/>
        <v>18773.988036889361</v>
      </c>
      <c r="H50" s="256"/>
      <c r="I50" s="256"/>
      <c r="J50" s="256"/>
      <c r="K50" s="226"/>
      <c r="L50" s="221"/>
      <c r="M50" s="221"/>
      <c r="N50" s="221"/>
      <c r="O50" s="221"/>
      <c r="P50" s="221"/>
      <c r="Q50" s="221"/>
      <c r="R50" s="261" t="s">
        <v>165</v>
      </c>
      <c r="S50" s="260">
        <f>'(Emission INECC 2013)'!B36</f>
        <v>14982.075733621665</v>
      </c>
      <c r="T50" s="341"/>
      <c r="U50" s="221"/>
    </row>
    <row r="51" spans="1:21">
      <c r="A51" s="221"/>
      <c r="B51" s="252" t="s">
        <v>388</v>
      </c>
      <c r="C51" s="250">
        <f>SUM(C11,C22:C23)</f>
        <v>12018.583441006369</v>
      </c>
      <c r="D51" s="250">
        <f>SUM(D11,D22:D23)</f>
        <v>29863.428619530794</v>
      </c>
      <c r="E51" s="250">
        <f>SUM(E11,E22:E23)</f>
        <v>0</v>
      </c>
      <c r="F51" s="256">
        <f t="shared" si="13"/>
        <v>41882.012060537163</v>
      </c>
      <c r="G51" s="289">
        <f t="shared" si="12"/>
        <v>41882.012060537163</v>
      </c>
      <c r="H51" s="256"/>
      <c r="I51" s="256"/>
      <c r="J51" s="256"/>
      <c r="K51" s="226"/>
      <c r="L51" s="221"/>
      <c r="M51" s="221"/>
      <c r="N51" s="221"/>
      <c r="O51" s="221"/>
      <c r="P51" s="221"/>
      <c r="Q51" s="221"/>
      <c r="R51" s="261" t="s">
        <v>164</v>
      </c>
      <c r="S51" s="260">
        <v>0</v>
      </c>
      <c r="T51" s="341"/>
      <c r="U51" s="221"/>
    </row>
    <row r="52" spans="1:21">
      <c r="A52" s="221"/>
      <c r="B52" s="249" t="s">
        <v>389</v>
      </c>
      <c r="C52" s="250">
        <f>SUM(C24:C35)</f>
        <v>83961.543615381102</v>
      </c>
      <c r="D52" s="250">
        <f>SUM(D24:D35)</f>
        <v>42005.262239457355</v>
      </c>
      <c r="E52" s="250">
        <f>SUM(E24:E35)</f>
        <v>0</v>
      </c>
      <c r="F52" s="256">
        <f t="shared" si="13"/>
        <v>125966.80585483846</v>
      </c>
      <c r="G52" s="289">
        <f t="shared" si="12"/>
        <v>125966.80585483846</v>
      </c>
      <c r="H52" s="256"/>
      <c r="I52" s="256"/>
      <c r="J52" s="256"/>
      <c r="K52" s="221"/>
      <c r="L52" s="221"/>
      <c r="M52" s="221"/>
      <c r="N52" s="221"/>
      <c r="O52" s="221"/>
      <c r="P52" s="221"/>
      <c r="Q52" s="221"/>
      <c r="R52" s="261" t="s">
        <v>163</v>
      </c>
      <c r="S52" s="260">
        <f>'(Emission INECC 2013)'!B38</f>
        <v>7967.1806958669249</v>
      </c>
      <c r="T52" s="341"/>
      <c r="U52" s="221"/>
    </row>
    <row r="53" spans="1:21" ht="16.5" thickBot="1">
      <c r="A53" s="221"/>
      <c r="B53" s="253" t="s">
        <v>317</v>
      </c>
      <c r="C53" s="254">
        <f>SUM(C45:C52)</f>
        <v>321850.4670809519</v>
      </c>
      <c r="D53" s="254">
        <f>SUM(D45:D52)</f>
        <v>108804.37205371707</v>
      </c>
      <c r="E53" s="254">
        <f>SUM(E45:E52)</f>
        <v>32868.432257444772</v>
      </c>
      <c r="F53" s="254">
        <f t="shared" ref="F53" si="15">SUM(F45:F52)</f>
        <v>463523.2713921137</v>
      </c>
      <c r="G53" s="255">
        <f>SUM(G45:G52)</f>
        <v>430654.83913466893</v>
      </c>
      <c r="H53" s="221"/>
      <c r="I53" s="221"/>
      <c r="J53" s="221"/>
      <c r="K53" s="221"/>
      <c r="L53" s="221"/>
      <c r="M53" s="221"/>
      <c r="N53" s="221"/>
      <c r="O53" s="221"/>
      <c r="P53" s="221"/>
      <c r="Q53" s="221"/>
      <c r="R53" s="261" t="s">
        <v>162</v>
      </c>
      <c r="S53" s="260">
        <v>0</v>
      </c>
      <c r="T53" s="341"/>
      <c r="U53" s="221"/>
    </row>
    <row r="54" spans="1:21" ht="76.5">
      <c r="A54" s="221"/>
      <c r="B54" s="221"/>
      <c r="C54" s="221"/>
      <c r="D54" s="221"/>
      <c r="E54" s="221"/>
      <c r="F54" s="221"/>
      <c r="G54" s="221"/>
      <c r="H54" s="221"/>
      <c r="I54" s="221"/>
      <c r="J54" s="221"/>
      <c r="K54" s="221"/>
      <c r="L54" s="221"/>
      <c r="M54" s="221"/>
      <c r="N54" s="221"/>
      <c r="O54" s="221"/>
      <c r="P54" s="221"/>
      <c r="Q54" s="221"/>
      <c r="R54" s="261" t="s">
        <v>161</v>
      </c>
      <c r="S54" s="260">
        <f>'(Emission INECC 2013)'!B40</f>
        <v>29890.788662785009</v>
      </c>
      <c r="T54" s="341"/>
      <c r="U54" s="221"/>
    </row>
    <row r="55" spans="1:21" ht="25.5">
      <c r="A55" s="221"/>
      <c r="B55" s="221"/>
      <c r="C55" s="221"/>
      <c r="D55" s="221"/>
      <c r="E55" s="221"/>
      <c r="F55" s="221"/>
      <c r="G55" s="221"/>
      <c r="H55" s="221"/>
      <c r="I55" s="221"/>
      <c r="J55" s="221"/>
      <c r="K55" s="221"/>
      <c r="L55" s="221"/>
      <c r="M55" s="221"/>
      <c r="N55" s="221"/>
      <c r="O55" s="221"/>
      <c r="P55" s="221"/>
      <c r="Q55" s="221"/>
      <c r="R55" s="261" t="s">
        <v>160</v>
      </c>
      <c r="S55" s="260">
        <f>'(Emission INECC 2013)'!B41</f>
        <v>1833.69453</v>
      </c>
      <c r="T55" s="341"/>
      <c r="U55" s="221"/>
    </row>
    <row r="56" spans="1:21">
      <c r="A56" s="221"/>
      <c r="B56" s="221"/>
      <c r="C56" s="221"/>
      <c r="D56" s="221"/>
      <c r="E56" s="221"/>
      <c r="F56" s="221"/>
      <c r="G56" s="221"/>
      <c r="H56" s="221"/>
      <c r="I56" s="221"/>
      <c r="J56" s="221"/>
      <c r="K56" s="221"/>
      <c r="L56" s="221"/>
      <c r="M56" s="221"/>
      <c r="N56" s="221"/>
      <c r="O56" s="221"/>
      <c r="P56" s="221"/>
      <c r="Q56" s="221"/>
      <c r="R56" s="261" t="s">
        <v>159</v>
      </c>
      <c r="S56" s="260">
        <f>'(Emission INECC 2013)'!B42</f>
        <v>0</v>
      </c>
      <c r="T56" s="341"/>
      <c r="U56" s="221"/>
    </row>
    <row r="57" spans="1:21">
      <c r="A57" s="221"/>
      <c r="B57" s="221" t="str">
        <f>B17</f>
        <v>Freight transport by road</v>
      </c>
      <c r="C57" s="250">
        <f t="shared" ref="C57:G57" si="16">C17</f>
        <v>22047.704863073919</v>
      </c>
      <c r="D57" s="250">
        <f t="shared" si="16"/>
        <v>29.671696385228689</v>
      </c>
      <c r="E57" s="250">
        <f t="shared" si="16"/>
        <v>0</v>
      </c>
      <c r="F57" s="250">
        <f t="shared" si="16"/>
        <v>22077.37655945915</v>
      </c>
      <c r="G57" s="250">
        <f t="shared" si="16"/>
        <v>22077.37655945915</v>
      </c>
      <c r="H57" s="221"/>
      <c r="I57" s="315">
        <f>C57/$C$60</f>
        <v>0.14630995001016373</v>
      </c>
      <c r="J57" s="221"/>
      <c r="K57" s="221"/>
      <c r="L57" s="221"/>
      <c r="R57" s="261" t="s">
        <v>158</v>
      </c>
      <c r="S57" s="260">
        <f>'(Emission INECC 2013)'!B43</f>
        <v>0</v>
      </c>
      <c r="T57" s="341"/>
    </row>
    <row r="58" spans="1:21">
      <c r="A58" s="221"/>
      <c r="B58" s="221" t="str">
        <f>B18</f>
        <v>Passager transport by road</v>
      </c>
      <c r="C58" s="250">
        <f t="shared" ref="C58:G58" si="17">C18</f>
        <v>26013.0880022085</v>
      </c>
      <c r="D58" s="250">
        <f t="shared" si="17"/>
        <v>41.274553580407215</v>
      </c>
      <c r="E58" s="250">
        <f t="shared" si="17"/>
        <v>0</v>
      </c>
      <c r="F58" s="250">
        <f t="shared" si="17"/>
        <v>26054.362555788906</v>
      </c>
      <c r="G58" s="250">
        <f t="shared" si="17"/>
        <v>26054.362555788906</v>
      </c>
      <c r="H58" s="221"/>
      <c r="I58" s="315">
        <f t="shared" ref="I58:I60" si="18">C58/$C$60</f>
        <v>0.17262448081784063</v>
      </c>
      <c r="J58" s="221"/>
      <c r="K58" s="221"/>
      <c r="L58" s="221"/>
      <c r="R58" s="261" t="s">
        <v>157</v>
      </c>
      <c r="S58" s="260">
        <f>'(Emission INECC 2013)'!B44</f>
        <v>0</v>
      </c>
      <c r="T58" s="341"/>
    </row>
    <row r="59" spans="1:21">
      <c r="A59" s="221"/>
      <c r="B59" s="221" t="str">
        <f>B39</f>
        <v>Cars</v>
      </c>
      <c r="C59" s="250">
        <f t="shared" ref="C59:G59" si="19">C39</f>
        <v>102630.97390479938</v>
      </c>
      <c r="D59" s="250">
        <f t="shared" si="19"/>
        <v>0</v>
      </c>
      <c r="E59" s="250">
        <f t="shared" si="19"/>
        <v>0</v>
      </c>
      <c r="F59" s="250">
        <f t="shared" si="19"/>
        <v>102630.97390479938</v>
      </c>
      <c r="G59" s="250">
        <f t="shared" si="19"/>
        <v>102630.97390479938</v>
      </c>
      <c r="H59" s="221"/>
      <c r="I59" s="315">
        <f t="shared" si="18"/>
        <v>0.68106556917199568</v>
      </c>
      <c r="J59" s="221"/>
      <c r="K59" s="221"/>
      <c r="L59" s="221"/>
      <c r="R59" s="257" t="s">
        <v>154</v>
      </c>
      <c r="S59" s="262">
        <f>SUM(S60:S66)</f>
        <v>169863.13556834095</v>
      </c>
      <c r="T59" s="342"/>
    </row>
    <row r="60" spans="1:21">
      <c r="A60" s="221"/>
      <c r="B60" s="221"/>
      <c r="C60" s="256">
        <f>SUM(C57:C59)</f>
        <v>150691.7667700818</v>
      </c>
      <c r="D60" s="256">
        <f t="shared" ref="D60:G60" si="20">SUM(D57:D59)</f>
        <v>70.9462499656359</v>
      </c>
      <c r="E60" s="256">
        <f t="shared" si="20"/>
        <v>0</v>
      </c>
      <c r="F60" s="256">
        <f t="shared" si="20"/>
        <v>150762.71302004743</v>
      </c>
      <c r="G60" s="256">
        <f t="shared" si="20"/>
        <v>150762.71302004743</v>
      </c>
      <c r="H60" s="221"/>
      <c r="I60" s="316">
        <f t="shared" si="18"/>
        <v>1</v>
      </c>
      <c r="J60" s="221"/>
      <c r="K60" s="221"/>
      <c r="L60" s="221"/>
      <c r="R60" s="261" t="s">
        <v>153</v>
      </c>
      <c r="S60" s="260">
        <f>'(Emission INECC 2013)'!B48</f>
        <v>84986.353568810897</v>
      </c>
      <c r="T60" s="341"/>
    </row>
    <row r="61" spans="1:21">
      <c r="A61" s="221"/>
      <c r="B61" s="221"/>
      <c r="C61" s="221"/>
      <c r="D61" s="221"/>
      <c r="E61" s="221"/>
      <c r="F61" s="221"/>
      <c r="G61" s="221"/>
      <c r="H61" s="221"/>
      <c r="I61" s="221"/>
      <c r="J61" s="221"/>
      <c r="K61" s="221"/>
      <c r="L61" s="221"/>
      <c r="R61" s="261" t="s">
        <v>152</v>
      </c>
      <c r="S61" s="260">
        <f>'(Emission INECC 2013)'!B49</f>
        <v>63995.937213328434</v>
      </c>
      <c r="T61" s="341"/>
    </row>
    <row r="62" spans="1:21">
      <c r="R62" s="261" t="s">
        <v>151</v>
      </c>
      <c r="S62" s="260">
        <f>'(Emission INECC 2013)'!B50</f>
        <v>742.4925846081469</v>
      </c>
      <c r="T62" s="341"/>
    </row>
    <row r="63" spans="1:21">
      <c r="R63" s="261" t="s">
        <v>150</v>
      </c>
      <c r="S63" s="260">
        <f>'(Emission INECC 2013)'!B51</f>
        <v>8985.2589014992991</v>
      </c>
      <c r="T63" s="341"/>
    </row>
    <row r="64" spans="1:21">
      <c r="R64" s="261" t="s">
        <v>149</v>
      </c>
      <c r="S64" s="260">
        <f>'(Emission INECC 2013)'!B52</f>
        <v>1897.3828933828152</v>
      </c>
      <c r="T64" s="341"/>
    </row>
    <row r="65" spans="18:20">
      <c r="R65" s="261" t="s">
        <v>148</v>
      </c>
      <c r="S65" s="260">
        <f>'(Emission INECC 2013)'!B53</f>
        <v>2149.5726283177428</v>
      </c>
      <c r="T65" s="341"/>
    </row>
    <row r="66" spans="18:20">
      <c r="R66" s="261" t="s">
        <v>147</v>
      </c>
      <c r="S66" s="260">
        <f>'(Emission INECC 2013)'!B54</f>
        <v>7106.1377783936005</v>
      </c>
      <c r="T66" s="341"/>
    </row>
    <row r="67" spans="18:20">
      <c r="R67" s="257" t="s">
        <v>25</v>
      </c>
      <c r="S67" s="262">
        <v>376.99277299199997</v>
      </c>
      <c r="T67" s="342"/>
    </row>
    <row r="68" spans="18:20">
      <c r="R68" s="261" t="s">
        <v>137</v>
      </c>
      <c r="S68" s="260">
        <v>0</v>
      </c>
      <c r="T68" s="341"/>
    </row>
    <row r="69" spans="18:20">
      <c r="R69" s="261" t="s">
        <v>136</v>
      </c>
      <c r="S69" s="260">
        <v>0</v>
      </c>
      <c r="T69" s="341"/>
    </row>
    <row r="70" spans="18:20">
      <c r="R70" s="261" t="s">
        <v>135</v>
      </c>
      <c r="S70" s="260">
        <v>0</v>
      </c>
      <c r="T70" s="341"/>
    </row>
    <row r="71" spans="18:20">
      <c r="R71" s="261" t="s">
        <v>134</v>
      </c>
      <c r="S71" s="260">
        <v>0</v>
      </c>
      <c r="T71" s="341"/>
    </row>
    <row r="72" spans="18:20">
      <c r="R72" s="261" t="s">
        <v>133</v>
      </c>
      <c r="S72" s="260">
        <v>0</v>
      </c>
      <c r="T72" s="341"/>
    </row>
    <row r="73" spans="18:20">
      <c r="R73" s="261" t="s">
        <v>132</v>
      </c>
      <c r="S73" s="260">
        <v>376.41771565199997</v>
      </c>
      <c r="T73" s="341"/>
    </row>
    <row r="74" spans="18:20">
      <c r="R74" s="261" t="s">
        <v>131</v>
      </c>
      <c r="S74" s="260">
        <v>0.57505733999999997</v>
      </c>
      <c r="T74" s="341"/>
    </row>
  </sheetData>
  <mergeCells count="2">
    <mergeCell ref="R16:S16"/>
    <mergeCell ref="R17:S17"/>
  </mergeCells>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14"/>
  <sheetViews>
    <sheetView workbookViewId="0">
      <selection activeCell="F18" sqref="F18"/>
    </sheetView>
  </sheetViews>
  <sheetFormatPr baseColWidth="10" defaultRowHeight="15.75"/>
  <cols>
    <col min="2" max="2" width="21.125" customWidth="1"/>
  </cols>
  <sheetData>
    <row r="2" spans="2:7" ht="27" thickBot="1">
      <c r="C2" s="244" t="s">
        <v>337</v>
      </c>
      <c r="D2" s="244" t="s">
        <v>338</v>
      </c>
      <c r="E2" s="245" t="s">
        <v>329</v>
      </c>
      <c r="F2" s="244" t="s">
        <v>317</v>
      </c>
      <c r="G2" s="245" t="s">
        <v>402</v>
      </c>
    </row>
    <row r="3" spans="2:7">
      <c r="B3" s="247" t="s">
        <v>271</v>
      </c>
      <c r="C3" s="248">
        <f>SUM('Step5-Emission'!C3:C4)</f>
        <v>8810.882960360821</v>
      </c>
      <c r="D3" s="248">
        <f>SUM('Step5-Emission'!D3:D4)</f>
        <v>3.7799669673229697</v>
      </c>
      <c r="E3" s="248">
        <f>SUM('Step5-Emission'!E3:E4)</f>
        <v>0</v>
      </c>
      <c r="F3" s="290">
        <f>SUM('Step5-Emission'!F3:F4)</f>
        <v>8814.6629273281433</v>
      </c>
      <c r="G3" s="288">
        <f>SUM('Step5-Emission'!G3:G4)</f>
        <v>8814.6629273281433</v>
      </c>
    </row>
    <row r="4" spans="2:7">
      <c r="B4" s="249" t="s">
        <v>170</v>
      </c>
      <c r="C4" s="250">
        <f>SUM('Step5-Emission'!C5:C10,'Step5-Emission'!C12:C13)</f>
        <v>33988.554899169743</v>
      </c>
      <c r="D4" s="250">
        <f>SUM('Step5-Emission'!D5:D10,'Step5-Emission'!D12:D13)</f>
        <v>34259.8180297</v>
      </c>
      <c r="E4" s="250">
        <f>SUM('Step5-Emission'!E5:E10,'Step5-Emission'!E12:E13)</f>
        <v>6499.3902583557765</v>
      </c>
      <c r="F4" s="256">
        <f>SUM('Step5-Emission'!F5:F10,'Step5-Emission'!F12:F13)</f>
        <v>74747.763187225515</v>
      </c>
      <c r="G4" s="289">
        <f>SUM('Step5-Emission'!G5:G10,'Step5-Emission'!G12:G13)</f>
        <v>68248.372928869736</v>
      </c>
    </row>
    <row r="5" spans="2:7">
      <c r="B5" s="249" t="s">
        <v>440</v>
      </c>
      <c r="C5" s="250">
        <f>SUM('Step5-Emission'!C14:C19)</f>
        <v>57425.566889372531</v>
      </c>
      <c r="D5" s="250">
        <f>SUM('Step5-Emission'!D14:D19)</f>
        <v>78.843288061592801</v>
      </c>
      <c r="E5" s="250">
        <f>SUM('Step5-Emission'!E14:E19)</f>
        <v>0</v>
      </c>
      <c r="F5" s="256">
        <f>SUM('Step5-Emission'!F14:F19)</f>
        <v>57504.410177434132</v>
      </c>
      <c r="G5" s="289">
        <f>SUM('Step5-Emission'!G14:G19)</f>
        <v>57504.410177434132</v>
      </c>
    </row>
    <row r="6" spans="2:7">
      <c r="B6" s="252" t="s">
        <v>441</v>
      </c>
      <c r="C6" s="250">
        <f>SUM('Step5-Emission'!C20:C21)</f>
        <v>6192.6960216725665</v>
      </c>
      <c r="D6" s="250">
        <f>SUM('Step5-Emission'!D20:D21)</f>
        <v>640.91722230000005</v>
      </c>
      <c r="E6" s="250">
        <f>SUM('Step5-Emission'!E20:E21)</f>
        <v>0</v>
      </c>
      <c r="F6" s="256">
        <f>SUM('Step5-Emission'!F20:F21)</f>
        <v>6833.6132439725661</v>
      </c>
      <c r="G6" s="289">
        <f>SUM('Step5-Emission'!G20:G21)</f>
        <v>6833.6132439725661</v>
      </c>
    </row>
    <row r="7" spans="2:7">
      <c r="B7" s="252" t="s">
        <v>442</v>
      </c>
      <c r="C7" s="250">
        <f>SUM('Step5-Emission'!C11,'Step5-Emission'!C22:C23)</f>
        <v>12018.583441006369</v>
      </c>
      <c r="D7" s="250">
        <f>SUM('Step5-Emission'!D11,'Step5-Emission'!D22:D23)</f>
        <v>29863.428619530794</v>
      </c>
      <c r="E7" s="250">
        <f>SUM('Step5-Emission'!E11,'Step5-Emission'!E22:E23)</f>
        <v>0</v>
      </c>
      <c r="F7" s="256">
        <f>SUM('Step5-Emission'!F11,'Step5-Emission'!F22:F23)</f>
        <v>41882.012060537163</v>
      </c>
      <c r="G7" s="289">
        <f>SUM('Step5-Emission'!G11,'Step5-Emission'!G22:G23)</f>
        <v>41882.012060537163</v>
      </c>
    </row>
    <row r="8" spans="2:7">
      <c r="B8" s="252" t="s">
        <v>443</v>
      </c>
      <c r="C8" s="250">
        <f>SUM('Step5-Emission'!C24:C35)</f>
        <v>83961.543615381102</v>
      </c>
      <c r="D8" s="250">
        <f>SUM('Step5-Emission'!D24:D35)</f>
        <v>42005.262239457355</v>
      </c>
      <c r="E8" s="250">
        <f>SUM('Step5-Emission'!E24:E35)</f>
        <v>0</v>
      </c>
      <c r="F8" s="256">
        <f>SUM('Step5-Emission'!F24:F35)</f>
        <v>125966.80585483846</v>
      </c>
      <c r="G8" s="289">
        <f>SUM('Step5-Emission'!G24:G35)</f>
        <v>125966.80585483846</v>
      </c>
    </row>
    <row r="9" spans="2:7">
      <c r="B9" s="252" t="s">
        <v>444</v>
      </c>
      <c r="C9" s="250">
        <f>'Step5-Emission'!C40</f>
        <v>119452.63925398875</v>
      </c>
      <c r="D9" s="250">
        <f>'Step5-Emission'!D40</f>
        <v>1952.3226877</v>
      </c>
      <c r="E9" s="250">
        <f>'Step5-Emission'!E40</f>
        <v>26369.041999088997</v>
      </c>
      <c r="F9" s="256">
        <f>'Step5-Emission'!F40</f>
        <v>147774.00394077774</v>
      </c>
      <c r="G9" s="289">
        <f>'Step5-Emission'!G40</f>
        <v>121404.96194168874</v>
      </c>
    </row>
    <row r="10" spans="2:7" ht="16.5" thickBot="1">
      <c r="B10" s="317" t="s">
        <v>317</v>
      </c>
      <c r="C10" s="254">
        <f>SUM(C3:C9)</f>
        <v>321850.4670809519</v>
      </c>
      <c r="D10" s="254">
        <f t="shared" ref="D10:E10" si="0">SUM(D3:D9)</f>
        <v>108804.37205371707</v>
      </c>
      <c r="E10" s="254">
        <f t="shared" si="0"/>
        <v>32868.432257444772</v>
      </c>
      <c r="F10" s="254">
        <f>SUM(F3:F9)</f>
        <v>463523.2713921137</v>
      </c>
      <c r="G10" s="255">
        <f>SUM(G3:G9)</f>
        <v>430654.83913466893</v>
      </c>
    </row>
    <row r="13" spans="2:7">
      <c r="G13" s="28">
        <f>+G8+G9+G4</f>
        <v>315620.14072539692</v>
      </c>
    </row>
    <row r="14" spans="2:7">
      <c r="G14" s="318">
        <f>+G13/G10</f>
        <v>0.73288423127807967</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Y163"/>
  <sheetViews>
    <sheetView zoomScale="130" zoomScaleNormal="130" workbookViewId="0">
      <pane xSplit="1" ySplit="7" topLeftCell="B11" activePane="bottomRight" state="frozen"/>
      <selection pane="topRight" activeCell="B1" sqref="B1"/>
      <selection pane="bottomLeft" activeCell="A8" sqref="A8"/>
      <selection pane="bottomRight" activeCell="B72" activeCellId="7" sqref="B8 B14 B23 B31 B47 B55 B64 B72"/>
    </sheetView>
  </sheetViews>
  <sheetFormatPr baseColWidth="10" defaultColWidth="11" defaultRowHeight="15"/>
  <cols>
    <col min="1" max="1" width="46.375" style="29" bestFit="1" customWidth="1"/>
    <col min="2" max="2" width="10.875" style="29" bestFit="1" customWidth="1"/>
    <col min="3" max="4" width="10.375" style="29" bestFit="1" customWidth="1"/>
    <col min="5" max="19" width="11" style="29"/>
    <col min="20" max="20" width="13" style="29" bestFit="1" customWidth="1"/>
    <col min="21" max="21" width="13" style="29" customWidth="1"/>
    <col min="22" max="22" width="4.125" style="29" customWidth="1"/>
    <col min="23" max="24" width="11" style="29"/>
    <col min="25" max="25" width="14.125" style="29" customWidth="1"/>
    <col min="26" max="16384" width="11" style="29"/>
  </cols>
  <sheetData>
    <row r="1" spans="1:25" ht="15.75" thickBot="1">
      <c r="A1" s="128"/>
      <c r="B1" s="126" t="s">
        <v>224</v>
      </c>
      <c r="C1" s="127"/>
      <c r="D1" s="127"/>
      <c r="E1" s="127"/>
      <c r="F1" s="127"/>
      <c r="G1" s="127"/>
      <c r="H1" s="127"/>
      <c r="I1" s="127"/>
      <c r="J1" s="127"/>
      <c r="K1" s="127"/>
      <c r="L1" s="127"/>
      <c r="M1" s="127"/>
      <c r="N1" s="127"/>
      <c r="O1" s="127"/>
      <c r="P1" s="127"/>
      <c r="Q1" s="127"/>
      <c r="R1" s="127"/>
      <c r="S1" s="127"/>
      <c r="T1" s="127"/>
      <c r="U1" s="127"/>
      <c r="W1" s="127" t="s">
        <v>223</v>
      </c>
      <c r="X1" s="126"/>
    </row>
    <row r="2" spans="1:25" ht="16.5" thickBot="1">
      <c r="A2" s="355" t="s">
        <v>222</v>
      </c>
      <c r="B2" s="125">
        <v>2013</v>
      </c>
      <c r="C2" s="123"/>
      <c r="D2" s="123"/>
      <c r="E2" s="123"/>
      <c r="F2" s="123"/>
      <c r="G2" s="123"/>
      <c r="H2" s="123"/>
      <c r="I2" s="123"/>
      <c r="J2" s="123"/>
      <c r="K2" s="123"/>
      <c r="L2" s="123"/>
      <c r="M2" s="123"/>
      <c r="N2" s="123"/>
      <c r="O2" s="123"/>
      <c r="P2" s="123"/>
      <c r="Q2" s="123"/>
      <c r="R2" s="123"/>
      <c r="S2" s="123"/>
      <c r="T2" s="123"/>
      <c r="U2" s="123"/>
      <c r="W2" s="124"/>
      <c r="X2" s="123"/>
    </row>
    <row r="3" spans="1:25" ht="15" customHeight="1">
      <c r="A3" s="356"/>
      <c r="B3" s="359" t="s">
        <v>221</v>
      </c>
      <c r="C3" s="361" t="s">
        <v>220</v>
      </c>
      <c r="D3" s="361" t="s">
        <v>219</v>
      </c>
      <c r="E3" s="363" t="s">
        <v>218</v>
      </c>
      <c r="F3" s="364"/>
      <c r="G3" s="364"/>
      <c r="H3" s="364"/>
      <c r="I3" s="364"/>
      <c r="J3" s="364"/>
      <c r="K3" s="364"/>
      <c r="L3" s="364"/>
      <c r="M3" s="364"/>
      <c r="N3" s="364"/>
      <c r="O3" s="364"/>
      <c r="P3" s="365"/>
      <c r="Q3" s="363" t="s">
        <v>217</v>
      </c>
      <c r="R3" s="365"/>
      <c r="S3" s="366" t="s">
        <v>216</v>
      </c>
      <c r="T3" s="368" t="s">
        <v>215</v>
      </c>
      <c r="U3" s="121"/>
      <c r="W3" s="359" t="s">
        <v>214</v>
      </c>
      <c r="X3" s="359" t="s">
        <v>213</v>
      </c>
    </row>
    <row r="4" spans="1:25" ht="15.75" thickBot="1">
      <c r="A4" s="356"/>
      <c r="B4" s="360"/>
      <c r="C4" s="362"/>
      <c r="D4" s="362"/>
      <c r="E4" s="122" t="s">
        <v>212</v>
      </c>
      <c r="F4" s="122" t="s">
        <v>211</v>
      </c>
      <c r="G4" s="122" t="s">
        <v>210</v>
      </c>
      <c r="H4" s="122" t="s">
        <v>209</v>
      </c>
      <c r="I4" s="122" t="s">
        <v>208</v>
      </c>
      <c r="J4" s="122" t="s">
        <v>207</v>
      </c>
      <c r="K4" s="122" t="s">
        <v>206</v>
      </c>
      <c r="L4" s="122" t="s">
        <v>205</v>
      </c>
      <c r="M4" s="122" t="s">
        <v>204</v>
      </c>
      <c r="N4" s="122" t="s">
        <v>203</v>
      </c>
      <c r="O4" s="122" t="s">
        <v>202</v>
      </c>
      <c r="P4" s="122" t="s">
        <v>201</v>
      </c>
      <c r="Q4" s="122" t="s">
        <v>200</v>
      </c>
      <c r="R4" s="122" t="s">
        <v>199</v>
      </c>
      <c r="S4" s="367"/>
      <c r="T4" s="369"/>
      <c r="U4" s="121"/>
      <c r="W4" s="360"/>
      <c r="X4" s="360"/>
    </row>
    <row r="5" spans="1:25" ht="15.75" thickBot="1">
      <c r="A5" s="356"/>
      <c r="B5" s="118">
        <v>1</v>
      </c>
      <c r="C5" s="121">
        <v>28</v>
      </c>
      <c r="D5" s="121">
        <v>265</v>
      </c>
      <c r="E5" s="121">
        <v>12400</v>
      </c>
      <c r="F5" s="121">
        <v>677</v>
      </c>
      <c r="G5" s="121">
        <v>1650</v>
      </c>
      <c r="H5" s="121">
        <v>3170</v>
      </c>
      <c r="I5" s="121">
        <v>1120</v>
      </c>
      <c r="J5" s="121">
        <v>1300</v>
      </c>
      <c r="K5" s="121">
        <v>328</v>
      </c>
      <c r="L5" s="121">
        <v>4800</v>
      </c>
      <c r="M5" s="121">
        <v>138</v>
      </c>
      <c r="N5" s="121">
        <v>2640</v>
      </c>
      <c r="O5" s="121">
        <v>8060</v>
      </c>
      <c r="P5" s="121">
        <v>716</v>
      </c>
      <c r="Q5" s="121">
        <v>6630</v>
      </c>
      <c r="R5" s="121">
        <v>11100</v>
      </c>
      <c r="S5" s="120">
        <v>23500</v>
      </c>
      <c r="T5" s="119" t="s">
        <v>198</v>
      </c>
      <c r="U5" s="110"/>
      <c r="W5" s="118">
        <v>1</v>
      </c>
      <c r="X5" s="117">
        <v>900</v>
      </c>
    </row>
    <row r="6" spans="1:25" ht="15.75" thickBot="1">
      <c r="A6" s="356"/>
      <c r="B6" s="116" t="s">
        <v>195</v>
      </c>
      <c r="C6" s="115"/>
      <c r="D6" s="115"/>
      <c r="E6" s="115"/>
      <c r="F6" s="115"/>
      <c r="G6" s="115"/>
      <c r="H6" s="115"/>
      <c r="I6" s="115"/>
      <c r="J6" s="115"/>
      <c r="K6" s="115"/>
      <c r="L6" s="115"/>
      <c r="M6" s="115"/>
      <c r="N6" s="115"/>
      <c r="O6" s="115"/>
      <c r="P6" s="115"/>
      <c r="Q6" s="115"/>
      <c r="R6" s="115"/>
      <c r="S6" s="114"/>
      <c r="T6" s="113" t="s">
        <v>197</v>
      </c>
      <c r="U6" s="110" t="s">
        <v>194</v>
      </c>
      <c r="W6" s="112" t="s">
        <v>196</v>
      </c>
      <c r="X6" s="111" t="s">
        <v>195</v>
      </c>
      <c r="Y6" s="110" t="s">
        <v>194</v>
      </c>
    </row>
    <row r="7" spans="1:25" ht="15.75" thickBot="1">
      <c r="A7" s="109" t="s">
        <v>193</v>
      </c>
      <c r="B7" s="108">
        <v>499701.68222147168</v>
      </c>
      <c r="C7" s="108">
        <v>126164.72616215046</v>
      </c>
      <c r="D7" s="108">
        <v>30097.177746953366</v>
      </c>
      <c r="E7" s="108">
        <v>2402.9107872</v>
      </c>
      <c r="F7" s="108">
        <v>375.55764624187719</v>
      </c>
      <c r="G7" s="108">
        <v>0</v>
      </c>
      <c r="H7" s="108">
        <v>1608.4409536968637</v>
      </c>
      <c r="I7" s="108">
        <v>0</v>
      </c>
      <c r="J7" s="108">
        <v>3180.1544697850154</v>
      </c>
      <c r="K7" s="108">
        <v>0</v>
      </c>
      <c r="L7" s="108">
        <v>1582.5792816023265</v>
      </c>
      <c r="M7" s="108">
        <v>0</v>
      </c>
      <c r="N7" s="108">
        <v>0</v>
      </c>
      <c r="O7" s="108">
        <v>0</v>
      </c>
      <c r="P7" s="108">
        <v>0</v>
      </c>
      <c r="Q7" s="108">
        <v>0</v>
      </c>
      <c r="R7" s="108">
        <v>0</v>
      </c>
      <c r="S7" s="108">
        <v>191.689876</v>
      </c>
      <c r="T7" s="107">
        <v>665304.91914510156</v>
      </c>
      <c r="U7" s="98"/>
      <c r="W7" s="107">
        <v>125.09661455191744</v>
      </c>
      <c r="X7" s="107">
        <v>112586.9530967257</v>
      </c>
    </row>
    <row r="8" spans="1:25" ht="15.75">
      <c r="A8" s="76" t="s">
        <v>192</v>
      </c>
      <c r="B8" s="106">
        <v>49510.599995955105</v>
      </c>
      <c r="C8" s="105">
        <v>30944.656417984257</v>
      </c>
      <c r="D8" s="105">
        <v>0</v>
      </c>
      <c r="E8" s="105">
        <v>0</v>
      </c>
      <c r="F8" s="105">
        <v>0</v>
      </c>
      <c r="G8" s="105">
        <v>0</v>
      </c>
      <c r="H8" s="105">
        <v>0</v>
      </c>
      <c r="I8" s="105">
        <v>0</v>
      </c>
      <c r="J8" s="105">
        <v>0</v>
      </c>
      <c r="K8" s="105">
        <v>0</v>
      </c>
      <c r="L8" s="105">
        <v>0</v>
      </c>
      <c r="M8" s="105">
        <v>0</v>
      </c>
      <c r="N8" s="105">
        <v>0</v>
      </c>
      <c r="O8" s="105">
        <v>0</v>
      </c>
      <c r="P8" s="105">
        <v>0</v>
      </c>
      <c r="Q8" s="105">
        <v>0</v>
      </c>
      <c r="R8" s="105">
        <v>0</v>
      </c>
      <c r="S8" s="105">
        <v>0</v>
      </c>
      <c r="T8" s="99">
        <v>80455.256413939365</v>
      </c>
      <c r="U8" s="66">
        <f>T8/$T$7</f>
        <v>0.12092989860547274</v>
      </c>
      <c r="W8" s="104">
        <v>2.1656629279783384</v>
      </c>
      <c r="X8" s="104">
        <v>1949.0966351805046</v>
      </c>
      <c r="Y8" s="65">
        <f>W8/$W$7</f>
        <v>1.7311922754548625E-2</v>
      </c>
    </row>
    <row r="9" spans="1:25" s="96" customFormat="1">
      <c r="A9" s="73" t="s">
        <v>191</v>
      </c>
      <c r="B9" s="46">
        <v>15381.495711429006</v>
      </c>
      <c r="C9" s="46">
        <v>7685.61991120938</v>
      </c>
      <c r="D9" s="46">
        <v>0</v>
      </c>
      <c r="E9" s="51"/>
      <c r="F9" s="51"/>
      <c r="G9" s="51"/>
      <c r="H9" s="51"/>
      <c r="I9" s="51"/>
      <c r="J9" s="51"/>
      <c r="K9" s="51"/>
      <c r="L9" s="51"/>
      <c r="M9" s="51"/>
      <c r="N9" s="51"/>
      <c r="O9" s="51"/>
      <c r="P9" s="51"/>
      <c r="Q9" s="51"/>
      <c r="R9" s="51"/>
      <c r="S9" s="50"/>
      <c r="T9" s="43">
        <v>23067.115622638386</v>
      </c>
      <c r="U9" s="42"/>
      <c r="W9" s="41">
        <v>1.8845806845678701</v>
      </c>
      <c r="X9" s="41">
        <v>1696.1226161110831</v>
      </c>
      <c r="Y9" s="29"/>
    </row>
    <row r="10" spans="1:25" s="97" customFormat="1">
      <c r="A10" s="73" t="s">
        <v>190</v>
      </c>
      <c r="B10" s="46">
        <v>6281.8563756361464</v>
      </c>
      <c r="C10" s="46">
        <v>3.9610836174839998</v>
      </c>
      <c r="D10" s="46">
        <v>0</v>
      </c>
      <c r="E10" s="51"/>
      <c r="F10" s="51"/>
      <c r="G10" s="51"/>
      <c r="H10" s="51"/>
      <c r="I10" s="51"/>
      <c r="J10" s="51"/>
      <c r="K10" s="51"/>
      <c r="L10" s="51"/>
      <c r="M10" s="51"/>
      <c r="N10" s="51"/>
      <c r="O10" s="51"/>
      <c r="P10" s="51"/>
      <c r="Q10" s="51"/>
      <c r="R10" s="51"/>
      <c r="S10" s="50"/>
      <c r="T10" s="43">
        <v>6285.8174592536307</v>
      </c>
      <c r="U10" s="42"/>
      <c r="W10" s="41">
        <v>1.4663708146927379E-2</v>
      </c>
      <c r="X10" s="41">
        <v>13.197337332234641</v>
      </c>
      <c r="Y10" s="29"/>
    </row>
    <row r="11" spans="1:25" s="39" customFormat="1">
      <c r="A11" s="73" t="s">
        <v>189</v>
      </c>
      <c r="B11" s="46">
        <v>5296.6504466116712</v>
      </c>
      <c r="C11" s="46">
        <v>239.70518378685196</v>
      </c>
      <c r="D11" s="46">
        <v>0</v>
      </c>
      <c r="E11" s="45"/>
      <c r="F11" s="45"/>
      <c r="G11" s="45"/>
      <c r="H11" s="45"/>
      <c r="I11" s="45"/>
      <c r="J11" s="45"/>
      <c r="K11" s="45"/>
      <c r="L11" s="45"/>
      <c r="M11" s="45"/>
      <c r="N11" s="45"/>
      <c r="O11" s="45"/>
      <c r="P11" s="45"/>
      <c r="Q11" s="45"/>
      <c r="R11" s="45"/>
      <c r="S11" s="44"/>
      <c r="T11" s="43">
        <v>5536.3556303985233</v>
      </c>
      <c r="U11" s="42"/>
      <c r="W11" s="41">
        <v>6.9891231129295517E-2</v>
      </c>
      <c r="X11" s="41">
        <v>62.902108016365965</v>
      </c>
      <c r="Y11" s="29"/>
    </row>
    <row r="12" spans="1:25" s="39" customFormat="1">
      <c r="A12" s="73" t="s">
        <v>188</v>
      </c>
      <c r="B12" s="46">
        <v>14922.009526860344</v>
      </c>
      <c r="C12" s="46">
        <v>656.27540334944001</v>
      </c>
      <c r="D12" s="46">
        <v>0</v>
      </c>
      <c r="E12" s="45"/>
      <c r="F12" s="45"/>
      <c r="G12" s="45"/>
      <c r="H12" s="45"/>
      <c r="I12" s="45"/>
      <c r="J12" s="45"/>
      <c r="K12" s="45"/>
      <c r="L12" s="45"/>
      <c r="M12" s="45"/>
      <c r="N12" s="45"/>
      <c r="O12" s="45"/>
      <c r="P12" s="45"/>
      <c r="Q12" s="45"/>
      <c r="R12" s="45"/>
      <c r="S12" s="44"/>
      <c r="T12" s="43">
        <v>15578.284930209784</v>
      </c>
      <c r="U12" s="42"/>
      <c r="W12" s="41">
        <v>0.19652730413424563</v>
      </c>
      <c r="X12" s="41">
        <v>176.87457372082108</v>
      </c>
      <c r="Y12" s="29"/>
    </row>
    <row r="13" spans="1:25" s="39" customFormat="1" ht="15.75" thickBot="1">
      <c r="A13" s="73" t="s">
        <v>187</v>
      </c>
      <c r="B13" s="72">
        <v>7628.5879354179397</v>
      </c>
      <c r="C13" s="71">
        <v>22359.0948360211</v>
      </c>
      <c r="D13" s="71">
        <v>0</v>
      </c>
      <c r="E13" s="70"/>
      <c r="F13" s="70"/>
      <c r="G13" s="70"/>
      <c r="H13" s="70"/>
      <c r="I13" s="70"/>
      <c r="J13" s="70"/>
      <c r="K13" s="70"/>
      <c r="L13" s="70"/>
      <c r="M13" s="70"/>
      <c r="N13" s="70"/>
      <c r="O13" s="70"/>
      <c r="P13" s="70"/>
      <c r="Q13" s="70"/>
      <c r="R13" s="70"/>
      <c r="S13" s="69"/>
      <c r="T13" s="68">
        <v>29987.682771439038</v>
      </c>
      <c r="U13" s="42"/>
      <c r="W13" s="58">
        <v>0</v>
      </c>
      <c r="X13" s="58">
        <v>0</v>
      </c>
      <c r="Y13" s="29"/>
    </row>
    <row r="14" spans="1:25" s="97" customFormat="1" ht="15.75">
      <c r="A14" s="76" t="s">
        <v>186</v>
      </c>
      <c r="B14" s="103">
        <v>125966.80585483846</v>
      </c>
      <c r="C14" s="103">
        <v>110.29330235971061</v>
      </c>
      <c r="D14" s="103">
        <v>530.55666750866897</v>
      </c>
      <c r="E14" s="103">
        <v>0</v>
      </c>
      <c r="F14" s="103">
        <v>0</v>
      </c>
      <c r="G14" s="103">
        <v>0</v>
      </c>
      <c r="H14" s="103">
        <v>0</v>
      </c>
      <c r="I14" s="103">
        <v>0</v>
      </c>
      <c r="J14" s="103">
        <v>0</v>
      </c>
      <c r="K14" s="103">
        <v>0</v>
      </c>
      <c r="L14" s="103">
        <v>0</v>
      </c>
      <c r="M14" s="103">
        <v>0</v>
      </c>
      <c r="N14" s="103">
        <v>0</v>
      </c>
      <c r="O14" s="103">
        <v>0</v>
      </c>
      <c r="P14" s="103">
        <v>0</v>
      </c>
      <c r="Q14" s="103">
        <v>0</v>
      </c>
      <c r="R14" s="103">
        <v>0</v>
      </c>
      <c r="S14" s="103">
        <v>0</v>
      </c>
      <c r="T14" s="67">
        <v>126607.65582470685</v>
      </c>
      <c r="U14" s="66">
        <f>T14/$T$7</f>
        <v>0.19030019496533138</v>
      </c>
      <c r="W14" s="101">
        <v>8.463928519303769</v>
      </c>
      <c r="X14" s="101">
        <v>7617.5356673733932</v>
      </c>
      <c r="Y14" s="65">
        <f>W14/$W$7</f>
        <v>6.76591332996552E-2</v>
      </c>
    </row>
    <row r="15" spans="1:25" s="39" customFormat="1">
      <c r="A15" s="73" t="s">
        <v>185</v>
      </c>
      <c r="B15" s="46">
        <v>17237.622692867481</v>
      </c>
      <c r="C15" s="46">
        <v>4.7949600536349095</v>
      </c>
      <c r="D15" s="46">
        <v>67.60191177910211</v>
      </c>
      <c r="E15" s="45"/>
      <c r="F15" s="45"/>
      <c r="G15" s="45"/>
      <c r="H15" s="45"/>
      <c r="I15" s="45"/>
      <c r="J15" s="45"/>
      <c r="K15" s="45"/>
      <c r="L15" s="45"/>
      <c r="M15" s="45"/>
      <c r="N15" s="45"/>
      <c r="O15" s="45"/>
      <c r="P15" s="45"/>
      <c r="Q15" s="45"/>
      <c r="R15" s="45"/>
      <c r="S15" s="44"/>
      <c r="T15" s="43">
        <v>17310.019564700218</v>
      </c>
      <c r="U15" s="42"/>
      <c r="W15" s="41">
        <v>0.34852084296044994</v>
      </c>
      <c r="X15" s="41">
        <v>313.66875866440495</v>
      </c>
      <c r="Y15" s="29"/>
    </row>
    <row r="16" spans="1:25" s="39" customFormat="1">
      <c r="A16" s="73" t="s">
        <v>184</v>
      </c>
      <c r="B16" s="46">
        <v>17675.82702236843</v>
      </c>
      <c r="C16" s="46">
        <v>18.751725132451899</v>
      </c>
      <c r="D16" s="46">
        <v>111.128267926828</v>
      </c>
      <c r="E16" s="45"/>
      <c r="F16" s="45"/>
      <c r="G16" s="45"/>
      <c r="H16" s="45"/>
      <c r="I16" s="45"/>
      <c r="J16" s="45"/>
      <c r="K16" s="45"/>
      <c r="L16" s="45"/>
      <c r="M16" s="45"/>
      <c r="N16" s="45"/>
      <c r="O16" s="45"/>
      <c r="P16" s="45"/>
      <c r="Q16" s="45"/>
      <c r="R16" s="45"/>
      <c r="S16" s="44"/>
      <c r="T16" s="43">
        <v>17805.707015427713</v>
      </c>
      <c r="U16" s="42"/>
      <c r="W16" s="41">
        <v>0.20395163511963005</v>
      </c>
      <c r="X16" s="41">
        <v>183.55647160766705</v>
      </c>
      <c r="Y16" s="29"/>
    </row>
    <row r="17" spans="1:25" s="39" customFormat="1">
      <c r="A17" s="73" t="s">
        <v>183</v>
      </c>
      <c r="B17" s="46">
        <v>937.04598936000002</v>
      </c>
      <c r="C17" s="46">
        <v>6.3022651830304204</v>
      </c>
      <c r="D17" s="46">
        <v>2.0111727739910901</v>
      </c>
      <c r="E17" s="45"/>
      <c r="F17" s="45"/>
      <c r="G17" s="45"/>
      <c r="H17" s="45"/>
      <c r="I17" s="45"/>
      <c r="J17" s="45"/>
      <c r="K17" s="45"/>
      <c r="L17" s="45"/>
      <c r="M17" s="45"/>
      <c r="N17" s="45"/>
      <c r="O17" s="45"/>
      <c r="P17" s="45"/>
      <c r="Q17" s="45"/>
      <c r="R17" s="45"/>
      <c r="S17" s="44"/>
      <c r="T17" s="43">
        <v>945.35942731702153</v>
      </c>
      <c r="U17" s="42"/>
      <c r="W17" s="41">
        <v>0.73516899077116649</v>
      </c>
      <c r="X17" s="41">
        <v>661.65209169404989</v>
      </c>
      <c r="Y17" s="29"/>
    </row>
    <row r="18" spans="1:25" s="39" customFormat="1">
      <c r="A18" s="73" t="s">
        <v>182</v>
      </c>
      <c r="B18" s="46">
        <v>17497.818077330248</v>
      </c>
      <c r="C18" s="46">
        <v>4.1820505288668999</v>
      </c>
      <c r="D18" s="46">
        <v>59.132656295918707</v>
      </c>
      <c r="E18" s="45"/>
      <c r="F18" s="45"/>
      <c r="G18" s="45"/>
      <c r="H18" s="45"/>
      <c r="I18" s="45"/>
      <c r="J18" s="45"/>
      <c r="K18" s="45"/>
      <c r="L18" s="45"/>
      <c r="M18" s="45"/>
      <c r="N18" s="45"/>
      <c r="O18" s="45"/>
      <c r="P18" s="45"/>
      <c r="Q18" s="45"/>
      <c r="R18" s="45"/>
      <c r="S18" s="44"/>
      <c r="T18" s="43">
        <v>17561.132784155034</v>
      </c>
      <c r="U18" s="42"/>
      <c r="W18" s="41">
        <v>3.867076163182305E-2</v>
      </c>
      <c r="X18" s="41">
        <v>34.803685468640744</v>
      </c>
      <c r="Y18" s="29"/>
    </row>
    <row r="19" spans="1:25" s="39" customFormat="1">
      <c r="A19" s="73" t="s">
        <v>181</v>
      </c>
      <c r="B19" s="46">
        <v>33893.125919299084</v>
      </c>
      <c r="C19" s="46">
        <v>37.260749752315299</v>
      </c>
      <c r="D19" s="46">
        <v>79.713594686585395</v>
      </c>
      <c r="E19" s="45"/>
      <c r="F19" s="45"/>
      <c r="G19" s="45"/>
      <c r="H19" s="45"/>
      <c r="I19" s="45"/>
      <c r="J19" s="45"/>
      <c r="K19" s="45"/>
      <c r="L19" s="45"/>
      <c r="M19" s="45"/>
      <c r="N19" s="45"/>
      <c r="O19" s="45"/>
      <c r="P19" s="45"/>
      <c r="Q19" s="45"/>
      <c r="R19" s="45"/>
      <c r="S19" s="44"/>
      <c r="T19" s="43">
        <v>34010.100263737979</v>
      </c>
      <c r="U19" s="42"/>
      <c r="W19" s="41">
        <v>6.6574200764683606</v>
      </c>
      <c r="X19" s="41">
        <v>5991.6780688215249</v>
      </c>
      <c r="Y19" s="29"/>
    </row>
    <row r="20" spans="1:25" s="39" customFormat="1">
      <c r="A20" s="73" t="s">
        <v>180</v>
      </c>
      <c r="B20" s="46">
        <v>3747.6333329160311</v>
      </c>
      <c r="C20" s="46">
        <v>3.0187093922201398</v>
      </c>
      <c r="D20" s="46">
        <v>7.29945175541922</v>
      </c>
      <c r="E20" s="45"/>
      <c r="F20" s="45"/>
      <c r="G20" s="45"/>
      <c r="H20" s="45"/>
      <c r="I20" s="45"/>
      <c r="J20" s="45"/>
      <c r="K20" s="45"/>
      <c r="L20" s="45"/>
      <c r="M20" s="45"/>
      <c r="N20" s="45"/>
      <c r="O20" s="45"/>
      <c r="P20" s="45"/>
      <c r="Q20" s="45"/>
      <c r="R20" s="45"/>
      <c r="S20" s="44"/>
      <c r="T20" s="43">
        <v>3757.9514940636705</v>
      </c>
      <c r="U20" s="42"/>
      <c r="W20" s="41">
        <v>4.3794504941987306E-2</v>
      </c>
      <c r="X20" s="41">
        <v>39.415054447788577</v>
      </c>
      <c r="Y20" s="29"/>
    </row>
    <row r="21" spans="1:25" s="39" customFormat="1">
      <c r="A21" s="73" t="s">
        <v>179</v>
      </c>
      <c r="B21" s="46">
        <v>1990.7232195168949</v>
      </c>
      <c r="C21" s="46">
        <v>1.82783207352833</v>
      </c>
      <c r="D21" s="46">
        <v>9.5979909455503893</v>
      </c>
      <c r="E21" s="45"/>
      <c r="F21" s="45"/>
      <c r="G21" s="45"/>
      <c r="H21" s="45"/>
      <c r="I21" s="45"/>
      <c r="J21" s="45"/>
      <c r="K21" s="45"/>
      <c r="L21" s="45"/>
      <c r="M21" s="45"/>
      <c r="N21" s="45"/>
      <c r="O21" s="45"/>
      <c r="P21" s="45"/>
      <c r="Q21" s="45"/>
      <c r="R21" s="45"/>
      <c r="S21" s="44"/>
      <c r="T21" s="43">
        <v>2002.1490425359736</v>
      </c>
      <c r="U21" s="42"/>
      <c r="W21" s="41">
        <v>6.4428586750536476E-2</v>
      </c>
      <c r="X21" s="41">
        <v>57.985728075482832</v>
      </c>
      <c r="Y21" s="29"/>
    </row>
    <row r="22" spans="1:25" s="39" customFormat="1" ht="15.75" thickBot="1">
      <c r="A22" s="73" t="s">
        <v>178</v>
      </c>
      <c r="B22" s="72">
        <v>32987.009601180303</v>
      </c>
      <c r="C22" s="71">
        <v>34.155010243662701</v>
      </c>
      <c r="D22" s="71">
        <v>194.071621345274</v>
      </c>
      <c r="E22" s="70"/>
      <c r="F22" s="70"/>
      <c r="G22" s="70"/>
      <c r="H22" s="70"/>
      <c r="I22" s="70"/>
      <c r="J22" s="70"/>
      <c r="K22" s="70"/>
      <c r="L22" s="70"/>
      <c r="M22" s="70"/>
      <c r="N22" s="70"/>
      <c r="O22" s="70"/>
      <c r="P22" s="70"/>
      <c r="Q22" s="70"/>
      <c r="R22" s="70"/>
      <c r="S22" s="69"/>
      <c r="T22" s="68">
        <v>33215.236232769239</v>
      </c>
      <c r="U22" s="42"/>
      <c r="W22" s="58">
        <v>0.37197312065981525</v>
      </c>
      <c r="X22" s="58">
        <v>334.77580859383374</v>
      </c>
      <c r="Y22" s="29"/>
    </row>
    <row r="23" spans="1:25" s="39" customFormat="1" ht="15.75">
      <c r="A23" s="76" t="s">
        <v>36</v>
      </c>
      <c r="B23" s="103">
        <v>23028.000581949</v>
      </c>
      <c r="C23" s="102">
        <v>2281.0642225582801</v>
      </c>
      <c r="D23" s="102">
        <v>330.28442066600002</v>
      </c>
      <c r="E23" s="102">
        <v>0</v>
      </c>
      <c r="F23" s="102">
        <v>0</v>
      </c>
      <c r="G23" s="102">
        <v>0</v>
      </c>
      <c r="H23" s="102">
        <v>0</v>
      </c>
      <c r="I23" s="102">
        <v>0</v>
      </c>
      <c r="J23" s="102">
        <v>0</v>
      </c>
      <c r="K23" s="102">
        <v>0</v>
      </c>
      <c r="L23" s="102">
        <v>0</v>
      </c>
      <c r="M23" s="102">
        <v>0</v>
      </c>
      <c r="N23" s="102">
        <v>0</v>
      </c>
      <c r="O23" s="102">
        <v>0</v>
      </c>
      <c r="P23" s="102">
        <v>0</v>
      </c>
      <c r="Q23" s="102">
        <v>0</v>
      </c>
      <c r="R23" s="102">
        <v>0</v>
      </c>
      <c r="S23" s="102">
        <v>0</v>
      </c>
      <c r="T23" s="67">
        <v>25639.349225173282</v>
      </c>
      <c r="U23" s="66">
        <f>T23/$T$7</f>
        <v>3.8537741849435196E-2</v>
      </c>
      <c r="W23" s="101">
        <v>19.010993592392509</v>
      </c>
      <c r="X23" s="101">
        <v>17109.894233153256</v>
      </c>
      <c r="Y23" s="65">
        <f>W23/$W$7</f>
        <v>0.15197048825412129</v>
      </c>
    </row>
    <row r="24" spans="1:25" s="39" customFormat="1">
      <c r="A24" s="73" t="s">
        <v>177</v>
      </c>
      <c r="B24" s="46">
        <v>16043.421446448001</v>
      </c>
      <c r="C24" s="100">
        <v>7.9143023343999994</v>
      </c>
      <c r="D24" s="100">
        <v>40.85630101200001</v>
      </c>
      <c r="E24" s="45"/>
      <c r="F24" s="45"/>
      <c r="G24" s="45"/>
      <c r="H24" s="45"/>
      <c r="I24" s="45"/>
      <c r="J24" s="45"/>
      <c r="K24" s="45"/>
      <c r="L24" s="45"/>
      <c r="M24" s="45"/>
      <c r="N24" s="45"/>
      <c r="O24" s="45"/>
      <c r="P24" s="45"/>
      <c r="Q24" s="45"/>
      <c r="R24" s="45"/>
      <c r="S24" s="44"/>
      <c r="T24" s="43">
        <v>16092.192049794401</v>
      </c>
      <c r="U24" s="42"/>
      <c r="W24" s="41">
        <v>4.9245866460412235E-2</v>
      </c>
      <c r="X24" s="41">
        <v>44.32127981437101</v>
      </c>
      <c r="Y24" s="29"/>
    </row>
    <row r="25" spans="1:25" s="39" customFormat="1">
      <c r="A25" s="73" t="s">
        <v>176</v>
      </c>
      <c r="B25" s="46">
        <v>95.631101279999996</v>
      </c>
      <c r="C25" s="100">
        <v>2.6479756799999998E-3</v>
      </c>
      <c r="D25" s="100">
        <v>0.214810272</v>
      </c>
      <c r="E25" s="45"/>
      <c r="F25" s="45"/>
      <c r="G25" s="45"/>
      <c r="H25" s="45"/>
      <c r="I25" s="45"/>
      <c r="J25" s="45"/>
      <c r="K25" s="45"/>
      <c r="L25" s="45"/>
      <c r="M25" s="45"/>
      <c r="N25" s="45"/>
      <c r="O25" s="45"/>
      <c r="P25" s="45"/>
      <c r="Q25" s="45"/>
      <c r="R25" s="45"/>
      <c r="S25" s="44"/>
      <c r="T25" s="43">
        <v>95.848559527679996</v>
      </c>
      <c r="U25" s="42"/>
      <c r="W25" s="41">
        <v>0</v>
      </c>
      <c r="X25" s="41">
        <v>0</v>
      </c>
      <c r="Y25" s="29"/>
    </row>
    <row r="26" spans="1:25" s="39" customFormat="1">
      <c r="A26" s="73" t="s">
        <v>175</v>
      </c>
      <c r="B26" s="46">
        <v>1886.8680656264999</v>
      </c>
      <c r="C26" s="100">
        <v>0.94648475600000004</v>
      </c>
      <c r="D26" s="100">
        <v>0.89578021549999998</v>
      </c>
      <c r="E26" s="45"/>
      <c r="F26" s="45"/>
      <c r="G26" s="45"/>
      <c r="H26" s="45"/>
      <c r="I26" s="45"/>
      <c r="J26" s="45"/>
      <c r="K26" s="45"/>
      <c r="L26" s="45"/>
      <c r="M26" s="45"/>
      <c r="N26" s="45"/>
      <c r="O26" s="45"/>
      <c r="P26" s="45"/>
      <c r="Q26" s="45"/>
      <c r="R26" s="45"/>
      <c r="S26" s="44"/>
      <c r="T26" s="43">
        <v>1888.7103305979999</v>
      </c>
      <c r="U26" s="42"/>
      <c r="W26" s="41">
        <v>5.6201264502720887E-2</v>
      </c>
      <c r="X26" s="41">
        <v>50.5811380524488</v>
      </c>
      <c r="Y26" s="29"/>
    </row>
    <row r="27" spans="1:25" s="39" customFormat="1">
      <c r="A27" s="73" t="s">
        <v>174</v>
      </c>
      <c r="B27" s="46">
        <v>0</v>
      </c>
      <c r="C27" s="100">
        <v>2253.5330976654</v>
      </c>
      <c r="D27" s="100">
        <v>270.74774081999999</v>
      </c>
      <c r="E27" s="45"/>
      <c r="F27" s="45"/>
      <c r="G27" s="45"/>
      <c r="H27" s="45"/>
      <c r="I27" s="45"/>
      <c r="J27" s="45"/>
      <c r="K27" s="45"/>
      <c r="L27" s="45"/>
      <c r="M27" s="45"/>
      <c r="N27" s="45"/>
      <c r="O27" s="45"/>
      <c r="P27" s="45"/>
      <c r="Q27" s="45"/>
      <c r="R27" s="45"/>
      <c r="S27" s="44"/>
      <c r="T27" s="43">
        <v>2524.2808384853997</v>
      </c>
      <c r="U27" s="42"/>
      <c r="W27" s="41">
        <v>18.86905164694809</v>
      </c>
      <c r="X27" s="41">
        <v>16982.14648225328</v>
      </c>
      <c r="Y27" s="29"/>
    </row>
    <row r="28" spans="1:25" s="39" customFormat="1">
      <c r="A28" s="73" t="s">
        <v>173</v>
      </c>
      <c r="B28" s="46">
        <v>4060.2688977839998</v>
      </c>
      <c r="C28" s="100">
        <v>18.208650319999997</v>
      </c>
      <c r="D28" s="100">
        <v>10.339912146</v>
      </c>
      <c r="E28" s="45"/>
      <c r="F28" s="45"/>
      <c r="G28" s="45"/>
      <c r="H28" s="45"/>
      <c r="I28" s="45"/>
      <c r="J28" s="45"/>
      <c r="K28" s="45"/>
      <c r="L28" s="45"/>
      <c r="M28" s="45"/>
      <c r="N28" s="45"/>
      <c r="O28" s="45"/>
      <c r="P28" s="45"/>
      <c r="Q28" s="45"/>
      <c r="R28" s="45"/>
      <c r="S28" s="44"/>
      <c r="T28" s="43">
        <v>4088.8174602499998</v>
      </c>
      <c r="U28" s="42"/>
      <c r="W28" s="41">
        <v>1.246314326411372E-2</v>
      </c>
      <c r="X28" s="41">
        <v>11.216828937702347</v>
      </c>
      <c r="Y28" s="29"/>
    </row>
    <row r="29" spans="1:25" s="39" customFormat="1">
      <c r="A29" s="73" t="s">
        <v>172</v>
      </c>
      <c r="B29" s="46">
        <v>322.358914218</v>
      </c>
      <c r="C29" s="100">
        <v>8.6166362799999979E-2</v>
      </c>
      <c r="D29" s="100">
        <v>0.46600175799999999</v>
      </c>
      <c r="E29" s="45"/>
      <c r="F29" s="45"/>
      <c r="G29" s="45"/>
      <c r="H29" s="45"/>
      <c r="I29" s="45"/>
      <c r="J29" s="45"/>
      <c r="K29" s="45"/>
      <c r="L29" s="45"/>
      <c r="M29" s="45"/>
      <c r="N29" s="45"/>
      <c r="O29" s="45"/>
      <c r="P29" s="45"/>
      <c r="Q29" s="45"/>
      <c r="R29" s="45"/>
      <c r="S29" s="44"/>
      <c r="T29" s="43">
        <v>322.91108233879999</v>
      </c>
      <c r="U29" s="42"/>
      <c r="W29" s="41">
        <v>5.5809935393575762E-3</v>
      </c>
      <c r="X29" s="41">
        <v>5.0228941854218183</v>
      </c>
      <c r="Y29" s="29"/>
    </row>
    <row r="30" spans="1:25" s="39" customFormat="1" ht="15.75" thickBot="1">
      <c r="A30" s="73" t="s">
        <v>171</v>
      </c>
      <c r="B30" s="72">
        <v>619.45215659249993</v>
      </c>
      <c r="C30" s="72">
        <v>0.37287314399999999</v>
      </c>
      <c r="D30" s="72">
        <v>6.7638744425000006</v>
      </c>
      <c r="E30" s="70"/>
      <c r="F30" s="70"/>
      <c r="G30" s="70"/>
      <c r="H30" s="70"/>
      <c r="I30" s="70"/>
      <c r="J30" s="70"/>
      <c r="K30" s="70"/>
      <c r="L30" s="70"/>
      <c r="M30" s="70"/>
      <c r="N30" s="70"/>
      <c r="O30" s="70"/>
      <c r="P30" s="70"/>
      <c r="Q30" s="70"/>
      <c r="R30" s="70"/>
      <c r="S30" s="69"/>
      <c r="T30" s="68">
        <v>626.58890417899988</v>
      </c>
      <c r="U30" s="42"/>
      <c r="W30" s="58">
        <v>1.8450677677814539E-2</v>
      </c>
      <c r="X30" s="58">
        <v>16.605609910033085</v>
      </c>
      <c r="Y30" s="29"/>
    </row>
    <row r="31" spans="1:25" s="96" customFormat="1" ht="15.75">
      <c r="A31" s="76" t="s">
        <v>170</v>
      </c>
      <c r="B31" s="75">
        <v>97864.437931515116</v>
      </c>
      <c r="C31" s="74">
        <v>9910.303226613838</v>
      </c>
      <c r="D31" s="74">
        <v>518.69528851651899</v>
      </c>
      <c r="E31" s="74">
        <v>2402.9107872</v>
      </c>
      <c r="F31" s="74">
        <v>375.55764624187719</v>
      </c>
      <c r="G31" s="74">
        <v>0</v>
      </c>
      <c r="H31" s="74">
        <v>1608.4409536968637</v>
      </c>
      <c r="I31" s="74">
        <v>0</v>
      </c>
      <c r="J31" s="74">
        <v>494.57446978501554</v>
      </c>
      <c r="K31" s="74">
        <v>0</v>
      </c>
      <c r="L31" s="74">
        <v>1582.5792816023265</v>
      </c>
      <c r="M31" s="74">
        <v>0</v>
      </c>
      <c r="N31" s="74">
        <v>0</v>
      </c>
      <c r="O31" s="74">
        <v>0</v>
      </c>
      <c r="P31" s="74">
        <v>0</v>
      </c>
      <c r="Q31" s="74">
        <v>0</v>
      </c>
      <c r="R31" s="74">
        <v>0</v>
      </c>
      <c r="S31" s="74">
        <v>191.689876</v>
      </c>
      <c r="T31" s="67">
        <v>114949.18946117157</v>
      </c>
      <c r="U31" s="66">
        <f>T31/$T$7</f>
        <v>0.17277670155945654</v>
      </c>
      <c r="W31" s="52">
        <v>35.415192489871011</v>
      </c>
      <c r="X31" s="52">
        <v>31873.673240883909</v>
      </c>
      <c r="Y31" s="65">
        <f>W31/$W$7</f>
        <v>0.28310272517545265</v>
      </c>
    </row>
    <row r="32" spans="1:25" s="39" customFormat="1">
      <c r="A32" s="73" t="s">
        <v>169</v>
      </c>
      <c r="B32" s="46">
        <v>9674.8322254955456</v>
      </c>
      <c r="C32" s="46">
        <v>3.26378498387629</v>
      </c>
      <c r="D32" s="46">
        <v>37.662129875064601</v>
      </c>
      <c r="E32" s="45"/>
      <c r="F32" s="45"/>
      <c r="G32" s="45"/>
      <c r="H32" s="45"/>
      <c r="I32" s="45"/>
      <c r="J32" s="45"/>
      <c r="K32" s="45"/>
      <c r="L32" s="45"/>
      <c r="M32" s="45"/>
      <c r="N32" s="45"/>
      <c r="O32" s="45"/>
      <c r="P32" s="45"/>
      <c r="Q32" s="45"/>
      <c r="R32" s="45"/>
      <c r="S32" s="44"/>
      <c r="T32" s="99">
        <v>9715.7581403544864</v>
      </c>
      <c r="U32" s="98"/>
      <c r="W32" s="41">
        <v>2.6144308875673667E-2</v>
      </c>
      <c r="X32" s="41">
        <v>23.5298779881063</v>
      </c>
      <c r="Y32" s="29"/>
    </row>
    <row r="33" spans="1:25" s="39" customFormat="1">
      <c r="A33" s="73" t="s">
        <v>168</v>
      </c>
      <c r="B33" s="46">
        <v>20508.894018692492</v>
      </c>
      <c r="C33" s="46">
        <v>0</v>
      </c>
      <c r="D33" s="46">
        <v>0</v>
      </c>
      <c r="E33" s="45"/>
      <c r="F33" s="45"/>
      <c r="G33" s="45"/>
      <c r="H33" s="45"/>
      <c r="I33" s="45"/>
      <c r="J33" s="45"/>
      <c r="K33" s="45"/>
      <c r="L33" s="45"/>
      <c r="M33" s="45"/>
      <c r="N33" s="45"/>
      <c r="O33" s="45"/>
      <c r="P33" s="45"/>
      <c r="Q33" s="45"/>
      <c r="R33" s="45"/>
      <c r="S33" s="44"/>
      <c r="T33" s="43">
        <v>20508.894018692492</v>
      </c>
      <c r="U33" s="42"/>
      <c r="W33" s="41">
        <v>0</v>
      </c>
      <c r="X33" s="41">
        <v>0</v>
      </c>
      <c r="Y33" s="29"/>
    </row>
    <row r="34" spans="1:25" s="39" customFormat="1">
      <c r="A34" s="73" t="s">
        <v>167</v>
      </c>
      <c r="B34" s="46">
        <v>928.58041579386634</v>
      </c>
      <c r="C34" s="46">
        <v>0.77829824706159401</v>
      </c>
      <c r="D34" s="46">
        <v>1.99276430799827</v>
      </c>
      <c r="E34" s="45"/>
      <c r="F34" s="45"/>
      <c r="G34" s="45"/>
      <c r="H34" s="45"/>
      <c r="I34" s="45"/>
      <c r="J34" s="45"/>
      <c r="K34" s="45"/>
      <c r="L34" s="45"/>
      <c r="M34" s="45"/>
      <c r="N34" s="45"/>
      <c r="O34" s="45"/>
      <c r="P34" s="45"/>
      <c r="Q34" s="45"/>
      <c r="R34" s="45"/>
      <c r="S34" s="44"/>
      <c r="T34" s="43">
        <v>931.35147834892621</v>
      </c>
      <c r="U34" s="42"/>
      <c r="W34" s="41">
        <v>3.449303034063237E-3</v>
      </c>
      <c r="X34" s="41">
        <v>3.1043727306569133</v>
      </c>
      <c r="Y34" s="29"/>
    </row>
    <row r="35" spans="1:25" s="39" customFormat="1">
      <c r="A35" s="73" t="s">
        <v>166</v>
      </c>
      <c r="B35" s="46">
        <v>3281.9309494232257</v>
      </c>
      <c r="C35" s="46">
        <v>0</v>
      </c>
      <c r="D35" s="46">
        <v>0</v>
      </c>
      <c r="E35" s="45"/>
      <c r="F35" s="45"/>
      <c r="G35" s="45"/>
      <c r="H35" s="45"/>
      <c r="I35" s="45"/>
      <c r="J35" s="45"/>
      <c r="K35" s="45"/>
      <c r="L35" s="45"/>
      <c r="M35" s="45"/>
      <c r="N35" s="45"/>
      <c r="O35" s="45"/>
      <c r="P35" s="45"/>
      <c r="Q35" s="45"/>
      <c r="R35" s="45"/>
      <c r="S35" s="44"/>
      <c r="T35" s="43">
        <v>3281.9309494232257</v>
      </c>
      <c r="U35" s="42"/>
      <c r="W35" s="41">
        <v>0</v>
      </c>
      <c r="X35" s="41">
        <v>0</v>
      </c>
      <c r="Y35" s="29"/>
    </row>
    <row r="36" spans="1:25" s="97" customFormat="1">
      <c r="A36" s="73" t="s">
        <v>165</v>
      </c>
      <c r="B36" s="46">
        <v>14982.075733621665</v>
      </c>
      <c r="C36" s="46">
        <v>6.824114728074429</v>
      </c>
      <c r="D36" s="46">
        <v>20.0204275335911</v>
      </c>
      <c r="E36" s="51"/>
      <c r="F36" s="51"/>
      <c r="G36" s="51"/>
      <c r="H36" s="51"/>
      <c r="I36" s="51"/>
      <c r="J36" s="51"/>
      <c r="K36" s="51"/>
      <c r="L36" s="51"/>
      <c r="M36" s="51"/>
      <c r="N36" s="51"/>
      <c r="O36" s="51"/>
      <c r="P36" s="51"/>
      <c r="Q36" s="51"/>
      <c r="R36" s="51"/>
      <c r="S36" s="50"/>
      <c r="T36" s="43">
        <v>15008.920275883331</v>
      </c>
      <c r="U36" s="42"/>
      <c r="W36" s="41">
        <v>0.1015062450862439</v>
      </c>
      <c r="X36" s="41">
        <v>91.355620577619504</v>
      </c>
      <c r="Y36" s="29"/>
    </row>
    <row r="37" spans="1:25" s="39" customFormat="1">
      <c r="A37" s="73" t="s">
        <v>164</v>
      </c>
      <c r="B37" s="46">
        <v>8783.4717498364025</v>
      </c>
      <c r="C37" s="46">
        <v>0</v>
      </c>
      <c r="D37" s="46">
        <v>0</v>
      </c>
      <c r="E37" s="45"/>
      <c r="F37" s="45"/>
      <c r="G37" s="45"/>
      <c r="H37" s="45"/>
      <c r="I37" s="45"/>
      <c r="J37" s="45"/>
      <c r="K37" s="45"/>
      <c r="L37" s="45"/>
      <c r="M37" s="45"/>
      <c r="N37" s="45"/>
      <c r="O37" s="45"/>
      <c r="P37" s="45"/>
      <c r="Q37" s="45"/>
      <c r="R37" s="45"/>
      <c r="S37" s="44"/>
      <c r="T37" s="43">
        <v>8783.4717498364025</v>
      </c>
      <c r="U37" s="42"/>
      <c r="W37" s="41">
        <v>0</v>
      </c>
      <c r="X37" s="41">
        <v>0</v>
      </c>
      <c r="Y37" s="29"/>
    </row>
    <row r="38" spans="1:25" s="39" customFormat="1">
      <c r="A38" s="73" t="s">
        <v>163</v>
      </c>
      <c r="B38" s="46">
        <v>7967.1806958669249</v>
      </c>
      <c r="C38" s="46">
        <v>6.4758026477197497</v>
      </c>
      <c r="D38" s="46">
        <v>18.277709233964899</v>
      </c>
      <c r="E38" s="45"/>
      <c r="F38" s="45"/>
      <c r="G38" s="45"/>
      <c r="H38" s="45"/>
      <c r="I38" s="45"/>
      <c r="J38" s="45"/>
      <c r="K38" s="45"/>
      <c r="L38" s="45"/>
      <c r="M38" s="45"/>
      <c r="N38" s="45"/>
      <c r="O38" s="45"/>
      <c r="P38" s="45"/>
      <c r="Q38" s="45"/>
      <c r="R38" s="45"/>
      <c r="S38" s="44"/>
      <c r="T38" s="43">
        <v>7991.934207748609</v>
      </c>
      <c r="U38" s="42"/>
      <c r="W38" s="41">
        <v>7.4610372054099525E-2</v>
      </c>
      <c r="X38" s="41">
        <v>67.149334848689577</v>
      </c>
      <c r="Y38" s="29"/>
    </row>
    <row r="39" spans="1:25" s="39" customFormat="1">
      <c r="A39" s="73" t="s">
        <v>162</v>
      </c>
      <c r="B39" s="46">
        <v>12.988950000000001</v>
      </c>
      <c r="C39" s="46">
        <v>66.732690015936001</v>
      </c>
      <c r="D39" s="46">
        <v>148.98605404655802</v>
      </c>
      <c r="E39" s="45"/>
      <c r="F39" s="45"/>
      <c r="G39" s="45"/>
      <c r="H39" s="45"/>
      <c r="I39" s="45"/>
      <c r="J39" s="45"/>
      <c r="K39" s="45"/>
      <c r="L39" s="45"/>
      <c r="M39" s="45"/>
      <c r="N39" s="45"/>
      <c r="O39" s="45"/>
      <c r="P39" s="45"/>
      <c r="Q39" s="45"/>
      <c r="R39" s="45"/>
      <c r="S39" s="44"/>
      <c r="T39" s="43">
        <v>228.70769406249403</v>
      </c>
      <c r="U39" s="42"/>
      <c r="W39" s="41">
        <v>0</v>
      </c>
      <c r="X39" s="41">
        <v>0</v>
      </c>
      <c r="Y39" s="29"/>
    </row>
    <row r="40" spans="1:25" s="96" customFormat="1" ht="46.5" thickBot="1">
      <c r="A40" s="73" t="s">
        <v>161</v>
      </c>
      <c r="B40" s="46">
        <v>29890.788662785009</v>
      </c>
      <c r="C40" s="46">
        <v>247.45442527500899</v>
      </c>
      <c r="D40" s="46">
        <v>291.75620351934202</v>
      </c>
      <c r="E40" s="51"/>
      <c r="F40" s="51"/>
      <c r="G40" s="51"/>
      <c r="H40" s="51"/>
      <c r="I40" s="51"/>
      <c r="J40" s="51"/>
      <c r="K40" s="51"/>
      <c r="L40" s="51"/>
      <c r="M40" s="51"/>
      <c r="N40" s="51"/>
      <c r="O40" s="51"/>
      <c r="P40" s="51"/>
      <c r="Q40" s="51"/>
      <c r="R40" s="51"/>
      <c r="S40" s="50"/>
      <c r="T40" s="68">
        <v>30429.999291579359</v>
      </c>
      <c r="U40" s="42"/>
      <c r="W40" s="41">
        <v>35.209482260820927</v>
      </c>
      <c r="X40" s="41">
        <v>31688.534034738837</v>
      </c>
      <c r="Y40" s="29"/>
    </row>
    <row r="41" spans="1:25" ht="15.75" thickBot="1">
      <c r="A41" s="73" t="s">
        <v>160</v>
      </c>
      <c r="B41" s="46">
        <v>1833.69453</v>
      </c>
      <c r="C41" s="46">
        <v>0</v>
      </c>
      <c r="D41" s="46">
        <v>0</v>
      </c>
      <c r="E41" s="49"/>
      <c r="F41" s="49"/>
      <c r="G41" s="49"/>
      <c r="H41" s="49"/>
      <c r="I41" s="49"/>
      <c r="J41" s="49"/>
      <c r="K41" s="49"/>
      <c r="L41" s="49"/>
      <c r="M41" s="49"/>
      <c r="N41" s="49"/>
      <c r="O41" s="49"/>
      <c r="P41" s="49"/>
      <c r="Q41" s="49"/>
      <c r="R41" s="49"/>
      <c r="S41" s="48"/>
      <c r="T41" s="68">
        <v>1833.69453</v>
      </c>
      <c r="U41" s="42"/>
      <c r="W41" s="41">
        <v>0</v>
      </c>
      <c r="X41" s="41">
        <v>0</v>
      </c>
    </row>
    <row r="42" spans="1:25" ht="15.75" thickBot="1">
      <c r="A42" s="83" t="s">
        <v>159</v>
      </c>
      <c r="B42" s="46">
        <v>0</v>
      </c>
      <c r="C42" s="46">
        <v>0</v>
      </c>
      <c r="D42" s="46">
        <v>0</v>
      </c>
      <c r="E42" s="95">
        <v>2402.9107872</v>
      </c>
      <c r="F42" s="95"/>
      <c r="G42" s="95"/>
      <c r="H42" s="95"/>
      <c r="I42" s="95"/>
      <c r="J42" s="95"/>
      <c r="K42" s="95"/>
      <c r="L42" s="95"/>
      <c r="M42" s="95"/>
      <c r="N42" s="95"/>
      <c r="O42" s="95"/>
      <c r="P42" s="95"/>
      <c r="Q42" s="95"/>
      <c r="R42" s="95"/>
      <c r="S42" s="95"/>
      <c r="T42" s="68">
        <v>2402.9107872</v>
      </c>
      <c r="U42" s="93"/>
      <c r="W42" s="41">
        <v>0</v>
      </c>
      <c r="X42" s="41">
        <v>0</v>
      </c>
    </row>
    <row r="43" spans="1:25" s="39" customFormat="1">
      <c r="A43" s="83" t="s">
        <v>158</v>
      </c>
      <c r="B43" s="46">
        <v>0</v>
      </c>
      <c r="C43" s="46">
        <v>0</v>
      </c>
      <c r="D43" s="46">
        <v>0</v>
      </c>
      <c r="E43" s="95">
        <v>0</v>
      </c>
      <c r="F43" s="95">
        <v>375.55764624187719</v>
      </c>
      <c r="G43" s="95"/>
      <c r="H43" s="95">
        <v>1608.4409536968637</v>
      </c>
      <c r="I43" s="95"/>
      <c r="J43" s="95">
        <v>494.57446978501554</v>
      </c>
      <c r="K43" s="95"/>
      <c r="L43" s="95">
        <v>1582.5792816023265</v>
      </c>
      <c r="M43" s="95"/>
      <c r="N43" s="95"/>
      <c r="O43" s="95"/>
      <c r="P43" s="95"/>
      <c r="Q43" s="95"/>
      <c r="R43" s="95"/>
      <c r="S43" s="95">
        <v>191.689876</v>
      </c>
      <c r="T43" s="94">
        <v>4252.842227326083</v>
      </c>
      <c r="U43" s="93"/>
      <c r="W43" s="92">
        <v>0</v>
      </c>
      <c r="X43" s="92">
        <v>0</v>
      </c>
      <c r="Y43" s="29"/>
    </row>
    <row r="44" spans="1:25" s="39" customFormat="1" ht="15.75" thickBot="1">
      <c r="A44" s="73" t="s">
        <v>157</v>
      </c>
      <c r="B44" s="72">
        <v>0</v>
      </c>
      <c r="C44" s="71">
        <v>9578.7741107161601</v>
      </c>
      <c r="D44" s="71">
        <v>0</v>
      </c>
      <c r="E44" s="70"/>
      <c r="F44" s="70"/>
      <c r="G44" s="70"/>
      <c r="H44" s="91"/>
      <c r="I44" s="90"/>
      <c r="J44" s="70"/>
      <c r="K44" s="70"/>
      <c r="L44" s="70"/>
      <c r="M44" s="70"/>
      <c r="N44" s="70"/>
      <c r="O44" s="70"/>
      <c r="P44" s="70"/>
      <c r="Q44" s="70"/>
      <c r="R44" s="70"/>
      <c r="S44" s="69"/>
      <c r="T44" s="68">
        <v>9578.7741107161601</v>
      </c>
      <c r="U44" s="66"/>
      <c r="W44" s="58">
        <v>0</v>
      </c>
      <c r="X44" s="58">
        <v>0</v>
      </c>
      <c r="Y44" s="29"/>
    </row>
    <row r="45" spans="1:25" s="39" customFormat="1">
      <c r="A45" s="89" t="s">
        <v>156</v>
      </c>
      <c r="B45" s="88">
        <f>+B32+B34+B36+B38+B40+B41</f>
        <v>65277.15226356301</v>
      </c>
      <c r="C45" s="88"/>
      <c r="D45" s="88"/>
      <c r="E45" s="86"/>
      <c r="F45" s="86"/>
      <c r="G45" s="86"/>
      <c r="H45" s="86"/>
      <c r="I45" s="87"/>
      <c r="J45" s="86"/>
      <c r="K45" s="86"/>
      <c r="L45" s="86"/>
      <c r="M45" s="86"/>
      <c r="N45" s="86"/>
      <c r="O45" s="86"/>
      <c r="P45" s="86"/>
      <c r="Q45" s="86"/>
      <c r="R45" s="86"/>
      <c r="S45" s="86"/>
      <c r="T45" s="85"/>
      <c r="U45" s="66"/>
      <c r="W45" s="84"/>
      <c r="X45" s="84"/>
      <c r="Y45" s="29"/>
    </row>
    <row r="46" spans="1:25" s="39" customFormat="1" ht="15.75" thickBot="1">
      <c r="A46" s="89" t="s">
        <v>155</v>
      </c>
      <c r="B46" s="88">
        <f>+B33+B35+B37+B39</f>
        <v>32587.285667952121</v>
      </c>
      <c r="C46" s="88"/>
      <c r="D46" s="88"/>
      <c r="E46" s="86"/>
      <c r="F46" s="86"/>
      <c r="G46" s="86"/>
      <c r="H46" s="86"/>
      <c r="I46" s="87"/>
      <c r="J46" s="86"/>
      <c r="K46" s="86"/>
      <c r="L46" s="86"/>
      <c r="M46" s="86"/>
      <c r="N46" s="86"/>
      <c r="O46" s="86"/>
      <c r="P46" s="86"/>
      <c r="Q46" s="86"/>
      <c r="R46" s="86"/>
      <c r="S46" s="86"/>
      <c r="T46" s="85"/>
      <c r="U46" s="66"/>
      <c r="W46" s="84"/>
      <c r="X46" s="84"/>
      <c r="Y46" s="29"/>
    </row>
    <row r="47" spans="1:25" ht="15.75">
      <c r="A47" s="76" t="s">
        <v>154</v>
      </c>
      <c r="B47" s="75">
        <v>169863.13556834095</v>
      </c>
      <c r="C47" s="74">
        <v>273.15765053449229</v>
      </c>
      <c r="D47" s="74">
        <v>1334.657781960658</v>
      </c>
      <c r="E47" s="74">
        <v>0</v>
      </c>
      <c r="F47" s="74">
        <v>0</v>
      </c>
      <c r="G47" s="74">
        <v>0</v>
      </c>
      <c r="H47" s="74">
        <v>0</v>
      </c>
      <c r="I47" s="74">
        <v>0</v>
      </c>
      <c r="J47" s="74">
        <v>2685.58</v>
      </c>
      <c r="K47" s="74">
        <v>0</v>
      </c>
      <c r="L47" s="74">
        <v>0</v>
      </c>
      <c r="M47" s="74">
        <v>0</v>
      </c>
      <c r="N47" s="74">
        <v>0</v>
      </c>
      <c r="O47" s="74">
        <v>0</v>
      </c>
      <c r="P47" s="74">
        <v>0</v>
      </c>
      <c r="Q47" s="74">
        <v>0</v>
      </c>
      <c r="R47" s="74">
        <v>0</v>
      </c>
      <c r="S47" s="74">
        <v>0</v>
      </c>
      <c r="T47" s="67">
        <v>174156.53100083608</v>
      </c>
      <c r="U47" s="66">
        <f>T47/$T$7</f>
        <v>0.26176949243757647</v>
      </c>
      <c r="W47" s="52">
        <v>47.34232085275314</v>
      </c>
      <c r="X47" s="52">
        <v>42608.088767477821</v>
      </c>
      <c r="Y47" s="65">
        <f>W47/$W$7</f>
        <v>0.37844605965020089</v>
      </c>
    </row>
    <row r="48" spans="1:25" s="39" customFormat="1">
      <c r="A48" s="83" t="s">
        <v>153</v>
      </c>
      <c r="B48" s="46">
        <v>84986.353568810897</v>
      </c>
      <c r="C48" s="46">
        <v>178.59587756985201</v>
      </c>
      <c r="D48" s="46">
        <v>717.27410184315102</v>
      </c>
      <c r="E48" s="45"/>
      <c r="F48" s="45"/>
      <c r="G48" s="45"/>
      <c r="H48" s="45"/>
      <c r="I48" s="45"/>
      <c r="J48" s="45">
        <v>2574.0230000000001</v>
      </c>
      <c r="K48" s="45"/>
      <c r="L48" s="45"/>
      <c r="M48" s="45"/>
      <c r="N48" s="45"/>
      <c r="O48" s="45"/>
      <c r="P48" s="45"/>
      <c r="Q48" s="45"/>
      <c r="R48" s="45"/>
      <c r="S48" s="44"/>
      <c r="T48" s="43">
        <v>88456.246548223906</v>
      </c>
      <c r="U48" s="42"/>
      <c r="W48" s="41">
        <v>0.7103737</v>
      </c>
      <c r="X48" s="41">
        <v>639.33632999999998</v>
      </c>
      <c r="Y48" s="29"/>
    </row>
    <row r="49" spans="1:25" s="39" customFormat="1">
      <c r="A49" s="83" t="s">
        <v>152</v>
      </c>
      <c r="B49" s="46">
        <v>63995.937213328434</v>
      </c>
      <c r="C49" s="46">
        <v>55.657313071959997</v>
      </c>
      <c r="D49" s="46">
        <v>271.60628010843402</v>
      </c>
      <c r="E49" s="81"/>
      <c r="F49" s="81"/>
      <c r="G49" s="81"/>
      <c r="H49" s="81"/>
      <c r="I49" s="81"/>
      <c r="J49" s="45">
        <v>111.557</v>
      </c>
      <c r="K49" s="81"/>
      <c r="L49" s="81"/>
      <c r="M49" s="81"/>
      <c r="N49" s="81"/>
      <c r="O49" s="81"/>
      <c r="P49" s="81"/>
      <c r="Q49" s="81"/>
      <c r="R49" s="81"/>
      <c r="S49" s="82"/>
      <c r="T49" s="43">
        <v>64434.757806508831</v>
      </c>
      <c r="U49" s="42"/>
      <c r="W49" s="41">
        <v>30.065714999999997</v>
      </c>
      <c r="X49" s="41">
        <v>27059.143499999998</v>
      </c>
      <c r="Y49" s="29"/>
    </row>
    <row r="50" spans="1:25" s="39" customFormat="1">
      <c r="A50" s="73" t="s">
        <v>151</v>
      </c>
      <c r="B50" s="46">
        <v>742.4925846081469</v>
      </c>
      <c r="C50" s="46">
        <v>1.0771767420640899</v>
      </c>
      <c r="D50" s="46">
        <v>5.75713000262453</v>
      </c>
      <c r="E50" s="45"/>
      <c r="F50" s="45"/>
      <c r="G50" s="45"/>
      <c r="H50" s="45"/>
      <c r="I50" s="45"/>
      <c r="J50" s="45"/>
      <c r="K50" s="45"/>
      <c r="L50" s="45"/>
      <c r="M50" s="45"/>
      <c r="N50" s="45"/>
      <c r="O50" s="45"/>
      <c r="P50" s="45"/>
      <c r="Q50" s="45"/>
      <c r="R50" s="45"/>
      <c r="S50" s="45"/>
      <c r="T50" s="43">
        <v>749.32689135283556</v>
      </c>
      <c r="U50" s="42"/>
      <c r="W50" s="41">
        <v>0.76495333418019829</v>
      </c>
      <c r="X50" s="41">
        <v>688.45800076217847</v>
      </c>
      <c r="Y50" s="29"/>
    </row>
    <row r="51" spans="1:25">
      <c r="A51" s="73" t="s">
        <v>150</v>
      </c>
      <c r="B51" s="46">
        <v>8985.2589014992991</v>
      </c>
      <c r="C51" s="46">
        <v>32.367353088355401</v>
      </c>
      <c r="D51" s="46">
        <v>69.669791558216204</v>
      </c>
      <c r="E51" s="81"/>
      <c r="F51" s="81"/>
      <c r="G51" s="81"/>
      <c r="H51" s="81"/>
      <c r="I51" s="81"/>
      <c r="J51" s="81"/>
      <c r="K51" s="81"/>
      <c r="L51" s="81"/>
      <c r="M51" s="81"/>
      <c r="N51" s="81"/>
      <c r="O51" s="81"/>
      <c r="P51" s="81"/>
      <c r="Q51" s="81"/>
      <c r="R51" s="81"/>
      <c r="S51" s="81"/>
      <c r="T51" s="43">
        <v>9087.2960461458697</v>
      </c>
      <c r="U51" s="42"/>
      <c r="W51" s="41">
        <v>13.930512627675341</v>
      </c>
      <c r="X51" s="41">
        <v>12537.461364907807</v>
      </c>
    </row>
    <row r="52" spans="1:25">
      <c r="A52" s="73" t="s">
        <v>149</v>
      </c>
      <c r="B52" s="46">
        <v>1897.3828933828152</v>
      </c>
      <c r="C52" s="46">
        <v>3.1191803999999999</v>
      </c>
      <c r="D52" s="46">
        <v>203.365611</v>
      </c>
      <c r="E52" s="80"/>
      <c r="F52" s="80"/>
      <c r="G52" s="80"/>
      <c r="H52" s="80"/>
      <c r="I52" s="80"/>
      <c r="J52" s="80"/>
      <c r="K52" s="80"/>
      <c r="L52" s="80"/>
      <c r="M52" s="80"/>
      <c r="N52" s="80"/>
      <c r="O52" s="80"/>
      <c r="P52" s="80"/>
      <c r="Q52" s="80"/>
      <c r="R52" s="80"/>
      <c r="S52" s="79"/>
      <c r="T52" s="43">
        <v>2103.8676847828151</v>
      </c>
      <c r="U52" s="42"/>
      <c r="W52" s="41">
        <v>0.94689404999999993</v>
      </c>
      <c r="X52" s="41">
        <v>852.20464499999991</v>
      </c>
    </row>
    <row r="53" spans="1:25" s="39" customFormat="1">
      <c r="A53" s="73" t="s">
        <v>148</v>
      </c>
      <c r="B53" s="46">
        <v>2149.5726283177428</v>
      </c>
      <c r="C53" s="46">
        <v>0.94933806928859299</v>
      </c>
      <c r="D53" s="46">
        <v>14.31</v>
      </c>
      <c r="E53" s="45"/>
      <c r="F53" s="45"/>
      <c r="G53" s="45"/>
      <c r="H53" s="45"/>
      <c r="I53" s="45"/>
      <c r="J53" s="45"/>
      <c r="K53" s="45"/>
      <c r="L53" s="45"/>
      <c r="M53" s="45"/>
      <c r="N53" s="45"/>
      <c r="O53" s="45"/>
      <c r="P53" s="45"/>
      <c r="Q53" s="45"/>
      <c r="R53" s="45"/>
      <c r="S53" s="44"/>
      <c r="T53" s="43">
        <v>2164.8319663870311</v>
      </c>
      <c r="U53" s="42"/>
      <c r="W53" s="41">
        <v>0.69166059333883212</v>
      </c>
      <c r="X53" s="41">
        <v>622.49453400494895</v>
      </c>
      <c r="Y53" s="29"/>
    </row>
    <row r="54" spans="1:25" s="39" customFormat="1" ht="15.75" thickBot="1">
      <c r="A54" s="73" t="s">
        <v>147</v>
      </c>
      <c r="B54" s="72">
        <v>7106.1377783936005</v>
      </c>
      <c r="C54" s="71">
        <v>1.39141159297217</v>
      </c>
      <c r="D54" s="71">
        <v>52.674867448232298</v>
      </c>
      <c r="E54" s="70"/>
      <c r="F54" s="70"/>
      <c r="G54" s="70"/>
      <c r="H54" s="70"/>
      <c r="I54" s="70"/>
      <c r="J54" s="70"/>
      <c r="K54" s="70"/>
      <c r="L54" s="70"/>
      <c r="M54" s="70"/>
      <c r="N54" s="70"/>
      <c r="O54" s="70"/>
      <c r="P54" s="70"/>
      <c r="Q54" s="70"/>
      <c r="R54" s="70"/>
      <c r="S54" s="69"/>
      <c r="T54" s="68">
        <v>7160.2040574348048</v>
      </c>
      <c r="U54" s="42"/>
      <c r="W54" s="58">
        <v>0.23221154755877399</v>
      </c>
      <c r="X54" s="58">
        <v>208.99039280289659</v>
      </c>
      <c r="Y54" s="29"/>
    </row>
    <row r="55" spans="1:25" ht="15.75">
      <c r="A55" s="76" t="s">
        <v>146</v>
      </c>
      <c r="B55" s="75">
        <v>1630.1069066912878</v>
      </c>
      <c r="C55" s="74">
        <v>27391.442312399584</v>
      </c>
      <c r="D55" s="74">
        <v>1881.4382344826993</v>
      </c>
      <c r="E55" s="74">
        <v>0</v>
      </c>
      <c r="F55" s="74">
        <v>0</v>
      </c>
      <c r="G55" s="74">
        <v>0</v>
      </c>
      <c r="H55" s="74">
        <v>0</v>
      </c>
      <c r="I55" s="74">
        <v>0</v>
      </c>
      <c r="J55" s="74">
        <v>0</v>
      </c>
      <c r="K55" s="74">
        <v>0</v>
      </c>
      <c r="L55" s="74">
        <v>0</v>
      </c>
      <c r="M55" s="74">
        <v>0</v>
      </c>
      <c r="N55" s="74">
        <v>0</v>
      </c>
      <c r="O55" s="74">
        <v>0</v>
      </c>
      <c r="P55" s="74">
        <v>0</v>
      </c>
      <c r="Q55" s="74">
        <v>0</v>
      </c>
      <c r="R55" s="74">
        <v>0</v>
      </c>
      <c r="S55" s="74">
        <v>0</v>
      </c>
      <c r="T55" s="53">
        <v>30902.987453573569</v>
      </c>
      <c r="U55" s="66">
        <f>T55/$T$7</f>
        <v>4.644935963089384E-2</v>
      </c>
      <c r="W55" s="52">
        <v>0.22623542396990334</v>
      </c>
      <c r="X55" s="52">
        <v>203.61188157291301</v>
      </c>
      <c r="Y55" s="65">
        <f>W55/$W$7</f>
        <v>1.8084855835647847E-3</v>
      </c>
    </row>
    <row r="56" spans="1:25" s="39" customFormat="1">
      <c r="A56" s="73" t="s">
        <v>145</v>
      </c>
      <c r="B56" s="46">
        <v>0</v>
      </c>
      <c r="C56" s="46">
        <v>19540.015494811301</v>
      </c>
      <c r="D56" s="46">
        <v>0</v>
      </c>
      <c r="E56" s="45"/>
      <c r="F56" s="45"/>
      <c r="G56" s="45"/>
      <c r="H56" s="45"/>
      <c r="I56" s="45"/>
      <c r="J56" s="45"/>
      <c r="K56" s="45"/>
      <c r="L56" s="45"/>
      <c r="M56" s="45"/>
      <c r="N56" s="45"/>
      <c r="O56" s="45"/>
      <c r="P56" s="45"/>
      <c r="Q56" s="45"/>
      <c r="R56" s="45"/>
      <c r="S56" s="44"/>
      <c r="T56" s="43">
        <v>19540.015494811301</v>
      </c>
      <c r="U56" s="42"/>
      <c r="W56" s="41">
        <v>0</v>
      </c>
      <c r="X56" s="41">
        <v>0</v>
      </c>
      <c r="Y56" s="29"/>
    </row>
    <row r="57" spans="1:25" s="78" customFormat="1">
      <c r="A57" s="73" t="s">
        <v>144</v>
      </c>
      <c r="B57" s="46">
        <v>0</v>
      </c>
      <c r="C57" s="46">
        <v>3367.91742005986</v>
      </c>
      <c r="D57" s="46">
        <v>0</v>
      </c>
      <c r="E57" s="45"/>
      <c r="F57" s="45"/>
      <c r="G57" s="45"/>
      <c r="H57" s="45"/>
      <c r="I57" s="45"/>
      <c r="J57" s="45"/>
      <c r="K57" s="45"/>
      <c r="L57" s="45"/>
      <c r="M57" s="45"/>
      <c r="N57" s="45"/>
      <c r="O57" s="45"/>
      <c r="P57" s="45"/>
      <c r="Q57" s="45"/>
      <c r="R57" s="45"/>
      <c r="S57" s="44"/>
      <c r="T57" s="43">
        <v>3367.91742005986</v>
      </c>
      <c r="U57" s="42"/>
      <c r="W57" s="41">
        <v>0</v>
      </c>
      <c r="X57" s="41">
        <v>0</v>
      </c>
      <c r="Y57" s="29"/>
    </row>
    <row r="58" spans="1:25" s="39" customFormat="1">
      <c r="A58" s="73" t="s">
        <v>143</v>
      </c>
      <c r="B58" s="46">
        <v>0</v>
      </c>
      <c r="C58" s="46">
        <v>1657.46465225726</v>
      </c>
      <c r="D58" s="46">
        <v>1783.70881872678</v>
      </c>
      <c r="E58" s="45"/>
      <c r="F58" s="45"/>
      <c r="G58" s="45"/>
      <c r="H58" s="45"/>
      <c r="I58" s="45"/>
      <c r="J58" s="45"/>
      <c r="K58" s="45"/>
      <c r="L58" s="45"/>
      <c r="M58" s="45"/>
      <c r="N58" s="45"/>
      <c r="O58" s="45"/>
      <c r="P58" s="45"/>
      <c r="Q58" s="45"/>
      <c r="R58" s="45"/>
      <c r="S58" s="44"/>
      <c r="T58" s="43">
        <v>3441.1734709840403</v>
      </c>
      <c r="U58" s="42"/>
      <c r="W58" s="41">
        <v>0</v>
      </c>
      <c r="X58" s="41">
        <v>0</v>
      </c>
      <c r="Y58" s="29"/>
    </row>
    <row r="59" spans="1:25" s="39" customFormat="1">
      <c r="A59" s="73" t="s">
        <v>142</v>
      </c>
      <c r="B59" s="46">
        <v>0</v>
      </c>
      <c r="C59" s="46">
        <v>2631.2816973920394</v>
      </c>
      <c r="D59" s="46">
        <v>0</v>
      </c>
      <c r="E59" s="45"/>
      <c r="F59" s="45"/>
      <c r="G59" s="45"/>
      <c r="H59" s="45"/>
      <c r="I59" s="45"/>
      <c r="J59" s="45"/>
      <c r="K59" s="45"/>
      <c r="L59" s="45"/>
      <c r="M59" s="45"/>
      <c r="N59" s="45"/>
      <c r="O59" s="45"/>
      <c r="P59" s="45"/>
      <c r="Q59" s="45"/>
      <c r="R59" s="45"/>
      <c r="S59" s="44"/>
      <c r="T59" s="43">
        <v>2631.2816973920394</v>
      </c>
      <c r="U59" s="42"/>
      <c r="W59" s="41">
        <v>0</v>
      </c>
      <c r="X59" s="41">
        <v>0</v>
      </c>
      <c r="Y59" s="29"/>
    </row>
    <row r="60" spans="1:25" s="39" customFormat="1">
      <c r="A60" s="73" t="s">
        <v>141</v>
      </c>
      <c r="B60" s="46">
        <v>0</v>
      </c>
      <c r="C60" s="46">
        <v>0</v>
      </c>
      <c r="D60" s="46">
        <v>0</v>
      </c>
      <c r="E60" s="45"/>
      <c r="F60" s="45"/>
      <c r="G60" s="45"/>
      <c r="H60" s="45"/>
      <c r="I60" s="45"/>
      <c r="J60" s="45"/>
      <c r="K60" s="45"/>
      <c r="L60" s="45"/>
      <c r="M60" s="45"/>
      <c r="N60" s="45"/>
      <c r="O60" s="45"/>
      <c r="P60" s="45"/>
      <c r="Q60" s="45"/>
      <c r="R60" s="45"/>
      <c r="S60" s="44"/>
      <c r="T60" s="43">
        <v>0</v>
      </c>
      <c r="U60" s="42"/>
      <c r="W60" s="41">
        <v>0</v>
      </c>
      <c r="X60" s="41">
        <v>0</v>
      </c>
      <c r="Y60" s="29"/>
    </row>
    <row r="61" spans="1:25" s="39" customFormat="1">
      <c r="A61" s="73" t="s">
        <v>140</v>
      </c>
      <c r="B61" s="46">
        <v>0</v>
      </c>
      <c r="C61" s="46">
        <v>116.68562259199999</v>
      </c>
      <c r="D61" s="46">
        <v>82.825955321999999</v>
      </c>
      <c r="E61" s="45"/>
      <c r="F61" s="45"/>
      <c r="G61" s="45"/>
      <c r="H61" s="45"/>
      <c r="I61" s="45"/>
      <c r="J61" s="45"/>
      <c r="K61" s="45"/>
      <c r="L61" s="45"/>
      <c r="M61" s="45"/>
      <c r="N61" s="45"/>
      <c r="O61" s="45"/>
      <c r="P61" s="45"/>
      <c r="Q61" s="45"/>
      <c r="R61" s="45"/>
      <c r="S61" s="44"/>
      <c r="T61" s="43">
        <v>199.51157791399999</v>
      </c>
      <c r="U61" s="42"/>
      <c r="W61" s="41">
        <v>0</v>
      </c>
      <c r="X61" s="41">
        <v>0</v>
      </c>
      <c r="Y61" s="29"/>
    </row>
    <row r="62" spans="1:25" s="39" customFormat="1">
      <c r="A62" s="73" t="s">
        <v>139</v>
      </c>
      <c r="B62" s="46">
        <v>1415.7314502912063</v>
      </c>
      <c r="C62" s="46">
        <v>14.760296459999999</v>
      </c>
      <c r="D62" s="46">
        <v>1.0745820225</v>
      </c>
      <c r="E62" s="45"/>
      <c r="F62" s="45"/>
      <c r="G62" s="45"/>
      <c r="H62" s="45"/>
      <c r="I62" s="45"/>
      <c r="J62" s="45"/>
      <c r="K62" s="45"/>
      <c r="L62" s="45"/>
      <c r="M62" s="45"/>
      <c r="N62" s="45"/>
      <c r="O62" s="45"/>
      <c r="P62" s="45"/>
      <c r="Q62" s="45"/>
      <c r="R62" s="45"/>
      <c r="S62" s="44"/>
      <c r="T62" s="43">
        <v>1431.5663287737063</v>
      </c>
      <c r="U62" s="42"/>
      <c r="W62" s="41">
        <v>1.4944062648246589E-3</v>
      </c>
      <c r="X62" s="41">
        <v>1.3449656383421931</v>
      </c>
      <c r="Y62" s="29"/>
    </row>
    <row r="63" spans="1:25" ht="15.75" thickBot="1">
      <c r="A63" s="73" t="s">
        <v>138</v>
      </c>
      <c r="B63" s="72">
        <v>214.37545640008153</v>
      </c>
      <c r="C63" s="71">
        <v>63.31712882712759</v>
      </c>
      <c r="D63" s="71">
        <v>13.828878411419302</v>
      </c>
      <c r="E63" s="70"/>
      <c r="F63" s="70"/>
      <c r="G63" s="70"/>
      <c r="H63" s="70"/>
      <c r="I63" s="70"/>
      <c r="J63" s="70"/>
      <c r="K63" s="70"/>
      <c r="L63" s="70"/>
      <c r="M63" s="70"/>
      <c r="N63" s="70"/>
      <c r="O63" s="70"/>
      <c r="P63" s="70"/>
      <c r="Q63" s="70"/>
      <c r="R63" s="70"/>
      <c r="S63" s="69"/>
      <c r="T63" s="77">
        <v>291.5214636386284</v>
      </c>
      <c r="U63" s="42"/>
      <c r="W63" s="58">
        <v>0.22474101770507868</v>
      </c>
      <c r="X63" s="58">
        <v>202.26691593457082</v>
      </c>
    </row>
    <row r="64" spans="1:25" s="39" customFormat="1" ht="15.75">
      <c r="A64" s="76" t="s">
        <v>25</v>
      </c>
      <c r="B64" s="75">
        <v>376.99277299199997</v>
      </c>
      <c r="C64" s="74">
        <v>54620.300671193603</v>
      </c>
      <c r="D64" s="74">
        <v>25171.792431762351</v>
      </c>
      <c r="E64" s="74">
        <v>0</v>
      </c>
      <c r="F64" s="74">
        <v>0</v>
      </c>
      <c r="G64" s="74">
        <v>0</v>
      </c>
      <c r="H64" s="74">
        <v>0</v>
      </c>
      <c r="I64" s="74">
        <v>0</v>
      </c>
      <c r="J64" s="74">
        <v>0</v>
      </c>
      <c r="K64" s="74">
        <v>0</v>
      </c>
      <c r="L64" s="74">
        <v>0</v>
      </c>
      <c r="M64" s="74">
        <v>0</v>
      </c>
      <c r="N64" s="74">
        <v>0</v>
      </c>
      <c r="O64" s="74">
        <v>0</v>
      </c>
      <c r="P64" s="74">
        <v>0</v>
      </c>
      <c r="Q64" s="74">
        <v>0</v>
      </c>
      <c r="R64" s="74">
        <v>0</v>
      </c>
      <c r="S64" s="74">
        <v>0</v>
      </c>
      <c r="T64" s="67">
        <v>80169.08587594796</v>
      </c>
      <c r="U64" s="66">
        <f>T64/$T$7</f>
        <v>0.12049976419678818</v>
      </c>
      <c r="W64" s="52">
        <v>8.8645297590218206</v>
      </c>
      <c r="X64" s="52">
        <v>7978.076783119639</v>
      </c>
      <c r="Y64" s="65">
        <f>W64/$W$7</f>
        <v>7.0861468080280265E-2</v>
      </c>
    </row>
    <row r="65" spans="1:25" s="39" customFormat="1">
      <c r="A65" s="73" t="s">
        <v>137</v>
      </c>
      <c r="B65" s="46">
        <v>0</v>
      </c>
      <c r="C65" s="46">
        <v>51208.129030324097</v>
      </c>
      <c r="D65" s="46">
        <v>0</v>
      </c>
      <c r="E65" s="45"/>
      <c r="F65" s="45"/>
      <c r="G65" s="45"/>
      <c r="H65" s="45"/>
      <c r="I65" s="45"/>
      <c r="J65" s="45"/>
      <c r="K65" s="45"/>
      <c r="L65" s="45"/>
      <c r="M65" s="45"/>
      <c r="N65" s="45"/>
      <c r="O65" s="45"/>
      <c r="P65" s="45"/>
      <c r="Q65" s="45"/>
      <c r="R65" s="45"/>
      <c r="S65" s="44"/>
      <c r="T65" s="43">
        <v>51208.129030324097</v>
      </c>
      <c r="U65" s="42"/>
      <c r="W65" s="41">
        <v>0</v>
      </c>
      <c r="X65" s="41">
        <v>0</v>
      </c>
      <c r="Y65" s="29"/>
    </row>
    <row r="66" spans="1:25" s="39" customFormat="1">
      <c r="A66" s="73" t="s">
        <v>136</v>
      </c>
      <c r="B66" s="46">
        <v>0</v>
      </c>
      <c r="C66" s="46">
        <v>2146.424</v>
      </c>
      <c r="D66" s="46">
        <v>11589.0935873654</v>
      </c>
      <c r="E66" s="45"/>
      <c r="F66" s="45"/>
      <c r="G66" s="45"/>
      <c r="H66" s="45"/>
      <c r="I66" s="45"/>
      <c r="J66" s="45"/>
      <c r="K66" s="45"/>
      <c r="L66" s="45"/>
      <c r="M66" s="45"/>
      <c r="N66" s="45"/>
      <c r="O66" s="45"/>
      <c r="P66" s="45"/>
      <c r="Q66" s="45"/>
      <c r="R66" s="45"/>
      <c r="S66" s="44"/>
      <c r="T66" s="43">
        <v>13735.517587365401</v>
      </c>
      <c r="U66" s="42"/>
      <c r="W66" s="41">
        <v>0</v>
      </c>
      <c r="X66" s="41">
        <v>0</v>
      </c>
      <c r="Y66" s="29"/>
    </row>
    <row r="67" spans="1:25" s="39" customFormat="1">
      <c r="A67" s="73" t="s">
        <v>135</v>
      </c>
      <c r="B67" s="46">
        <v>0</v>
      </c>
      <c r="C67" s="46">
        <v>0</v>
      </c>
      <c r="D67" s="46">
        <v>13298.634516577802</v>
      </c>
      <c r="E67" s="45"/>
      <c r="F67" s="45"/>
      <c r="G67" s="45"/>
      <c r="H67" s="45"/>
      <c r="I67" s="45"/>
      <c r="J67" s="45"/>
      <c r="K67" s="45"/>
      <c r="L67" s="45"/>
      <c r="M67" s="45"/>
      <c r="N67" s="45"/>
      <c r="O67" s="45"/>
      <c r="P67" s="45"/>
      <c r="Q67" s="45"/>
      <c r="R67" s="45"/>
      <c r="S67" s="44"/>
      <c r="T67" s="43">
        <v>13298.634516577802</v>
      </c>
      <c r="U67" s="42"/>
      <c r="W67" s="41">
        <v>0</v>
      </c>
      <c r="X67" s="41">
        <v>0</v>
      </c>
      <c r="Y67" s="29"/>
    </row>
    <row r="68" spans="1:25" s="39" customFormat="1">
      <c r="A68" s="73" t="s">
        <v>134</v>
      </c>
      <c r="B68" s="46">
        <v>0</v>
      </c>
      <c r="C68" s="46">
        <v>1046.94104138951</v>
      </c>
      <c r="D68" s="46">
        <v>283.10444784014999</v>
      </c>
      <c r="E68" s="45"/>
      <c r="F68" s="45"/>
      <c r="G68" s="45"/>
      <c r="H68" s="45"/>
      <c r="I68" s="45"/>
      <c r="J68" s="45"/>
      <c r="K68" s="45"/>
      <c r="L68" s="45"/>
      <c r="M68" s="45"/>
      <c r="N68" s="45"/>
      <c r="O68" s="45"/>
      <c r="P68" s="45"/>
      <c r="Q68" s="45"/>
      <c r="R68" s="45"/>
      <c r="S68" s="44"/>
      <c r="T68" s="43">
        <v>1330.04548922966</v>
      </c>
      <c r="U68" s="42"/>
      <c r="W68" s="41">
        <v>8.8388708317433018</v>
      </c>
      <c r="X68" s="41">
        <v>7954.9837485689714</v>
      </c>
      <c r="Y68" s="29"/>
    </row>
    <row r="69" spans="1:25" s="39" customFormat="1">
      <c r="A69" s="73" t="s">
        <v>133</v>
      </c>
      <c r="B69" s="46">
        <v>0</v>
      </c>
      <c r="C69" s="46">
        <v>217.1162448</v>
      </c>
      <c r="D69" s="46">
        <v>0</v>
      </c>
      <c r="E69" s="45"/>
      <c r="F69" s="45"/>
      <c r="G69" s="45"/>
      <c r="H69" s="45"/>
      <c r="I69" s="45"/>
      <c r="J69" s="45"/>
      <c r="K69" s="45"/>
      <c r="L69" s="45"/>
      <c r="M69" s="45"/>
      <c r="N69" s="45"/>
      <c r="O69" s="45"/>
      <c r="P69" s="45"/>
      <c r="Q69" s="45"/>
      <c r="R69" s="45"/>
      <c r="S69" s="44"/>
      <c r="T69" s="43">
        <v>217.1162448</v>
      </c>
      <c r="U69" s="42"/>
      <c r="W69" s="41">
        <v>0</v>
      </c>
      <c r="X69" s="41">
        <v>0</v>
      </c>
      <c r="Y69" s="29"/>
    </row>
    <row r="70" spans="1:25" s="39" customFormat="1">
      <c r="A70" s="73" t="s">
        <v>132</v>
      </c>
      <c r="B70" s="46">
        <v>376.41771565199997</v>
      </c>
      <c r="C70" s="46">
        <v>1.68807996</v>
      </c>
      <c r="D70" s="46">
        <v>0.958588263</v>
      </c>
      <c r="E70" s="45"/>
      <c r="F70" s="45"/>
      <c r="G70" s="45"/>
      <c r="H70" s="45"/>
      <c r="I70" s="45"/>
      <c r="J70" s="45"/>
      <c r="K70" s="45"/>
      <c r="L70" s="45"/>
      <c r="M70" s="45"/>
      <c r="N70" s="45"/>
      <c r="O70" s="45"/>
      <c r="P70" s="45"/>
      <c r="Q70" s="45"/>
      <c r="R70" s="45"/>
      <c r="S70" s="44"/>
      <c r="T70" s="43">
        <v>379.06438387499998</v>
      </c>
      <c r="U70" s="42"/>
      <c r="W70" s="41">
        <v>2.5491995771670193E-2</v>
      </c>
      <c r="X70" s="41">
        <v>22.942796194503174</v>
      </c>
      <c r="Y70" s="29"/>
    </row>
    <row r="71" spans="1:25" s="39" customFormat="1" ht="15.75" thickBot="1">
      <c r="A71" s="73" t="s">
        <v>131</v>
      </c>
      <c r="B71" s="72">
        <v>0.57505733999999997</v>
      </c>
      <c r="C71" s="71">
        <v>2.27472E-3</v>
      </c>
      <c r="D71" s="71">
        <v>1.291716E-3</v>
      </c>
      <c r="E71" s="70"/>
      <c r="F71" s="70"/>
      <c r="G71" s="70"/>
      <c r="H71" s="70"/>
      <c r="I71" s="70"/>
      <c r="J71" s="70"/>
      <c r="K71" s="70"/>
      <c r="L71" s="70"/>
      <c r="M71" s="70"/>
      <c r="N71" s="70"/>
      <c r="O71" s="70"/>
      <c r="P71" s="70"/>
      <c r="Q71" s="70"/>
      <c r="R71" s="70"/>
      <c r="S71" s="69"/>
      <c r="T71" s="68">
        <v>0.57862377599999992</v>
      </c>
      <c r="U71" s="42"/>
      <c r="W71" s="58">
        <v>1.6693150684931503E-4</v>
      </c>
      <c r="X71" s="58">
        <v>0.15023835616438352</v>
      </c>
      <c r="Y71" s="29"/>
    </row>
    <row r="72" spans="1:25" s="39" customFormat="1" ht="15.75">
      <c r="A72" s="56" t="s">
        <v>130</v>
      </c>
      <c r="B72" s="55">
        <v>31461.602609189809</v>
      </c>
      <c r="C72" s="54">
        <v>633.50835850668693</v>
      </c>
      <c r="D72" s="54">
        <v>329.75292205647099</v>
      </c>
      <c r="E72" s="54">
        <v>0</v>
      </c>
      <c r="F72" s="54">
        <v>0</v>
      </c>
      <c r="G72" s="54">
        <v>0</v>
      </c>
      <c r="H72" s="54">
        <v>0</v>
      </c>
      <c r="I72" s="54">
        <v>0</v>
      </c>
      <c r="J72" s="54">
        <v>0</v>
      </c>
      <c r="K72" s="54">
        <v>0</v>
      </c>
      <c r="L72" s="54">
        <v>0</v>
      </c>
      <c r="M72" s="54">
        <v>0</v>
      </c>
      <c r="N72" s="54">
        <v>0</v>
      </c>
      <c r="O72" s="54">
        <v>0</v>
      </c>
      <c r="P72" s="54">
        <v>0</v>
      </c>
      <c r="Q72" s="54">
        <v>0</v>
      </c>
      <c r="R72" s="54">
        <v>0</v>
      </c>
      <c r="S72" s="54">
        <v>0</v>
      </c>
      <c r="T72" s="67">
        <v>32424.863889752967</v>
      </c>
      <c r="U72" s="66">
        <f>T72/$T$7</f>
        <v>4.8736846755045825E-2</v>
      </c>
      <c r="W72" s="52">
        <v>3.6077509866269546</v>
      </c>
      <c r="X72" s="52">
        <v>3246.9758879642591</v>
      </c>
      <c r="Y72" s="65">
        <f>W72/$W$7</f>
        <v>2.8839717202176325E-2</v>
      </c>
    </row>
    <row r="73" spans="1:25" s="39" customFormat="1">
      <c r="A73" s="47" t="s">
        <v>129</v>
      </c>
      <c r="B73" s="46">
        <v>-12582.748002804099</v>
      </c>
      <c r="C73" s="46">
        <v>0</v>
      </c>
      <c r="D73" s="46">
        <v>0</v>
      </c>
      <c r="E73" s="51"/>
      <c r="F73" s="51"/>
      <c r="G73" s="51"/>
      <c r="H73" s="51"/>
      <c r="I73" s="51"/>
      <c r="J73" s="51"/>
      <c r="K73" s="51"/>
      <c r="L73" s="51"/>
      <c r="M73" s="51"/>
      <c r="N73" s="51"/>
      <c r="O73" s="51"/>
      <c r="P73" s="51"/>
      <c r="Q73" s="51"/>
      <c r="R73" s="51"/>
      <c r="S73" s="50"/>
      <c r="T73" s="43">
        <v>-12582.748002804099</v>
      </c>
      <c r="U73" s="42"/>
      <c r="W73" s="41">
        <v>0</v>
      </c>
      <c r="X73" s="41">
        <v>0</v>
      </c>
      <c r="Y73" s="29"/>
    </row>
    <row r="74" spans="1:25">
      <c r="A74" s="47" t="s">
        <v>128</v>
      </c>
      <c r="B74" s="46">
        <v>28877.564727980436</v>
      </c>
      <c r="C74" s="46">
        <v>0</v>
      </c>
      <c r="D74" s="46">
        <v>0</v>
      </c>
      <c r="E74" s="49"/>
      <c r="F74" s="49"/>
      <c r="G74" s="49"/>
      <c r="H74" s="49"/>
      <c r="I74" s="49"/>
      <c r="J74" s="49"/>
      <c r="K74" s="49"/>
      <c r="L74" s="49"/>
      <c r="M74" s="49"/>
      <c r="N74" s="49"/>
      <c r="O74" s="49"/>
      <c r="P74" s="49"/>
      <c r="Q74" s="49"/>
      <c r="R74" s="49"/>
      <c r="S74" s="48"/>
      <c r="T74" s="43">
        <v>28877.564727980436</v>
      </c>
      <c r="U74" s="42"/>
      <c r="W74" s="41">
        <v>0</v>
      </c>
      <c r="X74" s="41">
        <v>0</v>
      </c>
    </row>
    <row r="75" spans="1:25" s="64" customFormat="1">
      <c r="A75" s="47" t="s">
        <v>127</v>
      </c>
      <c r="B75" s="46">
        <v>4425.8546499999993</v>
      </c>
      <c r="C75" s="46">
        <v>0</v>
      </c>
      <c r="D75" s="46">
        <v>0</v>
      </c>
      <c r="E75" s="45"/>
      <c r="F75" s="45"/>
      <c r="G75" s="45"/>
      <c r="H75" s="45"/>
      <c r="I75" s="45"/>
      <c r="J75" s="45"/>
      <c r="K75" s="45"/>
      <c r="L75" s="45"/>
      <c r="M75" s="45"/>
      <c r="N75" s="45"/>
      <c r="O75" s="45"/>
      <c r="P75" s="45"/>
      <c r="Q75" s="45"/>
      <c r="R75" s="45"/>
      <c r="S75" s="44"/>
      <c r="T75" s="43">
        <v>4425.8546499999993</v>
      </c>
      <c r="U75" s="42"/>
      <c r="W75" s="41">
        <v>0</v>
      </c>
      <c r="X75" s="41">
        <v>0</v>
      </c>
      <c r="Y75" s="29"/>
    </row>
    <row r="76" spans="1:25">
      <c r="A76" s="47" t="s">
        <v>126</v>
      </c>
      <c r="B76" s="46">
        <v>783.93094999999994</v>
      </c>
      <c r="C76" s="46">
        <v>0</v>
      </c>
      <c r="D76" s="46">
        <v>0</v>
      </c>
      <c r="E76" s="45"/>
      <c r="F76" s="45"/>
      <c r="G76" s="45"/>
      <c r="H76" s="45"/>
      <c r="I76" s="45"/>
      <c r="J76" s="45"/>
      <c r="K76" s="45"/>
      <c r="L76" s="45"/>
      <c r="M76" s="45"/>
      <c r="N76" s="45"/>
      <c r="O76" s="45"/>
      <c r="P76" s="45"/>
      <c r="Q76" s="45"/>
      <c r="R76" s="45"/>
      <c r="S76" s="44"/>
      <c r="T76" s="43">
        <v>783.93094999999994</v>
      </c>
      <c r="U76" s="42"/>
      <c r="W76" s="41">
        <v>0</v>
      </c>
      <c r="X76" s="41">
        <v>0</v>
      </c>
    </row>
    <row r="77" spans="1:25" s="39" customFormat="1">
      <c r="A77" s="47" t="s">
        <v>125</v>
      </c>
      <c r="B77" s="46">
        <v>1306.1788866666666</v>
      </c>
      <c r="C77" s="46">
        <v>0</v>
      </c>
      <c r="D77" s="46">
        <v>0</v>
      </c>
      <c r="E77" s="45"/>
      <c r="F77" s="45"/>
      <c r="G77" s="45"/>
      <c r="H77" s="45"/>
      <c r="I77" s="45"/>
      <c r="J77" s="45"/>
      <c r="K77" s="45"/>
      <c r="L77" s="45"/>
      <c r="M77" s="45"/>
      <c r="N77" s="45"/>
      <c r="O77" s="45"/>
      <c r="P77" s="45"/>
      <c r="Q77" s="45"/>
      <c r="R77" s="45"/>
      <c r="S77" s="44"/>
      <c r="T77" s="43">
        <v>1306.1788866666666</v>
      </c>
      <c r="U77" s="42"/>
      <c r="W77" s="41">
        <v>0</v>
      </c>
      <c r="X77" s="41">
        <v>0</v>
      </c>
      <c r="Y77" s="29"/>
    </row>
    <row r="78" spans="1:25" s="39" customFormat="1">
      <c r="A78" s="47" t="s">
        <v>124</v>
      </c>
      <c r="B78" s="46">
        <v>8650.8213973468009</v>
      </c>
      <c r="C78" s="46">
        <v>633.50835850668693</v>
      </c>
      <c r="D78" s="46">
        <v>329.75292205647099</v>
      </c>
      <c r="E78" s="45"/>
      <c r="F78" s="45"/>
      <c r="G78" s="45"/>
      <c r="H78" s="45"/>
      <c r="I78" s="45"/>
      <c r="J78" s="45"/>
      <c r="K78" s="45"/>
      <c r="L78" s="45"/>
      <c r="M78" s="45"/>
      <c r="N78" s="45"/>
      <c r="O78" s="45"/>
      <c r="P78" s="45"/>
      <c r="Q78" s="45"/>
      <c r="R78" s="45"/>
      <c r="S78" s="44"/>
      <c r="T78" s="43">
        <v>9614.0826779099589</v>
      </c>
      <c r="U78" s="42"/>
      <c r="W78" s="41">
        <v>3.6077509866269546</v>
      </c>
      <c r="X78" s="41">
        <v>3246.9758879642591</v>
      </c>
      <c r="Y78" s="29"/>
    </row>
    <row r="79" spans="1:25" s="39" customFormat="1" ht="15.75" thickBot="1">
      <c r="A79" s="40"/>
      <c r="B79" s="63"/>
      <c r="C79" s="62"/>
      <c r="D79" s="62"/>
      <c r="E79" s="62"/>
      <c r="F79" s="62"/>
      <c r="G79" s="62"/>
      <c r="H79" s="62"/>
      <c r="I79" s="62"/>
      <c r="J79" s="62"/>
      <c r="K79" s="62"/>
      <c r="L79" s="62"/>
      <c r="M79" s="62"/>
      <c r="N79" s="62"/>
      <c r="O79" s="62"/>
      <c r="P79" s="62"/>
      <c r="Q79" s="62"/>
      <c r="R79" s="62"/>
      <c r="S79" s="61"/>
      <c r="T79" s="60"/>
      <c r="U79" s="59"/>
      <c r="W79" s="58"/>
      <c r="X79" s="57"/>
      <c r="Y79" s="29"/>
    </row>
    <row r="80" spans="1:25" s="39" customFormat="1">
      <c r="A80" s="56" t="s">
        <v>123</v>
      </c>
      <c r="B80" s="55">
        <v>-172997.61098986483</v>
      </c>
      <c r="C80" s="54">
        <v>0</v>
      </c>
      <c r="D80" s="54">
        <v>0</v>
      </c>
      <c r="E80" s="45"/>
      <c r="F80" s="45"/>
      <c r="G80" s="45"/>
      <c r="H80" s="45"/>
      <c r="I80" s="45"/>
      <c r="J80" s="45"/>
      <c r="K80" s="45"/>
      <c r="L80" s="45"/>
      <c r="M80" s="45"/>
      <c r="N80" s="45"/>
      <c r="O80" s="45"/>
      <c r="P80" s="45"/>
      <c r="Q80" s="45"/>
      <c r="R80" s="45"/>
      <c r="S80" s="44"/>
      <c r="T80" s="53">
        <v>-172997.61098986483</v>
      </c>
      <c r="U80" s="42"/>
      <c r="W80" s="52">
        <v>0</v>
      </c>
      <c r="X80" s="52">
        <v>0</v>
      </c>
      <c r="Y80" s="29"/>
    </row>
    <row r="81" spans="1:25" s="39" customFormat="1">
      <c r="A81" s="47" t="s">
        <v>122</v>
      </c>
      <c r="B81" s="46">
        <v>-150232.24674333335</v>
      </c>
      <c r="C81" s="46">
        <v>0</v>
      </c>
      <c r="D81" s="46">
        <v>0</v>
      </c>
      <c r="E81" s="51"/>
      <c r="F81" s="51"/>
      <c r="G81" s="51"/>
      <c r="H81" s="51"/>
      <c r="I81" s="51"/>
      <c r="J81" s="51"/>
      <c r="K81" s="51"/>
      <c r="L81" s="51"/>
      <c r="M81" s="51"/>
      <c r="N81" s="51"/>
      <c r="O81" s="51"/>
      <c r="P81" s="51"/>
      <c r="Q81" s="51"/>
      <c r="R81" s="51"/>
      <c r="S81" s="50"/>
      <c r="T81" s="43">
        <v>-150232.24674333335</v>
      </c>
      <c r="U81" s="42"/>
      <c r="W81" s="41">
        <v>0</v>
      </c>
      <c r="X81" s="41">
        <v>0</v>
      </c>
      <c r="Y81" s="29"/>
    </row>
    <row r="82" spans="1:25" s="39" customFormat="1">
      <c r="A82" s="47" t="s">
        <v>121</v>
      </c>
      <c r="B82" s="46">
        <v>-21672.098689999995</v>
      </c>
      <c r="C82" s="46">
        <v>0</v>
      </c>
      <c r="D82" s="46">
        <v>0</v>
      </c>
      <c r="E82" s="49"/>
      <c r="F82" s="49"/>
      <c r="G82" s="49"/>
      <c r="H82" s="49"/>
      <c r="I82" s="49"/>
      <c r="J82" s="49"/>
      <c r="K82" s="49"/>
      <c r="L82" s="49"/>
      <c r="M82" s="49"/>
      <c r="N82" s="49"/>
      <c r="O82" s="49"/>
      <c r="P82" s="49"/>
      <c r="Q82" s="49"/>
      <c r="R82" s="49"/>
      <c r="S82" s="48"/>
      <c r="T82" s="43">
        <v>-21672.098689999995</v>
      </c>
      <c r="U82" s="42"/>
      <c r="W82" s="41">
        <v>0</v>
      </c>
      <c r="X82" s="41">
        <v>0</v>
      </c>
      <c r="Y82" s="29"/>
    </row>
    <row r="83" spans="1:25" s="39" customFormat="1">
      <c r="A83" s="47" t="s">
        <v>120</v>
      </c>
      <c r="B83" s="46">
        <v>-1093.2655565314844</v>
      </c>
      <c r="C83" s="46">
        <v>0</v>
      </c>
      <c r="D83" s="46">
        <v>0</v>
      </c>
      <c r="E83" s="45"/>
      <c r="F83" s="45"/>
      <c r="G83" s="45"/>
      <c r="H83" s="45"/>
      <c r="I83" s="45"/>
      <c r="J83" s="45"/>
      <c r="K83" s="45"/>
      <c r="L83" s="45"/>
      <c r="M83" s="45"/>
      <c r="N83" s="45"/>
      <c r="O83" s="45"/>
      <c r="P83" s="45"/>
      <c r="Q83" s="45"/>
      <c r="R83" s="45"/>
      <c r="S83" s="44"/>
      <c r="T83" s="43">
        <v>-1093.2655565314844</v>
      </c>
      <c r="U83" s="42"/>
      <c r="W83" s="41">
        <v>0</v>
      </c>
      <c r="X83" s="41">
        <v>0</v>
      </c>
      <c r="Y83" s="29"/>
    </row>
    <row r="84" spans="1:25" s="39" customFormat="1" ht="15.75" thickBot="1">
      <c r="A84" s="40"/>
      <c r="Y84" s="29"/>
    </row>
    <row r="85" spans="1:25" ht="24" thickBot="1">
      <c r="A85" s="38" t="s">
        <v>119</v>
      </c>
      <c r="B85" s="37"/>
      <c r="C85" s="37"/>
      <c r="D85" s="37"/>
      <c r="E85" s="37"/>
      <c r="F85" s="37"/>
      <c r="G85" s="37"/>
      <c r="H85" s="37"/>
      <c r="I85" s="37"/>
      <c r="J85" s="37"/>
      <c r="K85" s="37"/>
      <c r="L85" s="37"/>
      <c r="M85" s="37"/>
      <c r="N85" s="37"/>
      <c r="O85" s="37"/>
      <c r="P85" s="37"/>
      <c r="Q85" s="37"/>
      <c r="R85" s="37"/>
      <c r="S85" s="37"/>
      <c r="T85" s="36">
        <v>492307.30815523677</v>
      </c>
      <c r="U85" s="35"/>
    </row>
    <row r="86" spans="1:25" ht="18">
      <c r="A86" s="34" t="s">
        <v>118</v>
      </c>
      <c r="B86" s="33" t="s">
        <v>117</v>
      </c>
    </row>
    <row r="87" spans="1:25">
      <c r="A87" s="32"/>
    </row>
    <row r="88" spans="1:25">
      <c r="A88" s="32"/>
    </row>
    <row r="89" spans="1:25">
      <c r="A89" s="32"/>
    </row>
    <row r="93" spans="1:25">
      <c r="B93" s="31" t="s">
        <v>116</v>
      </c>
    </row>
    <row r="123" spans="2:2">
      <c r="B123" s="30"/>
    </row>
    <row r="124" spans="2:2">
      <c r="B124" s="30"/>
    </row>
    <row r="125" spans="2:2">
      <c r="B125" s="30"/>
    </row>
    <row r="126" spans="2:2">
      <c r="B126" s="30"/>
    </row>
    <row r="130" spans="2:2">
      <c r="B130" s="30"/>
    </row>
    <row r="131" spans="2:2">
      <c r="B131" s="30"/>
    </row>
    <row r="132" spans="2:2">
      <c r="B132" s="30"/>
    </row>
    <row r="133" spans="2:2">
      <c r="B133" s="30"/>
    </row>
    <row r="134" spans="2:2">
      <c r="B134" s="30"/>
    </row>
    <row r="136" spans="2:2">
      <c r="B136" s="30"/>
    </row>
    <row r="138" spans="2:2">
      <c r="B138" s="30"/>
    </row>
    <row r="142" spans="2:2">
      <c r="B142" s="30"/>
    </row>
    <row r="144" spans="2:2">
      <c r="B144" s="30"/>
    </row>
    <row r="145" spans="2:2">
      <c r="B145" s="30"/>
    </row>
    <row r="147" spans="2:2">
      <c r="B147" s="30"/>
    </row>
    <row r="149" spans="2:2">
      <c r="B149" s="30"/>
    </row>
    <row r="151" spans="2:2">
      <c r="B151" s="30"/>
    </row>
    <row r="153" spans="2:2">
      <c r="B153" s="30"/>
    </row>
    <row r="155" spans="2:2">
      <c r="B155" s="30"/>
    </row>
    <row r="157" spans="2:2">
      <c r="B157" s="30"/>
    </row>
    <row r="159" spans="2:2">
      <c r="B159" s="30"/>
    </row>
    <row r="161" spans="2:2">
      <c r="B161" s="30"/>
    </row>
    <row r="163" spans="2:2">
      <c r="B163" s="30"/>
    </row>
  </sheetData>
  <mergeCells count="10">
    <mergeCell ref="S3:S4"/>
    <mergeCell ref="T3:T4"/>
    <mergeCell ref="W3:W4"/>
    <mergeCell ref="X3:X4"/>
    <mergeCell ref="A2:A6"/>
    <mergeCell ref="B3:B4"/>
    <mergeCell ref="C3:C4"/>
    <mergeCell ref="D3:D4"/>
    <mergeCell ref="E3:P3"/>
    <mergeCell ref="Q3:R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3:Y159"/>
  <sheetViews>
    <sheetView topLeftCell="P2" workbookViewId="0">
      <selection activeCell="S10" sqref="S10"/>
    </sheetView>
  </sheetViews>
  <sheetFormatPr baseColWidth="10" defaultRowHeight="15.75"/>
  <cols>
    <col min="1" max="1" width="11" customWidth="1"/>
    <col min="2" max="2" width="18" customWidth="1"/>
    <col min="3" max="3" width="35.875" customWidth="1"/>
    <col min="4" max="4" width="82.5" customWidth="1"/>
    <col min="5" max="5" width="16.5" customWidth="1"/>
    <col min="6" max="6" width="10.875" customWidth="1"/>
    <col min="7" max="7" width="22.375" customWidth="1"/>
    <col min="8" max="8" width="20.875" customWidth="1"/>
    <col min="9" max="9" width="23" bestFit="1" customWidth="1"/>
    <col min="11" max="11" width="88.125" bestFit="1" customWidth="1"/>
    <col min="12" max="12" width="18.625" bestFit="1" customWidth="1"/>
    <col min="13" max="13" width="30.125" bestFit="1" customWidth="1"/>
    <col min="14" max="14" width="29" bestFit="1" customWidth="1"/>
    <col min="15" max="15" width="31.375" bestFit="1" customWidth="1"/>
    <col min="16" max="16" width="31.375" customWidth="1"/>
    <col min="17" max="17" width="28.625" bestFit="1" customWidth="1"/>
    <col min="18" max="18" width="11.125" bestFit="1" customWidth="1"/>
    <col min="19" max="19" width="22.5" bestFit="1" customWidth="1"/>
    <col min="20" max="20" width="21" bestFit="1" customWidth="1"/>
    <col min="21" max="21" width="20.875" customWidth="1"/>
    <col min="22" max="22" width="39.875" bestFit="1" customWidth="1"/>
    <col min="23" max="23" width="11.125" bestFit="1" customWidth="1"/>
    <col min="24" max="25" width="12.125" bestFit="1" customWidth="1"/>
    <col min="26" max="26" width="16.5" bestFit="1" customWidth="1"/>
    <col min="27" max="27" width="12.375" bestFit="1" customWidth="1"/>
    <col min="28" max="28" width="12" bestFit="1" customWidth="1"/>
    <col min="29" max="29" width="11.125" bestFit="1" customWidth="1"/>
    <col min="30" max="30" width="13.125" bestFit="1" customWidth="1"/>
    <col min="31" max="31" width="11.125" bestFit="1" customWidth="1"/>
    <col min="32" max="32" width="18.875" bestFit="1" customWidth="1"/>
    <col min="33" max="34" width="14" bestFit="1" customWidth="1"/>
    <col min="35" max="35" width="12.125" bestFit="1" customWidth="1"/>
    <col min="36" max="36" width="15.5" bestFit="1" customWidth="1"/>
    <col min="37" max="37" width="16.625" bestFit="1" customWidth="1"/>
    <col min="38" max="38" width="12.125" bestFit="1" customWidth="1"/>
    <col min="39" max="39" width="12.625" bestFit="1" customWidth="1"/>
    <col min="40" max="40" width="11.875" bestFit="1" customWidth="1"/>
    <col min="41" max="43" width="12.125" bestFit="1" customWidth="1"/>
    <col min="44" max="44" width="16.5" bestFit="1" customWidth="1"/>
    <col min="45" max="45" width="10.625" bestFit="1" customWidth="1"/>
    <col min="46" max="46" width="12" bestFit="1" customWidth="1"/>
    <col min="47" max="47" width="10.125" bestFit="1" customWidth="1"/>
    <col min="48" max="48" width="13.125" bestFit="1" customWidth="1"/>
    <col min="49" max="49" width="12.125" bestFit="1" customWidth="1"/>
    <col min="50" max="50" width="18.875" bestFit="1" customWidth="1"/>
    <col min="51" max="52" width="14" bestFit="1" customWidth="1"/>
    <col min="53" max="53" width="12.125" bestFit="1" customWidth="1"/>
    <col min="54" max="54" width="15.5" bestFit="1" customWidth="1"/>
    <col min="55" max="55" width="16.625" bestFit="1" customWidth="1"/>
    <col min="56" max="56" width="12.125" bestFit="1" customWidth="1"/>
    <col min="57" max="57" width="12.625" bestFit="1" customWidth="1"/>
    <col min="58" max="58" width="11.875" bestFit="1" customWidth="1"/>
    <col min="59" max="61" width="12.125" bestFit="1" customWidth="1"/>
    <col min="62" max="62" width="16.5" bestFit="1" customWidth="1"/>
    <col min="63" max="63" width="10.625" bestFit="1" customWidth="1"/>
    <col min="64" max="64" width="12" bestFit="1" customWidth="1"/>
    <col min="65" max="65" width="12.125" bestFit="1" customWidth="1"/>
    <col min="66" max="66" width="13.125" bestFit="1" customWidth="1"/>
    <col min="67" max="67" width="10.875" bestFit="1" customWidth="1"/>
    <col min="68" max="68" width="15.125" bestFit="1" customWidth="1"/>
    <col min="69" max="70" width="23.625" bestFit="1" customWidth="1"/>
    <col min="71" max="111" width="12.125" bestFit="1" customWidth="1"/>
    <col min="112" max="112" width="14.375" bestFit="1" customWidth="1"/>
    <col min="113" max="113" width="19.5" bestFit="1" customWidth="1"/>
    <col min="114" max="114" width="14.375" bestFit="1" customWidth="1"/>
    <col min="115" max="115" width="20.5" bestFit="1" customWidth="1"/>
    <col min="116" max="116" width="14.375" bestFit="1" customWidth="1"/>
    <col min="117" max="117" width="20.5" bestFit="1" customWidth="1"/>
    <col min="118" max="118" width="13.375" bestFit="1" customWidth="1"/>
    <col min="119" max="119" width="20.5" bestFit="1" customWidth="1"/>
    <col min="120" max="120" width="14.375" bestFit="1" customWidth="1"/>
    <col min="121" max="121" width="19.5" bestFit="1" customWidth="1"/>
    <col min="122" max="122" width="14.375" bestFit="1" customWidth="1"/>
    <col min="123" max="123" width="19.5" bestFit="1" customWidth="1"/>
    <col min="124" max="124" width="14.375" bestFit="1" customWidth="1"/>
    <col min="125" max="125" width="21.625" bestFit="1" customWidth="1"/>
    <col min="126" max="126" width="14.375" bestFit="1" customWidth="1"/>
    <col min="127" max="127" width="20.5" bestFit="1" customWidth="1"/>
    <col min="128" max="128" width="14.375" bestFit="1" customWidth="1"/>
    <col min="129" max="129" width="19.5" bestFit="1" customWidth="1"/>
    <col min="130" max="130" width="14.375" bestFit="1" customWidth="1"/>
    <col min="131" max="131" width="19.5" bestFit="1" customWidth="1"/>
    <col min="132" max="132" width="13.375" bestFit="1" customWidth="1"/>
    <col min="133" max="133" width="19.5" bestFit="1" customWidth="1"/>
    <col min="134" max="134" width="14.375" bestFit="1" customWidth="1"/>
    <col min="135" max="135" width="19.5" bestFit="1" customWidth="1"/>
    <col min="136" max="136" width="14.375" bestFit="1" customWidth="1"/>
    <col min="137" max="137" width="20.5" bestFit="1" customWidth="1"/>
    <col min="138" max="138" width="14.375" bestFit="1" customWidth="1"/>
    <col min="139" max="139" width="19.5" bestFit="1" customWidth="1"/>
    <col min="140" max="140" width="14.375" bestFit="1" customWidth="1"/>
    <col min="141" max="141" width="21.625" bestFit="1" customWidth="1"/>
    <col min="142" max="142" width="14.375" bestFit="1" customWidth="1"/>
    <col min="143" max="143" width="21.625" bestFit="1" customWidth="1"/>
    <col min="144" max="144" width="14.375" bestFit="1" customWidth="1"/>
    <col min="145" max="145" width="20.5" bestFit="1" customWidth="1"/>
    <col min="146" max="146" width="14.375" bestFit="1" customWidth="1"/>
    <col min="147" max="147" width="21.625" bestFit="1" customWidth="1"/>
    <col min="148" max="148" width="14.375" bestFit="1" customWidth="1"/>
    <col min="149" max="149" width="20.5" bestFit="1" customWidth="1"/>
    <col min="150" max="150" width="14.375" bestFit="1" customWidth="1"/>
    <col min="151" max="151" width="20.5" bestFit="1" customWidth="1"/>
    <col min="152" max="152" width="14.375" bestFit="1" customWidth="1"/>
    <col min="153" max="153" width="21.625" bestFit="1" customWidth="1"/>
    <col min="154" max="154" width="13.375" bestFit="1" customWidth="1"/>
    <col min="155" max="155" width="21.625" bestFit="1" customWidth="1"/>
    <col min="156" max="156" width="14.375" bestFit="1" customWidth="1"/>
    <col min="157" max="157" width="20.5" bestFit="1" customWidth="1"/>
    <col min="158" max="158" width="14.375" bestFit="1" customWidth="1"/>
    <col min="159" max="159" width="20.5" bestFit="1" customWidth="1"/>
    <col min="160" max="160" width="14.375" bestFit="1" customWidth="1"/>
    <col min="161" max="161" width="21.625" bestFit="1" customWidth="1"/>
    <col min="162" max="162" width="14.375" bestFit="1" customWidth="1"/>
    <col min="163" max="163" width="20.5" bestFit="1" customWidth="1"/>
    <col min="164" max="164" width="14.375" bestFit="1" customWidth="1"/>
    <col min="165" max="165" width="21.625" bestFit="1" customWidth="1"/>
    <col min="166" max="166" width="14.375" bestFit="1" customWidth="1"/>
    <col min="167" max="167" width="20.5" bestFit="1" customWidth="1"/>
    <col min="168" max="168" width="14.375" bestFit="1" customWidth="1"/>
    <col min="169" max="169" width="21.625" bestFit="1" customWidth="1"/>
    <col min="170" max="170" width="14.375" bestFit="1" customWidth="1"/>
    <col min="171" max="171" width="21.625" bestFit="1" customWidth="1"/>
    <col min="172" max="172" width="14.375" bestFit="1" customWidth="1"/>
    <col min="173" max="173" width="21.625" bestFit="1" customWidth="1"/>
    <col min="174" max="174" width="14.375" bestFit="1" customWidth="1"/>
    <col min="175" max="175" width="20.5" bestFit="1" customWidth="1"/>
    <col min="176" max="176" width="14.375" bestFit="1" customWidth="1"/>
    <col min="177" max="177" width="20.5" bestFit="1" customWidth="1"/>
    <col min="178" max="178" width="14.375" bestFit="1" customWidth="1"/>
    <col min="179" max="179" width="21.625" bestFit="1" customWidth="1"/>
    <col min="180" max="180" width="14.375" bestFit="1" customWidth="1"/>
    <col min="181" max="181" width="21.625" bestFit="1" customWidth="1"/>
    <col min="182" max="182" width="14.375" bestFit="1" customWidth="1"/>
    <col min="183" max="183" width="21.625" bestFit="1" customWidth="1"/>
    <col min="184" max="184" width="14.375" bestFit="1" customWidth="1"/>
    <col min="185" max="185" width="21.625" bestFit="1" customWidth="1"/>
    <col min="186" max="186" width="14.375" bestFit="1" customWidth="1"/>
    <col min="187" max="187" width="21.625" bestFit="1" customWidth="1"/>
    <col min="188" max="188" width="13.375" bestFit="1" customWidth="1"/>
    <col min="189" max="189" width="21.625" bestFit="1" customWidth="1"/>
    <col min="190" max="190" width="14.375" bestFit="1" customWidth="1"/>
    <col min="191" max="191" width="21.625" bestFit="1" customWidth="1"/>
    <col min="192" max="192" width="14.375" bestFit="1" customWidth="1"/>
    <col min="193" max="193" width="21.625" bestFit="1" customWidth="1"/>
    <col min="194" max="194" width="14.375" bestFit="1" customWidth="1"/>
    <col min="195" max="195" width="21.625" bestFit="1" customWidth="1"/>
    <col min="196" max="196" width="14.375" bestFit="1" customWidth="1"/>
    <col min="197" max="197" width="21.625" bestFit="1" customWidth="1"/>
    <col min="198" max="198" width="14.375" bestFit="1" customWidth="1"/>
    <col min="199" max="199" width="21.625" bestFit="1" customWidth="1"/>
    <col min="200" max="200" width="12.375" bestFit="1" customWidth="1"/>
    <col min="201" max="201" width="20.5" bestFit="1" customWidth="1"/>
    <col min="202" max="202" width="14.375" bestFit="1" customWidth="1"/>
    <col min="203" max="203" width="21.625" bestFit="1" customWidth="1"/>
    <col min="204" max="204" width="14.375" bestFit="1" customWidth="1"/>
    <col min="205" max="205" width="21.625" bestFit="1" customWidth="1"/>
    <col min="206" max="206" width="14.375" bestFit="1" customWidth="1"/>
    <col min="207" max="207" width="21.625" bestFit="1" customWidth="1"/>
    <col min="208" max="208" width="14.375" bestFit="1" customWidth="1"/>
    <col min="209" max="209" width="20.5" bestFit="1" customWidth="1"/>
    <col min="210" max="210" width="14.375" bestFit="1" customWidth="1"/>
    <col min="211" max="211" width="21.625" bestFit="1" customWidth="1"/>
    <col min="212" max="212" width="14.375" bestFit="1" customWidth="1"/>
    <col min="213" max="213" width="20.5" bestFit="1" customWidth="1"/>
    <col min="214" max="214" width="12" bestFit="1" customWidth="1"/>
  </cols>
  <sheetData>
    <row r="3" spans="2:25" ht="19.5" thickBot="1">
      <c r="B3" s="1" t="s">
        <v>0</v>
      </c>
      <c r="C3" s="1" t="s">
        <v>1</v>
      </c>
      <c r="D3" s="1" t="s">
        <v>2</v>
      </c>
      <c r="E3" s="1" t="s">
        <v>3</v>
      </c>
      <c r="F3" s="1" t="s">
        <v>4</v>
      </c>
      <c r="G3" s="2" t="s">
        <v>5</v>
      </c>
      <c r="H3" s="2" t="s">
        <v>6</v>
      </c>
      <c r="I3" s="2" t="s">
        <v>7</v>
      </c>
    </row>
    <row r="4" spans="2:25" ht="19.5" thickBot="1">
      <c r="B4" s="3" t="s">
        <v>8</v>
      </c>
      <c r="C4" s="3" t="s">
        <v>9</v>
      </c>
      <c r="D4" s="3" t="s">
        <v>10</v>
      </c>
      <c r="E4" s="4" t="s">
        <v>11</v>
      </c>
      <c r="F4" s="5">
        <f>+'[1]Resumen Energía'!L5</f>
        <v>4.0359999999999996</v>
      </c>
      <c r="G4" s="5">
        <f>+'[1]Resumen Emisiones'!M5</f>
        <v>0</v>
      </c>
      <c r="H4" s="6">
        <f>+'[1]Resumen Emisiones'!M155</f>
        <v>0</v>
      </c>
      <c r="I4" s="7">
        <v>0</v>
      </c>
      <c r="K4" t="s">
        <v>12</v>
      </c>
      <c r="L4" t="s">
        <v>13</v>
      </c>
      <c r="M4" t="s">
        <v>14</v>
      </c>
      <c r="N4" t="s">
        <v>15</v>
      </c>
      <c r="O4" t="s">
        <v>16</v>
      </c>
      <c r="Q4" s="8" t="s">
        <v>17</v>
      </c>
      <c r="R4" s="1" t="s">
        <v>4</v>
      </c>
      <c r="S4" s="2" t="s">
        <v>5</v>
      </c>
      <c r="T4" s="2" t="s">
        <v>6</v>
      </c>
      <c r="U4" s="2" t="s">
        <v>18</v>
      </c>
      <c r="V4" s="1" t="s">
        <v>19</v>
      </c>
    </row>
    <row r="5" spans="2:25">
      <c r="B5" s="3" t="s">
        <v>8</v>
      </c>
      <c r="C5" s="3" t="s">
        <v>9</v>
      </c>
      <c r="D5" s="3" t="s">
        <v>10</v>
      </c>
      <c r="E5" s="4" t="s">
        <v>20</v>
      </c>
      <c r="F5" s="5">
        <f>+'[1]Resumen Energía'!L6</f>
        <v>255.42239699999999</v>
      </c>
      <c r="G5" s="5">
        <f>+'[1]Resumen Emisiones'!M6</f>
        <v>0</v>
      </c>
      <c r="H5" s="5">
        <f>+'[1]Resumen Emisiones'!M156</f>
        <v>0</v>
      </c>
      <c r="I5" s="7">
        <v>0</v>
      </c>
      <c r="K5" s="9" t="s">
        <v>8</v>
      </c>
      <c r="L5" s="10">
        <v>4928.4417389999999</v>
      </c>
      <c r="M5" s="10">
        <v>274122.11129591661</v>
      </c>
      <c r="N5" s="10">
        <v>259502.25349510004</v>
      </c>
      <c r="O5" s="10">
        <v>0</v>
      </c>
      <c r="P5" s="10"/>
      <c r="Q5" s="11" t="s">
        <v>21</v>
      </c>
      <c r="R5" s="12">
        <f>+F127</f>
        <v>3.526732</v>
      </c>
      <c r="S5" s="12">
        <f>+G127</f>
        <v>386.52280900331999</v>
      </c>
      <c r="T5" s="12">
        <f>+H127</f>
        <v>333.6288472</v>
      </c>
      <c r="U5" s="13" t="s">
        <v>22</v>
      </c>
      <c r="V5" s="14" t="s">
        <v>23</v>
      </c>
    </row>
    <row r="6" spans="2:25">
      <c r="B6" s="3" t="s">
        <v>8</v>
      </c>
      <c r="C6" s="3" t="s">
        <v>9</v>
      </c>
      <c r="D6" s="3" t="s">
        <v>10</v>
      </c>
      <c r="E6" s="4" t="s">
        <v>24</v>
      </c>
      <c r="F6" s="5">
        <f>+'[1]Resumen Energía'!L7</f>
        <v>256.95786800000002</v>
      </c>
      <c r="G6" s="5">
        <f>+'[1]Resumen Emisiones'!M7</f>
        <v>16723.5632272572</v>
      </c>
      <c r="H6" s="5">
        <f>+'[1]Resumen Emisiones'!M157</f>
        <v>16214.041470800001</v>
      </c>
      <c r="I6" s="7">
        <v>0</v>
      </c>
      <c r="K6" s="15" t="s">
        <v>25</v>
      </c>
      <c r="L6" s="10">
        <v>43.064981000000003</v>
      </c>
      <c r="M6" s="10">
        <v>392.96541354378002</v>
      </c>
      <c r="N6" s="10">
        <v>380.42087670000001</v>
      </c>
      <c r="O6" s="10">
        <v>0</v>
      </c>
      <c r="P6" s="10"/>
      <c r="Q6" s="3" t="s">
        <v>26</v>
      </c>
      <c r="R6" s="13">
        <f>+F128+F129</f>
        <v>383.4492381735671</v>
      </c>
      <c r="S6" s="13">
        <f>+G128+G129</f>
        <v>22201.602994002191</v>
      </c>
      <c r="T6" s="13">
        <f>+H128+H129</f>
        <v>21710.790852797116</v>
      </c>
      <c r="U6" s="13" t="s">
        <v>22</v>
      </c>
      <c r="V6" s="16">
        <v>21145.71</v>
      </c>
    </row>
    <row r="7" spans="2:25">
      <c r="B7" s="3" t="s">
        <v>8</v>
      </c>
      <c r="C7" s="3" t="s">
        <v>9</v>
      </c>
      <c r="D7" s="3" t="s">
        <v>10</v>
      </c>
      <c r="E7" s="4" t="s">
        <v>27</v>
      </c>
      <c r="F7" s="5">
        <f>+'[1]Resumen Energía'!L8</f>
        <v>1.351008</v>
      </c>
      <c r="G7" s="5">
        <f>+'[1]Resumen Emisiones'!M8</f>
        <v>98.102121932160003</v>
      </c>
      <c r="H7" s="5">
        <f>+'[1]Resumen Emisiones'!M158</f>
        <v>0</v>
      </c>
      <c r="I7" s="7">
        <v>0</v>
      </c>
      <c r="K7" s="17" t="s">
        <v>25</v>
      </c>
      <c r="L7" s="10">
        <v>43.064981000000003</v>
      </c>
      <c r="M7" s="10">
        <v>392.96541354378002</v>
      </c>
      <c r="N7" s="10">
        <v>380.42087670000001</v>
      </c>
      <c r="O7" s="10">
        <v>0</v>
      </c>
      <c r="P7" s="10"/>
      <c r="Q7" s="3" t="s">
        <v>28</v>
      </c>
      <c r="R7" s="13">
        <f t="shared" ref="R7:T8" si="0">+F130</f>
        <v>112.85074853466141</v>
      </c>
      <c r="S7" s="13">
        <f t="shared" si="0"/>
        <v>6517.7965472930509</v>
      </c>
      <c r="T7" s="13">
        <f t="shared" si="0"/>
        <v>6330.9269927945052</v>
      </c>
      <c r="U7" s="13" t="s">
        <v>22</v>
      </c>
      <c r="V7" s="16">
        <v>6284.83</v>
      </c>
      <c r="Y7" s="7"/>
    </row>
    <row r="8" spans="2:25">
      <c r="B8" s="3" t="s">
        <v>8</v>
      </c>
      <c r="C8" s="3" t="s">
        <v>9</v>
      </c>
      <c r="D8" s="3" t="s">
        <v>10</v>
      </c>
      <c r="E8" s="4" t="s">
        <v>29</v>
      </c>
      <c r="F8" s="5">
        <f>+'[1]Resumen Energía'!L9</f>
        <v>33.802999999999997</v>
      </c>
      <c r="G8" s="5">
        <f>+'[1]Resumen Emisiones'!M9</f>
        <v>1952.3226877</v>
      </c>
      <c r="H8" s="5">
        <f>+'[1]Resumen Emisiones'!M159</f>
        <v>1896.3482999999999</v>
      </c>
      <c r="I8" s="7">
        <v>0</v>
      </c>
      <c r="K8" s="18" t="s">
        <v>30</v>
      </c>
      <c r="L8" s="10">
        <v>37.027999999999999</v>
      </c>
      <c r="M8" s="10">
        <v>0</v>
      </c>
      <c r="N8" s="10">
        <v>0</v>
      </c>
      <c r="O8" s="10">
        <v>0</v>
      </c>
      <c r="P8" s="10"/>
      <c r="Q8" s="3" t="s">
        <v>31</v>
      </c>
      <c r="R8" s="13">
        <f t="shared" si="0"/>
        <v>96.149994922306163</v>
      </c>
      <c r="S8" s="13">
        <f t="shared" si="0"/>
        <v>5553.2294917332219</v>
      </c>
      <c r="T8" s="13">
        <f t="shared" si="0"/>
        <v>5394.0147151413757</v>
      </c>
      <c r="U8" s="13" t="s">
        <v>22</v>
      </c>
      <c r="V8" s="16">
        <v>5476.43</v>
      </c>
    </row>
    <row r="9" spans="2:25">
      <c r="B9" s="3" t="s">
        <v>8</v>
      </c>
      <c r="C9" s="3" t="s">
        <v>9</v>
      </c>
      <c r="D9" s="3" t="s">
        <v>10</v>
      </c>
      <c r="E9" s="4" t="s">
        <v>30</v>
      </c>
      <c r="F9" s="5">
        <f>+'[1]Resumen Energía'!L10</f>
        <v>191.13900000000001</v>
      </c>
      <c r="G9" s="5">
        <f>+'[1]Resumen Emisiones'!M10</f>
        <v>0</v>
      </c>
      <c r="H9" s="5">
        <f>+'[1]Resumen Emisiones'!M160</f>
        <v>0</v>
      </c>
      <c r="I9" s="7">
        <v>0</v>
      </c>
      <c r="K9" s="18" t="s">
        <v>24</v>
      </c>
      <c r="L9" s="10">
        <v>6.0288570000000004</v>
      </c>
      <c r="M9" s="10">
        <v>392.37549724530004</v>
      </c>
      <c r="N9" s="10">
        <v>380.42087670000001</v>
      </c>
      <c r="O9" s="10">
        <v>0</v>
      </c>
      <c r="P9" s="10"/>
      <c r="Q9" s="3" t="s">
        <v>32</v>
      </c>
      <c r="R9" s="13">
        <f>+F132+F133</f>
        <v>265.98138475710471</v>
      </c>
      <c r="S9" s="13">
        <f>+G132+G133</f>
        <v>15432.18152767728</v>
      </c>
      <c r="T9" s="13">
        <f>+H132+H133</f>
        <v>15175.195710113574</v>
      </c>
      <c r="U9" s="13" t="s">
        <v>22</v>
      </c>
      <c r="V9" s="16">
        <v>15414.22</v>
      </c>
    </row>
    <row r="10" spans="2:25">
      <c r="B10" s="3" t="s">
        <v>8</v>
      </c>
      <c r="C10" s="3" t="s">
        <v>9</v>
      </c>
      <c r="D10" s="3" t="s">
        <v>33</v>
      </c>
      <c r="E10" s="4" t="s">
        <v>11</v>
      </c>
      <c r="F10" s="5">
        <f>+'[1]Resumen Energía'!L11</f>
        <v>2.819</v>
      </c>
      <c r="G10" s="5">
        <f>+'[1]Resumen Emisiones'!M11</f>
        <v>0</v>
      </c>
      <c r="H10" s="5">
        <f>+'[1]Resumen Emisiones'!M161</f>
        <v>0</v>
      </c>
      <c r="I10" s="7">
        <v>0</v>
      </c>
      <c r="K10" s="18" t="s">
        <v>27</v>
      </c>
      <c r="L10" s="10">
        <v>8.1239999999999993E-3</v>
      </c>
      <c r="M10" s="10">
        <v>0.58991629848000005</v>
      </c>
      <c r="N10" s="10">
        <v>0</v>
      </c>
      <c r="O10" s="10">
        <v>0</v>
      </c>
      <c r="P10" s="10"/>
      <c r="Q10" s="3" t="s">
        <v>34</v>
      </c>
      <c r="R10" s="13">
        <f>+SUM(F134:F153)</f>
        <v>2267.8966499999997</v>
      </c>
      <c r="S10" s="13">
        <f>+SUM(G134:G153)</f>
        <v>143200.69374341716</v>
      </c>
      <c r="T10" s="13">
        <f>+SUM(H134:H153)</f>
        <v>132752.0438284</v>
      </c>
      <c r="U10" s="13">
        <f>+SUM(I134:I153)</f>
        <v>121984.29252781192</v>
      </c>
      <c r="V10" s="16">
        <v>126670.18</v>
      </c>
    </row>
    <row r="11" spans="2:25">
      <c r="B11" s="3" t="s">
        <v>8</v>
      </c>
      <c r="C11" s="3" t="s">
        <v>9</v>
      </c>
      <c r="D11" s="3" t="s">
        <v>33</v>
      </c>
      <c r="E11" s="4" t="s">
        <v>24</v>
      </c>
      <c r="F11" s="5">
        <f>+'[1]Resumen Energía'!L12</f>
        <v>65.030894000000004</v>
      </c>
      <c r="G11" s="5">
        <f>+'[1]Resumen Emisiones'!M12</f>
        <v>4232.3991711126009</v>
      </c>
      <c r="H11" s="5">
        <f>+'[1]Resumen Emisiones'!M162</f>
        <v>4103.4494113999999</v>
      </c>
      <c r="I11" s="7">
        <v>0</v>
      </c>
      <c r="K11" s="15" t="s">
        <v>35</v>
      </c>
      <c r="L11" s="10">
        <v>1588.0525000000007</v>
      </c>
      <c r="M11" s="10">
        <v>78316.959929841498</v>
      </c>
      <c r="N11" s="10">
        <v>76376.198322200013</v>
      </c>
      <c r="O11" s="10">
        <v>0</v>
      </c>
      <c r="P11" s="10"/>
      <c r="Q11" s="3" t="s">
        <v>36</v>
      </c>
      <c r="R11" s="13">
        <f>+SUM(F4:F14)</f>
        <v>876.13341000000003</v>
      </c>
      <c r="S11" s="13">
        <f>+SUM(G4:G14)</f>
        <v>23967.57411795907</v>
      </c>
      <c r="T11" s="13">
        <f>+SUM(H4:H14)</f>
        <v>23162.142488500001</v>
      </c>
      <c r="U11" s="13" t="s">
        <v>22</v>
      </c>
      <c r="V11" s="16">
        <v>25125.17</v>
      </c>
    </row>
    <row r="12" spans="2:25">
      <c r="B12" s="3" t="s">
        <v>8</v>
      </c>
      <c r="C12" s="3" t="s">
        <v>9</v>
      </c>
      <c r="D12" s="3" t="s">
        <v>33</v>
      </c>
      <c r="E12" s="19" t="s">
        <v>37</v>
      </c>
      <c r="F12" s="5">
        <f>+'[1]Resumen Energía'!L13</f>
        <v>4.3962430000000001</v>
      </c>
      <c r="G12" s="5">
        <f>+'[1]Resumen Emisiones'!M13</f>
        <v>320.26968765711007</v>
      </c>
      <c r="H12" s="5">
        <f>+'[1]Resumen Emisiones'!M163</f>
        <v>325.76160629999998</v>
      </c>
      <c r="I12" s="7">
        <v>0</v>
      </c>
      <c r="K12" s="17" t="s">
        <v>38</v>
      </c>
      <c r="L12" s="10">
        <v>1.7729999999999999</v>
      </c>
      <c r="M12" s="10">
        <v>0</v>
      </c>
      <c r="N12" s="10">
        <v>0</v>
      </c>
      <c r="O12" s="10">
        <v>0</v>
      </c>
      <c r="P12" s="10"/>
      <c r="Q12" s="3" t="s">
        <v>25</v>
      </c>
      <c r="R12" s="13">
        <f>+F32+F31+F33</f>
        <v>43.064980999999996</v>
      </c>
      <c r="S12" s="13">
        <f>+G32+G31+G33</f>
        <v>392.96541354378002</v>
      </c>
      <c r="T12" s="13">
        <f>+H32+H31+H33</f>
        <v>380.42087670000001</v>
      </c>
      <c r="U12" s="13" t="s">
        <v>22</v>
      </c>
      <c r="V12" s="16">
        <v>379.39</v>
      </c>
    </row>
    <row r="13" spans="2:25">
      <c r="B13" s="3" t="s">
        <v>8</v>
      </c>
      <c r="C13" s="3" t="s">
        <v>9</v>
      </c>
      <c r="D13" s="3" t="s">
        <v>33</v>
      </c>
      <c r="E13" s="19" t="s">
        <v>29</v>
      </c>
      <c r="F13" s="5">
        <f>+'[1]Resumen Energía'!L14</f>
        <v>11.097</v>
      </c>
      <c r="G13" s="5">
        <f>+'[1]Resumen Emisiones'!M14</f>
        <v>640.91722230000005</v>
      </c>
      <c r="H13" s="5">
        <f>+'[1]Resumen Emisiones'!M164</f>
        <v>622.54169999999999</v>
      </c>
      <c r="I13" s="7">
        <v>0</v>
      </c>
      <c r="K13" s="18" t="s">
        <v>30</v>
      </c>
      <c r="L13" s="10">
        <v>1.7729999999999999</v>
      </c>
      <c r="M13" s="10">
        <v>0</v>
      </c>
      <c r="N13" s="10">
        <v>0</v>
      </c>
      <c r="O13" s="10">
        <v>0</v>
      </c>
      <c r="P13" s="10"/>
      <c r="Q13" s="20" t="s">
        <v>39</v>
      </c>
      <c r="R13" s="21">
        <f>+SUM(F16:F30)</f>
        <v>2387.7638480000001</v>
      </c>
      <c r="S13" s="21">
        <f>+SUM(G16:G30)</f>
        <v>171444.61183457234</v>
      </c>
      <c r="T13" s="21">
        <f>+SUM(H16:H30)</f>
        <v>159583.49180770002</v>
      </c>
      <c r="U13" s="21" t="s">
        <v>22</v>
      </c>
      <c r="V13" s="22">
        <v>173564.84</v>
      </c>
    </row>
    <row r="14" spans="2:25">
      <c r="B14" s="3" t="s">
        <v>8</v>
      </c>
      <c r="C14" s="3" t="s">
        <v>9</v>
      </c>
      <c r="D14" s="3" t="s">
        <v>33</v>
      </c>
      <c r="E14" s="19" t="s">
        <v>30</v>
      </c>
      <c r="F14" s="5">
        <f>+'[1]Resumen Energía'!L15</f>
        <v>50.081000000000003</v>
      </c>
      <c r="G14" s="5">
        <f>+'[1]Resumen Emisiones'!M15</f>
        <v>0</v>
      </c>
      <c r="H14" s="5">
        <f>+'[1]Resumen Emisiones'!M165</f>
        <v>0</v>
      </c>
      <c r="I14" s="7">
        <v>0</v>
      </c>
      <c r="K14" s="17" t="s">
        <v>40</v>
      </c>
      <c r="L14" s="10">
        <v>728.32480899999996</v>
      </c>
      <c r="M14" s="10">
        <v>27985.896962437746</v>
      </c>
      <c r="N14" s="10">
        <v>25291.459929700002</v>
      </c>
      <c r="O14" s="10">
        <v>0</v>
      </c>
      <c r="P14" s="10"/>
    </row>
    <row r="15" spans="2:25">
      <c r="B15" s="3" t="s">
        <v>8</v>
      </c>
      <c r="C15" s="3" t="s">
        <v>9</v>
      </c>
      <c r="D15" s="3" t="s">
        <v>41</v>
      </c>
      <c r="E15" s="19" t="s">
        <v>30</v>
      </c>
      <c r="F15" s="5">
        <f>+'[1]Resumen Energía'!L16</f>
        <v>33.427</v>
      </c>
      <c r="G15" s="5">
        <f>+'[1]Resumen Emisiones'!M16</f>
        <v>0</v>
      </c>
      <c r="H15" s="5">
        <f>+'[1]Resumen Emisiones'!M166</f>
        <v>0</v>
      </c>
      <c r="I15" s="7">
        <v>0</v>
      </c>
      <c r="K15" s="18" t="s">
        <v>42</v>
      </c>
      <c r="L15" s="10">
        <v>4.2556149999999988</v>
      </c>
      <c r="M15" s="10">
        <v>433.64445407512386</v>
      </c>
      <c r="N15" s="10">
        <v>476.62887999999987</v>
      </c>
      <c r="O15" s="10">
        <v>0</v>
      </c>
      <c r="P15" s="10"/>
      <c r="Q15" s="23" t="s">
        <v>43</v>
      </c>
    </row>
    <row r="16" spans="2:25">
      <c r="B16" s="3" t="s">
        <v>8</v>
      </c>
      <c r="C16" s="3" t="s">
        <v>39</v>
      </c>
      <c r="D16" s="3" t="s">
        <v>44</v>
      </c>
      <c r="E16" s="19" t="s">
        <v>24</v>
      </c>
      <c r="F16" s="5">
        <f>+'[1]Resumen Energía'!L17</f>
        <v>54.098236</v>
      </c>
      <c r="G16" s="5">
        <f>+'[1]Resumen Emisiones'!M17</f>
        <v>3520.8700837644001</v>
      </c>
      <c r="H16" s="5">
        <f>+'[1]Resumen Emisiones'!M167</f>
        <v>3413.5986916000002</v>
      </c>
      <c r="I16" s="7">
        <v>0</v>
      </c>
      <c r="K16" s="18" t="s">
        <v>45</v>
      </c>
      <c r="L16" s="10">
        <v>94.208432999999999</v>
      </c>
      <c r="M16" s="10">
        <v>12049.96043352585</v>
      </c>
      <c r="N16" s="10">
        <v>9515.0517329999984</v>
      </c>
      <c r="O16" s="10">
        <v>0</v>
      </c>
      <c r="P16" s="10"/>
      <c r="Q16" s="371" t="s">
        <v>46</v>
      </c>
      <c r="R16" s="371"/>
      <c r="S16" s="371"/>
      <c r="T16" s="371"/>
      <c r="U16" s="371"/>
      <c r="V16" s="371"/>
    </row>
    <row r="17" spans="2:22">
      <c r="B17" s="3" t="s">
        <v>8</v>
      </c>
      <c r="C17" s="3" t="s">
        <v>39</v>
      </c>
      <c r="D17" s="3" t="s">
        <v>44</v>
      </c>
      <c r="E17" s="19" t="s">
        <v>47</v>
      </c>
      <c r="F17" s="5">
        <f>+'[1]Resumen Energía'!L18</f>
        <v>1471.103975</v>
      </c>
      <c r="G17" s="5">
        <f>+'[1]Resumen Emisiones'!M18</f>
        <v>105436.87141664958</v>
      </c>
      <c r="H17" s="5">
        <f>+'[1]Resumen Emisiones'!M168</f>
        <v>101947.5054675</v>
      </c>
      <c r="I17" s="7">
        <v>0</v>
      </c>
      <c r="K17" s="18" t="s">
        <v>48</v>
      </c>
      <c r="L17" s="10">
        <v>1.0112719999999999</v>
      </c>
      <c r="M17" s="10">
        <v>80.345762654399991</v>
      </c>
      <c r="N17" s="10">
        <v>81.609650399999992</v>
      </c>
      <c r="O17" s="10">
        <v>0</v>
      </c>
      <c r="P17" s="10"/>
      <c r="Q17" s="371"/>
      <c r="R17" s="371"/>
      <c r="S17" s="371"/>
      <c r="T17" s="371"/>
      <c r="U17" s="371"/>
      <c r="V17" s="371"/>
    </row>
    <row r="18" spans="2:22">
      <c r="B18" s="3" t="s">
        <v>8</v>
      </c>
      <c r="C18" s="3" t="s">
        <v>39</v>
      </c>
      <c r="D18" s="3" t="s">
        <v>44</v>
      </c>
      <c r="E18" s="19" t="s">
        <v>37</v>
      </c>
      <c r="F18" s="5">
        <f>+'[1]Resumen Energía'!L19</f>
        <v>548.57963900000004</v>
      </c>
      <c r="G18" s="5">
        <f>+'[1]Resumen Emisiones'!M19</f>
        <v>39964.449107472035</v>
      </c>
      <c r="H18" s="5">
        <f>+'[1]Resumen Emisiones'!M169</f>
        <v>40649.751249900008</v>
      </c>
      <c r="I18" s="7">
        <v>0</v>
      </c>
      <c r="K18" s="18" t="s">
        <v>49</v>
      </c>
      <c r="L18" s="10">
        <v>5.9778859999999998</v>
      </c>
      <c r="M18" s="10">
        <v>472.19991037232001</v>
      </c>
      <c r="N18" s="10">
        <v>582.843885</v>
      </c>
      <c r="O18" s="10">
        <v>0</v>
      </c>
      <c r="P18" s="10"/>
      <c r="Q18" s="372" t="s">
        <v>50</v>
      </c>
      <c r="R18" s="372"/>
      <c r="S18" s="372"/>
      <c r="T18" s="372"/>
      <c r="U18" s="372"/>
      <c r="V18" s="372"/>
    </row>
    <row r="19" spans="2:22" ht="15.95" customHeight="1">
      <c r="B19" s="3" t="s">
        <v>8</v>
      </c>
      <c r="C19" s="3" t="s">
        <v>39</v>
      </c>
      <c r="D19" s="3" t="s">
        <v>44</v>
      </c>
      <c r="E19" s="19" t="s">
        <v>29</v>
      </c>
      <c r="F19" s="5">
        <f>+'[1]Resumen Energía'!L20</f>
        <v>0.86699999999999999</v>
      </c>
      <c r="G19" s="5">
        <f>+'[1]Resumen Emisiones'!M20</f>
        <v>50.074365299999997</v>
      </c>
      <c r="H19" s="5">
        <f>+'[1]Resumen Emisiones'!M170</f>
        <v>48.6387</v>
      </c>
      <c r="I19" s="7">
        <v>0</v>
      </c>
      <c r="K19" s="18" t="s">
        <v>37</v>
      </c>
      <c r="L19" s="10">
        <v>35.364891</v>
      </c>
      <c r="M19" s="10">
        <v>2576.3595403160698</v>
      </c>
      <c r="N19" s="10">
        <v>2620.5384230999998</v>
      </c>
      <c r="O19" s="10">
        <v>0</v>
      </c>
      <c r="P19" s="10"/>
      <c r="Q19" s="370" t="s">
        <v>51</v>
      </c>
      <c r="R19" s="370"/>
      <c r="S19" s="370"/>
      <c r="T19" s="370"/>
      <c r="U19" s="370"/>
      <c r="V19" s="370"/>
    </row>
    <row r="20" spans="2:22">
      <c r="B20" s="3" t="s">
        <v>8</v>
      </c>
      <c r="C20" s="3" t="s">
        <v>39</v>
      </c>
      <c r="D20" s="3" t="s">
        <v>52</v>
      </c>
      <c r="E20" s="19" t="s">
        <v>47</v>
      </c>
      <c r="F20" s="5">
        <f>+'[1]Resumen Energía'!L21</f>
        <v>0.85647499999999999</v>
      </c>
      <c r="G20" s="5">
        <f>+'[1]Resumen Emisiones'!M21</f>
        <v>61.385222242075002</v>
      </c>
      <c r="H20" s="5">
        <f>+'[1]Resumen Emisiones'!M171</f>
        <v>59.353717500000002</v>
      </c>
      <c r="I20" s="7">
        <v>0</v>
      </c>
      <c r="K20" s="18" t="s">
        <v>30</v>
      </c>
      <c r="L20" s="10">
        <v>376.97500000000002</v>
      </c>
      <c r="M20" s="10">
        <v>0</v>
      </c>
      <c r="N20" s="10">
        <v>0</v>
      </c>
      <c r="O20" s="10">
        <v>0</v>
      </c>
      <c r="P20" s="10"/>
      <c r="Q20" s="370"/>
      <c r="R20" s="370"/>
      <c r="S20" s="370"/>
      <c r="T20" s="370"/>
      <c r="U20" s="370"/>
      <c r="V20" s="370"/>
    </row>
    <row r="21" spans="2:22">
      <c r="B21" s="3" t="s">
        <v>8</v>
      </c>
      <c r="C21" s="3" t="s">
        <v>39</v>
      </c>
      <c r="D21" s="3" t="s">
        <v>52</v>
      </c>
      <c r="E21" s="19" t="s">
        <v>27</v>
      </c>
      <c r="F21" s="5">
        <f>+'[1]Resumen Energía'!L22</f>
        <v>126.329669</v>
      </c>
      <c r="G21" s="5">
        <f>+'[1]Resumen Emisiones'!M22</f>
        <v>9173.305111359381</v>
      </c>
      <c r="H21" s="5">
        <f>+'[1]Resumen Emisiones'!M172</f>
        <v>0</v>
      </c>
      <c r="I21" s="7">
        <v>0</v>
      </c>
      <c r="K21" s="18" t="s">
        <v>11</v>
      </c>
      <c r="L21" s="10">
        <v>0.38100000000000001</v>
      </c>
      <c r="M21" s="10">
        <v>0</v>
      </c>
      <c r="N21" s="10">
        <v>0</v>
      </c>
      <c r="O21" s="10">
        <v>0</v>
      </c>
      <c r="P21" s="10"/>
      <c r="Q21" s="370"/>
      <c r="R21" s="370"/>
      <c r="S21" s="370"/>
      <c r="T21" s="370"/>
      <c r="U21" s="370"/>
      <c r="V21" s="370"/>
    </row>
    <row r="22" spans="2:22">
      <c r="B22" s="3" t="s">
        <v>8</v>
      </c>
      <c r="C22" s="3" t="s">
        <v>39</v>
      </c>
      <c r="D22" s="3" t="s">
        <v>53</v>
      </c>
      <c r="E22" s="19" t="s">
        <v>37</v>
      </c>
      <c r="F22" s="5">
        <f>+'[1]Resumen Energía'!L23</f>
        <v>28.674313999999999</v>
      </c>
      <c r="G22" s="5">
        <f>+'[1]Resumen Emisiones'!M23</f>
        <v>2088.94585412178</v>
      </c>
      <c r="H22" s="5">
        <f>+'[1]Resumen Emisiones'!M173</f>
        <v>2124.7666674000002</v>
      </c>
      <c r="I22" s="7">
        <v>0</v>
      </c>
      <c r="K22" s="18" t="s">
        <v>24</v>
      </c>
      <c r="L22" s="10">
        <v>30.583707</v>
      </c>
      <c r="M22" s="10">
        <v>1990.4763443103</v>
      </c>
      <c r="N22" s="10">
        <v>1929.8319117000001</v>
      </c>
      <c r="O22" s="10">
        <v>0</v>
      </c>
      <c r="P22" s="10"/>
    </row>
    <row r="23" spans="2:22">
      <c r="B23" s="3" t="s">
        <v>8</v>
      </c>
      <c r="C23" s="3" t="s">
        <v>39</v>
      </c>
      <c r="D23" s="3" t="s">
        <v>53</v>
      </c>
      <c r="E23" s="19" t="s">
        <v>48</v>
      </c>
      <c r="F23" s="5">
        <f>+'[1]Resumen Energía'!L24</f>
        <v>8.1303E-2</v>
      </c>
      <c r="G23" s="5">
        <f>+'[1]Resumen Emisiones'!M24</f>
        <v>6.4595396106000003</v>
      </c>
      <c r="H23" s="5">
        <f>+'[1]Resumen Emisiones'!M174</f>
        <v>6.5611521000000002</v>
      </c>
      <c r="I23" s="7">
        <v>0</v>
      </c>
      <c r="K23" s="18" t="s">
        <v>29</v>
      </c>
      <c r="L23" s="10">
        <v>178.715</v>
      </c>
      <c r="M23" s="10">
        <v>10321.8456685</v>
      </c>
      <c r="N23" s="10">
        <v>10025.9115</v>
      </c>
      <c r="O23" s="10">
        <v>0</v>
      </c>
      <c r="P23" s="10"/>
      <c r="Q23" s="373" t="s">
        <v>54</v>
      </c>
      <c r="R23" s="373"/>
      <c r="S23" s="373"/>
      <c r="T23" s="373"/>
      <c r="U23" s="373"/>
      <c r="V23" s="373"/>
    </row>
    <row r="24" spans="2:22">
      <c r="B24" s="3" t="s">
        <v>8</v>
      </c>
      <c r="C24" s="3" t="s">
        <v>39</v>
      </c>
      <c r="D24" s="3" t="s">
        <v>55</v>
      </c>
      <c r="E24" s="19" t="s">
        <v>24</v>
      </c>
      <c r="F24" s="5">
        <f>+'[1]Resumen Energía'!L25</f>
        <v>0</v>
      </c>
      <c r="G24" s="5">
        <f>+'[1]Resumen Emisiones'!M25</f>
        <v>0</v>
      </c>
      <c r="H24" s="5">
        <f>+'[1]Resumen Emisiones'!M175</f>
        <v>0</v>
      </c>
      <c r="I24" s="7">
        <v>0</v>
      </c>
      <c r="K24" s="18" t="s">
        <v>47</v>
      </c>
      <c r="L24" s="10">
        <v>0.85200500000000001</v>
      </c>
      <c r="M24" s="10">
        <v>61.064848683685007</v>
      </c>
      <c r="N24" s="10">
        <v>59.043946499999997</v>
      </c>
      <c r="O24" s="10">
        <v>0</v>
      </c>
      <c r="P24" s="10"/>
      <c r="Q24" s="374" t="s">
        <v>56</v>
      </c>
      <c r="R24" s="374"/>
      <c r="S24" s="374"/>
      <c r="T24" s="374"/>
      <c r="U24" s="374"/>
      <c r="V24" s="374"/>
    </row>
    <row r="25" spans="2:22">
      <c r="B25" s="3" t="s">
        <v>8</v>
      </c>
      <c r="C25" s="3" t="s">
        <v>39</v>
      </c>
      <c r="D25" s="3" t="s">
        <v>55</v>
      </c>
      <c r="E25" s="19" t="s">
        <v>47</v>
      </c>
      <c r="F25" s="5">
        <f>+'[1]Resumen Energía'!L26</f>
        <v>0</v>
      </c>
      <c r="G25" s="5">
        <f>+'[1]Resumen Emisiones'!M26</f>
        <v>0</v>
      </c>
      <c r="H25" s="5">
        <f>+'[1]Resumen Emisiones'!M176</f>
        <v>0</v>
      </c>
      <c r="I25" s="7">
        <v>0</v>
      </c>
      <c r="K25" s="18" t="s">
        <v>27</v>
      </c>
      <c r="L25" s="10">
        <v>0</v>
      </c>
      <c r="M25" s="10">
        <v>0</v>
      </c>
      <c r="N25" s="10">
        <v>0</v>
      </c>
      <c r="O25" s="10">
        <v>0</v>
      </c>
      <c r="P25" s="10"/>
      <c r="Q25" s="370" t="s">
        <v>57</v>
      </c>
      <c r="R25" s="370"/>
      <c r="S25" s="370"/>
      <c r="T25" s="370"/>
      <c r="U25" s="370"/>
      <c r="V25" s="370"/>
    </row>
    <row r="26" spans="2:22">
      <c r="B26" s="3" t="s">
        <v>8</v>
      </c>
      <c r="C26" s="3" t="s">
        <v>39</v>
      </c>
      <c r="D26" s="3" t="s">
        <v>55</v>
      </c>
      <c r="E26" s="19" t="s">
        <v>37</v>
      </c>
      <c r="F26" s="5">
        <f>+'[1]Resumen Energía'!L27</f>
        <v>26.448539</v>
      </c>
      <c r="G26" s="5">
        <f>+'[1]Resumen Emisiones'!M27</f>
        <v>1926.7964315250301</v>
      </c>
      <c r="H26" s="5">
        <f>+'[1]Resumen Emisiones'!M177</f>
        <v>1959.8367398999999</v>
      </c>
      <c r="I26" s="7">
        <v>0</v>
      </c>
      <c r="K26" s="17" t="s">
        <v>58</v>
      </c>
      <c r="L26" s="10">
        <v>208.07769500000001</v>
      </c>
      <c r="M26" s="10">
        <v>14272.546336287549</v>
      </c>
      <c r="N26" s="10">
        <v>13151.536657300001</v>
      </c>
      <c r="O26" s="10">
        <v>0</v>
      </c>
      <c r="P26" s="10"/>
      <c r="Q26" s="370"/>
      <c r="R26" s="370"/>
      <c r="S26" s="370"/>
      <c r="T26" s="370"/>
      <c r="U26" s="370"/>
      <c r="V26" s="370"/>
    </row>
    <row r="27" spans="2:22">
      <c r="B27" s="3" t="s">
        <v>8</v>
      </c>
      <c r="C27" s="3" t="s">
        <v>39</v>
      </c>
      <c r="D27" s="3" t="s">
        <v>55</v>
      </c>
      <c r="E27" s="19" t="s">
        <v>30</v>
      </c>
      <c r="F27" s="5">
        <f>+'[1]Resumen Energía'!L28</f>
        <v>0.161</v>
      </c>
      <c r="G27" s="5">
        <f>+'[1]Resumen Emisiones'!M28</f>
        <v>0</v>
      </c>
      <c r="H27" s="5">
        <f>+'[1]Resumen Emisiones'!M178</f>
        <v>0</v>
      </c>
      <c r="I27" s="7">
        <v>0</v>
      </c>
      <c r="K27" s="18" t="s">
        <v>48</v>
      </c>
      <c r="L27" s="10">
        <v>2.9323039999999998</v>
      </c>
      <c r="M27" s="10">
        <v>232.97213926079996</v>
      </c>
      <c r="N27" s="10">
        <v>236.63693279999998</v>
      </c>
      <c r="O27" s="10">
        <v>0</v>
      </c>
      <c r="P27" s="10"/>
      <c r="Q27" s="370" t="s">
        <v>59</v>
      </c>
      <c r="R27" s="370"/>
      <c r="S27" s="370"/>
      <c r="T27" s="370"/>
      <c r="U27" s="370"/>
      <c r="V27" s="370"/>
    </row>
    <row r="28" spans="2:22">
      <c r="B28" s="3" t="s">
        <v>8</v>
      </c>
      <c r="C28" s="3" t="s">
        <v>39</v>
      </c>
      <c r="D28" s="3" t="s">
        <v>60</v>
      </c>
      <c r="E28" s="19" t="s">
        <v>30</v>
      </c>
      <c r="F28" s="5">
        <f>+'[1]Resumen Energía'!L29</f>
        <v>4.0659999999999998</v>
      </c>
      <c r="G28" s="5">
        <f>+'[1]Resumen Emisiones'!M29</f>
        <v>0</v>
      </c>
      <c r="H28" s="5">
        <f>+'[1]Resumen Emisiones'!M179</f>
        <v>0</v>
      </c>
      <c r="I28" s="7">
        <v>0</v>
      </c>
      <c r="K28" s="18" t="s">
        <v>61</v>
      </c>
      <c r="L28" s="10">
        <v>65.126006000000004</v>
      </c>
      <c r="M28" s="10">
        <v>7137.6806568480597</v>
      </c>
      <c r="N28" s="10">
        <v>6160.9201676000002</v>
      </c>
      <c r="O28" s="10">
        <v>0</v>
      </c>
      <c r="P28" s="10"/>
      <c r="Q28" s="370"/>
      <c r="R28" s="370"/>
      <c r="S28" s="370"/>
      <c r="T28" s="370"/>
      <c r="U28" s="370"/>
      <c r="V28" s="370"/>
    </row>
    <row r="29" spans="2:22">
      <c r="B29" s="3" t="s">
        <v>8</v>
      </c>
      <c r="C29" s="3" t="s">
        <v>35</v>
      </c>
      <c r="D29" s="25" t="s">
        <v>115</v>
      </c>
      <c r="E29" s="19" t="s">
        <v>37</v>
      </c>
      <c r="F29" s="7">
        <v>10.947546000000001</v>
      </c>
      <c r="G29" s="7">
        <v>797.53715571042005</v>
      </c>
      <c r="H29" s="7">
        <v>811.21315860000004</v>
      </c>
      <c r="I29" s="7">
        <v>0</v>
      </c>
      <c r="K29" s="18" t="s">
        <v>49</v>
      </c>
      <c r="L29" s="10">
        <v>2.2635710000000002</v>
      </c>
      <c r="M29" s="10">
        <v>178.80200848952001</v>
      </c>
      <c r="N29" s="10">
        <v>220.69817250000003</v>
      </c>
      <c r="O29" s="10">
        <v>0</v>
      </c>
      <c r="P29" s="10"/>
      <c r="Q29" s="370"/>
      <c r="R29" s="370"/>
      <c r="S29" s="370"/>
      <c r="T29" s="370"/>
      <c r="U29" s="370"/>
      <c r="V29" s="370"/>
    </row>
    <row r="30" spans="2:22">
      <c r="B30" s="3" t="s">
        <v>8</v>
      </c>
      <c r="C30" s="3" t="s">
        <v>25</v>
      </c>
      <c r="D30" s="3" t="s">
        <v>25</v>
      </c>
      <c r="E30" s="19" t="s">
        <v>37</v>
      </c>
      <c r="F30" s="5">
        <f>+'[1]Resumen Energía'!L30</f>
        <v>115.550152</v>
      </c>
      <c r="G30" s="5">
        <f>+'[1]Resumen Emisiones'!M30</f>
        <v>8417.9175468170397</v>
      </c>
      <c r="H30" s="5">
        <f>+'[1]Resumen Emisiones'!M180</f>
        <v>8562.2662631999992</v>
      </c>
      <c r="I30" s="7">
        <v>0</v>
      </c>
      <c r="K30" s="18" t="s">
        <v>37</v>
      </c>
      <c r="L30" s="10">
        <v>0.88261100000000003</v>
      </c>
      <c r="M30" s="10">
        <v>64.298890960470004</v>
      </c>
      <c r="N30" s="10">
        <v>65.401475099999999</v>
      </c>
      <c r="O30" s="10">
        <v>0</v>
      </c>
      <c r="P30" s="10"/>
      <c r="Q30" s="374" t="s">
        <v>62</v>
      </c>
      <c r="R30" s="374"/>
      <c r="S30" s="374"/>
      <c r="T30" s="374"/>
      <c r="U30" s="374"/>
      <c r="V30" s="374"/>
    </row>
    <row r="31" spans="2:22">
      <c r="B31" s="3" t="s">
        <v>8</v>
      </c>
      <c r="C31" s="3" t="s">
        <v>25</v>
      </c>
      <c r="D31" s="3" t="s">
        <v>25</v>
      </c>
      <c r="E31" s="19" t="s">
        <v>24</v>
      </c>
      <c r="F31" s="5">
        <f>+'[1]Resumen Energía'!L31</f>
        <v>6.0288570000000004</v>
      </c>
      <c r="G31" s="5">
        <f>+'[1]Resumen Emisiones'!M31</f>
        <v>392.37549724530004</v>
      </c>
      <c r="H31" s="5">
        <f>+'[1]Resumen Emisiones'!M181</f>
        <v>380.42087670000001</v>
      </c>
      <c r="I31" s="7">
        <v>0</v>
      </c>
      <c r="K31" s="18" t="s">
        <v>30</v>
      </c>
      <c r="L31" s="10">
        <v>21.582000000000001</v>
      </c>
      <c r="M31" s="10">
        <v>0</v>
      </c>
      <c r="N31" s="10">
        <v>0</v>
      </c>
      <c r="O31" s="10">
        <v>0</v>
      </c>
      <c r="P31" s="10"/>
      <c r="Q31" s="374" t="s">
        <v>63</v>
      </c>
      <c r="R31" s="374"/>
      <c r="S31" s="374"/>
      <c r="T31" s="374"/>
      <c r="U31" s="374"/>
      <c r="V31" s="374"/>
    </row>
    <row r="32" spans="2:22">
      <c r="B32" s="3" t="s">
        <v>8</v>
      </c>
      <c r="C32" s="3" t="s">
        <v>25</v>
      </c>
      <c r="D32" s="3" t="s">
        <v>25</v>
      </c>
      <c r="E32" s="19" t="s">
        <v>27</v>
      </c>
      <c r="F32" s="5">
        <f>+'[1]Resumen Energía'!L32</f>
        <v>8.1239999999999993E-3</v>
      </c>
      <c r="G32" s="5">
        <f>+'[1]Resumen Emisiones'!M32</f>
        <v>0.58991629848000005</v>
      </c>
      <c r="H32" s="5">
        <f>+'[1]Resumen Emisiones'!M182</f>
        <v>0</v>
      </c>
      <c r="I32" s="7">
        <v>0</v>
      </c>
      <c r="K32" s="18" t="s">
        <v>24</v>
      </c>
      <c r="L32" s="10">
        <v>6.2030000000000002E-3</v>
      </c>
      <c r="M32" s="10">
        <v>0.40370922870000003</v>
      </c>
      <c r="N32" s="10">
        <v>0.39140930000000002</v>
      </c>
      <c r="O32" s="10">
        <v>0</v>
      </c>
      <c r="P32" s="10"/>
      <c r="Q32" s="374"/>
      <c r="R32" s="374"/>
      <c r="S32" s="374"/>
      <c r="T32" s="374"/>
      <c r="U32" s="374"/>
      <c r="V32" s="374"/>
    </row>
    <row r="33" spans="2:22">
      <c r="B33" s="3" t="s">
        <v>8</v>
      </c>
      <c r="C33" s="3" t="s">
        <v>25</v>
      </c>
      <c r="D33" s="3" t="s">
        <v>25</v>
      </c>
      <c r="E33" s="19" t="s">
        <v>30</v>
      </c>
      <c r="F33" s="5">
        <f>+'[1]Resumen Energía'!L33</f>
        <v>37.027999999999999</v>
      </c>
      <c r="G33" s="5">
        <f>+'[1]Resumen Emisiones'!M33</f>
        <v>0</v>
      </c>
      <c r="H33" s="5">
        <f>+'[1]Resumen Emisiones'!M183</f>
        <v>0</v>
      </c>
      <c r="I33" s="7">
        <v>0</v>
      </c>
      <c r="K33" s="18" t="s">
        <v>29</v>
      </c>
      <c r="L33" s="10">
        <v>115.285</v>
      </c>
      <c r="M33" s="10">
        <v>6658.3889314999997</v>
      </c>
      <c r="N33" s="10">
        <v>6467.4885000000004</v>
      </c>
      <c r="O33" s="10">
        <v>0</v>
      </c>
      <c r="P33" s="10"/>
      <c r="Q33" s="375"/>
      <c r="R33" s="375"/>
      <c r="S33" s="375"/>
      <c r="T33" s="375"/>
      <c r="U33" s="375"/>
      <c r="V33" s="375"/>
    </row>
    <row r="34" spans="2:22">
      <c r="B34" s="3" t="s">
        <v>8</v>
      </c>
      <c r="C34" s="3" t="s">
        <v>35</v>
      </c>
      <c r="D34" s="3" t="s">
        <v>58</v>
      </c>
      <c r="E34" s="3" t="s">
        <v>61</v>
      </c>
      <c r="F34" s="5">
        <f>+'[1]Resumen Energía'!L34</f>
        <v>65.126006000000004</v>
      </c>
      <c r="G34" s="5">
        <f>+'[1]Resumen Emisiones'!M34</f>
        <v>7137.6806568480597</v>
      </c>
      <c r="H34" s="5">
        <f>+'[1]Resumen Emisiones'!M184</f>
        <v>6160.9201676000002</v>
      </c>
      <c r="I34" s="7">
        <v>0</v>
      </c>
      <c r="K34" s="18" t="s">
        <v>27</v>
      </c>
      <c r="L34" s="10">
        <v>0</v>
      </c>
      <c r="M34" s="10">
        <v>0</v>
      </c>
      <c r="N34" s="10">
        <v>0</v>
      </c>
      <c r="O34" s="10">
        <v>0</v>
      </c>
      <c r="P34" s="10"/>
    </row>
    <row r="35" spans="2:22">
      <c r="B35" s="3" t="s">
        <v>8</v>
      </c>
      <c r="C35" s="3" t="s">
        <v>35</v>
      </c>
      <c r="D35" s="3" t="s">
        <v>58</v>
      </c>
      <c r="E35" s="3" t="s">
        <v>49</v>
      </c>
      <c r="F35" s="5">
        <f>+'[1]Resumen Energía'!L35</f>
        <v>2.2635710000000002</v>
      </c>
      <c r="G35" s="5">
        <f>+'[1]Resumen Emisiones'!M35</f>
        <v>178.80200848952001</v>
      </c>
      <c r="H35" s="5">
        <f>+'[1]Resumen Emisiones'!M185</f>
        <v>220.69817250000003</v>
      </c>
      <c r="I35" s="7">
        <v>0</v>
      </c>
      <c r="K35" s="17" t="s">
        <v>64</v>
      </c>
      <c r="L35" s="10">
        <v>149.16928500000003</v>
      </c>
      <c r="M35" s="10">
        <v>9120.6014167456306</v>
      </c>
      <c r="N35" s="10">
        <v>10827.0812305</v>
      </c>
      <c r="O35" s="10">
        <v>0</v>
      </c>
      <c r="P35" s="10"/>
    </row>
    <row r="36" spans="2:22">
      <c r="B36" s="3" t="s">
        <v>8</v>
      </c>
      <c r="C36" s="3" t="s">
        <v>35</v>
      </c>
      <c r="D36" s="3" t="s">
        <v>58</v>
      </c>
      <c r="E36" s="3" t="s">
        <v>24</v>
      </c>
      <c r="F36" s="5">
        <f>+'[1]Resumen Energía'!L36</f>
        <v>6.2030000000000002E-3</v>
      </c>
      <c r="G36" s="5">
        <f>+'[1]Resumen Emisiones'!M36</f>
        <v>0.40370922870000003</v>
      </c>
      <c r="H36" s="5">
        <f>+'[1]Resumen Emisiones'!M186</f>
        <v>0.39140930000000002</v>
      </c>
      <c r="I36" s="7">
        <v>0</v>
      </c>
      <c r="K36" s="18" t="s">
        <v>45</v>
      </c>
      <c r="L36" s="10">
        <v>5.8601640000000002</v>
      </c>
      <c r="M36" s="10">
        <v>749.55863382179996</v>
      </c>
      <c r="N36" s="10">
        <v>591.87656400000003</v>
      </c>
      <c r="O36" s="10">
        <v>0</v>
      </c>
      <c r="P36" s="10"/>
    </row>
    <row r="37" spans="2:22">
      <c r="B37" s="3" t="s">
        <v>8</v>
      </c>
      <c r="C37" s="3" t="s">
        <v>35</v>
      </c>
      <c r="D37" s="3" t="s">
        <v>58</v>
      </c>
      <c r="E37" s="3" t="s">
        <v>27</v>
      </c>
      <c r="F37" s="5">
        <f>+'[1]Resumen Energía'!L37</f>
        <v>0</v>
      </c>
      <c r="G37" s="5">
        <f>+'[1]Resumen Emisiones'!M37</f>
        <v>0</v>
      </c>
      <c r="H37" s="5">
        <f>+'[1]Resumen Emisiones'!M187</f>
        <v>0</v>
      </c>
      <c r="I37" s="7">
        <v>0</v>
      </c>
      <c r="K37" s="18" t="s">
        <v>48</v>
      </c>
      <c r="L37" s="10">
        <v>1.4900869999999999</v>
      </c>
      <c r="M37" s="10">
        <v>118.38771016739999</v>
      </c>
      <c r="N37" s="10">
        <v>120.2500209</v>
      </c>
      <c r="O37" s="10">
        <v>0</v>
      </c>
      <c r="P37" s="10"/>
    </row>
    <row r="38" spans="2:22">
      <c r="B38" s="3" t="s">
        <v>8</v>
      </c>
      <c r="C38" s="3" t="s">
        <v>35</v>
      </c>
      <c r="D38" s="3" t="s">
        <v>58</v>
      </c>
      <c r="E38" s="3" t="s">
        <v>37</v>
      </c>
      <c r="F38" s="5">
        <f>+'[1]Resumen Energía'!L38</f>
        <v>0.88261100000000003</v>
      </c>
      <c r="G38" s="5">
        <f>+'[1]Resumen Emisiones'!M38</f>
        <v>64.298890960470004</v>
      </c>
      <c r="H38" s="5">
        <f>+'[1]Resumen Emisiones'!M188</f>
        <v>65.401475099999999</v>
      </c>
      <c r="I38" s="7">
        <v>0</v>
      </c>
      <c r="K38" s="18" t="s">
        <v>61</v>
      </c>
      <c r="L38" s="10">
        <v>0</v>
      </c>
      <c r="M38" s="10">
        <v>0</v>
      </c>
      <c r="N38" s="10">
        <v>0</v>
      </c>
      <c r="O38" s="10">
        <v>0</v>
      </c>
      <c r="P38" s="10"/>
    </row>
    <row r="39" spans="2:22">
      <c r="B39" s="3" t="s">
        <v>8</v>
      </c>
      <c r="C39" s="3" t="s">
        <v>35</v>
      </c>
      <c r="D39" s="3" t="s">
        <v>58</v>
      </c>
      <c r="E39" s="3" t="s">
        <v>48</v>
      </c>
      <c r="F39" s="5">
        <f>+'[1]Resumen Energía'!L39</f>
        <v>2.9323039999999998</v>
      </c>
      <c r="G39" s="5">
        <f>+'[1]Resumen Emisiones'!M39</f>
        <v>232.97213926079996</v>
      </c>
      <c r="H39" s="5">
        <f>+'[1]Resumen Emisiones'!M189</f>
        <v>236.63693279999998</v>
      </c>
      <c r="I39" s="7">
        <v>0</v>
      </c>
      <c r="K39" s="18" t="s">
        <v>49</v>
      </c>
      <c r="L39" s="10">
        <v>100.994443</v>
      </c>
      <c r="M39" s="10">
        <v>7977.6641663461596</v>
      </c>
      <c r="N39" s="10">
        <v>9846.9581925000002</v>
      </c>
      <c r="O39" s="10">
        <v>0</v>
      </c>
      <c r="P39" s="10"/>
    </row>
    <row r="40" spans="2:22">
      <c r="B40" s="3" t="s">
        <v>8</v>
      </c>
      <c r="C40" s="3" t="s">
        <v>35</v>
      </c>
      <c r="D40" s="3" t="s">
        <v>58</v>
      </c>
      <c r="E40" s="3" t="s">
        <v>29</v>
      </c>
      <c r="F40" s="5">
        <f>+'[1]Resumen Energía'!L40</f>
        <v>115.285</v>
      </c>
      <c r="G40" s="5">
        <f>+'[1]Resumen Emisiones'!M40</f>
        <v>6658.3889314999997</v>
      </c>
      <c r="H40" s="5">
        <f>+'[1]Resumen Emisiones'!M190</f>
        <v>6467.4885000000004</v>
      </c>
      <c r="I40" s="7">
        <v>0</v>
      </c>
      <c r="K40" s="18" t="s">
        <v>37</v>
      </c>
      <c r="L40" s="10">
        <v>0.26655099999999998</v>
      </c>
      <c r="M40" s="10">
        <v>19.41844559427</v>
      </c>
      <c r="N40" s="10">
        <v>19.751429099999999</v>
      </c>
      <c r="O40" s="10">
        <v>0</v>
      </c>
      <c r="P40" s="10"/>
    </row>
    <row r="41" spans="2:22">
      <c r="B41" s="3" t="s">
        <v>8</v>
      </c>
      <c r="C41" s="3" t="s">
        <v>35</v>
      </c>
      <c r="D41" s="3" t="s">
        <v>58</v>
      </c>
      <c r="E41" s="3" t="s">
        <v>30</v>
      </c>
      <c r="F41" s="5">
        <f>+'[1]Resumen Energía'!L41</f>
        <v>21.582000000000001</v>
      </c>
      <c r="G41" s="5">
        <f>+'[1]Resumen Emisiones'!M41</f>
        <v>0</v>
      </c>
      <c r="H41" s="5">
        <f>+'[1]Resumen Emisiones'!M191</f>
        <v>0</v>
      </c>
      <c r="I41" s="7">
        <v>0</v>
      </c>
      <c r="K41" s="18" t="s">
        <v>30</v>
      </c>
      <c r="L41" s="10">
        <v>36.133000000000003</v>
      </c>
      <c r="M41" s="10">
        <v>0</v>
      </c>
      <c r="N41" s="10">
        <v>0</v>
      </c>
      <c r="O41" s="10">
        <v>0</v>
      </c>
      <c r="P41" s="10"/>
    </row>
    <row r="42" spans="2:22">
      <c r="B42" s="3" t="s">
        <v>8</v>
      </c>
      <c r="C42" s="3" t="s">
        <v>35</v>
      </c>
      <c r="D42" s="3" t="s">
        <v>64</v>
      </c>
      <c r="E42" s="3" t="s">
        <v>45</v>
      </c>
      <c r="F42" s="5">
        <f>+'[1]Resumen Energía'!L42</f>
        <v>5.8601640000000002</v>
      </c>
      <c r="G42" s="5">
        <f>+'[1]Resumen Emisiones'!M42</f>
        <v>749.55863382179996</v>
      </c>
      <c r="H42" s="5">
        <f>+'[1]Resumen Emisiones'!M192</f>
        <v>591.87656400000003</v>
      </c>
      <c r="I42" s="7">
        <v>0</v>
      </c>
      <c r="K42" s="18" t="s">
        <v>24</v>
      </c>
      <c r="L42" s="10">
        <v>4.0000000000000003E-5</v>
      </c>
      <c r="M42" s="10">
        <v>2.6033160000000005E-3</v>
      </c>
      <c r="N42" s="10">
        <v>2.5240000000000002E-3</v>
      </c>
      <c r="O42" s="10">
        <v>0</v>
      </c>
      <c r="P42" s="10"/>
    </row>
    <row r="43" spans="2:22">
      <c r="B43" s="3" t="s">
        <v>8</v>
      </c>
      <c r="C43" s="3" t="s">
        <v>35</v>
      </c>
      <c r="D43" s="3" t="s">
        <v>64</v>
      </c>
      <c r="E43" s="3" t="s">
        <v>61</v>
      </c>
      <c r="F43" s="5">
        <f>+'[1]Resumen Energía'!L43</f>
        <v>0</v>
      </c>
      <c r="G43" s="5">
        <f>+'[1]Resumen Emisiones'!M43</f>
        <v>0</v>
      </c>
      <c r="H43" s="5">
        <f>+'[1]Resumen Emisiones'!M193</f>
        <v>0</v>
      </c>
      <c r="I43" s="7">
        <v>0</v>
      </c>
      <c r="K43" s="18" t="s">
        <v>29</v>
      </c>
      <c r="L43" s="10">
        <v>4.4249999999999998</v>
      </c>
      <c r="M43" s="10">
        <v>255.56985749999998</v>
      </c>
      <c r="N43" s="10">
        <v>248.24250000000001</v>
      </c>
      <c r="O43" s="10">
        <v>0</v>
      </c>
      <c r="P43" s="10"/>
    </row>
    <row r="44" spans="2:22">
      <c r="B44" s="3" t="s">
        <v>8</v>
      </c>
      <c r="C44" s="3" t="s">
        <v>35</v>
      </c>
      <c r="D44" s="3" t="s">
        <v>64</v>
      </c>
      <c r="E44" s="3" t="s">
        <v>49</v>
      </c>
      <c r="F44" s="5">
        <f>+'[1]Resumen Energía'!L44</f>
        <v>100.994443</v>
      </c>
      <c r="G44" s="5">
        <f>+'[1]Resumen Emisiones'!M44</f>
        <v>7977.6641663461596</v>
      </c>
      <c r="H44" s="5">
        <f>+'[1]Resumen Emisiones'!M194</f>
        <v>9846.9581925000002</v>
      </c>
      <c r="I44" s="7">
        <v>0</v>
      </c>
      <c r="K44" s="17" t="s">
        <v>65</v>
      </c>
      <c r="L44" s="10">
        <v>67.153760999999989</v>
      </c>
      <c r="M44" s="10">
        <v>6342.3823994884533</v>
      </c>
      <c r="N44" s="10">
        <v>6947.9922235000004</v>
      </c>
      <c r="O44" s="10">
        <v>0</v>
      </c>
      <c r="P44" s="10"/>
    </row>
    <row r="45" spans="2:22">
      <c r="B45" s="3" t="s">
        <v>8</v>
      </c>
      <c r="C45" s="3" t="s">
        <v>35</v>
      </c>
      <c r="D45" s="3" t="s">
        <v>64</v>
      </c>
      <c r="E45" s="3" t="s">
        <v>24</v>
      </c>
      <c r="F45" s="5">
        <f>+'[1]Resumen Energía'!L45</f>
        <v>4.0000000000000003E-5</v>
      </c>
      <c r="G45" s="5">
        <f>+'[1]Resumen Emisiones'!M45</f>
        <v>2.6033160000000005E-3</v>
      </c>
      <c r="H45" s="5">
        <f>+'[1]Resumen Emisiones'!M195</f>
        <v>2.5240000000000002E-3</v>
      </c>
      <c r="I45" s="7">
        <v>0</v>
      </c>
      <c r="K45" s="18" t="s">
        <v>42</v>
      </c>
      <c r="L45" s="10">
        <v>59.526828000000002</v>
      </c>
      <c r="M45" s="10">
        <v>6065.7458042806529</v>
      </c>
      <c r="N45" s="10">
        <v>6667.0047360000008</v>
      </c>
      <c r="O45" s="10">
        <v>0</v>
      </c>
      <c r="P45" s="10"/>
    </row>
    <row r="46" spans="2:22">
      <c r="B46" s="3" t="s">
        <v>8</v>
      </c>
      <c r="C46" s="3" t="s">
        <v>35</v>
      </c>
      <c r="D46" s="3" t="s">
        <v>64</v>
      </c>
      <c r="E46" s="3" t="s">
        <v>37</v>
      </c>
      <c r="F46" s="5">
        <f>+'[1]Resumen Energía'!L46</f>
        <v>0.26655099999999998</v>
      </c>
      <c r="G46" s="5">
        <f>+'[1]Resumen Emisiones'!M46</f>
        <v>19.41844559427</v>
      </c>
      <c r="H46" s="5">
        <f>+'[1]Resumen Emisiones'!M196</f>
        <v>19.751429099999999</v>
      </c>
      <c r="I46" s="7">
        <v>0</v>
      </c>
      <c r="K46" s="18" t="s">
        <v>48</v>
      </c>
      <c r="L46" s="10">
        <v>3.4816769999999999</v>
      </c>
      <c r="M46" s="10">
        <v>276.61993398539994</v>
      </c>
      <c r="N46" s="10">
        <v>280.97133389999999</v>
      </c>
      <c r="O46" s="10">
        <v>0</v>
      </c>
      <c r="P46" s="10"/>
    </row>
    <row r="47" spans="2:22">
      <c r="B47" s="3" t="s">
        <v>8</v>
      </c>
      <c r="C47" s="3" t="s">
        <v>35</v>
      </c>
      <c r="D47" s="3" t="s">
        <v>64</v>
      </c>
      <c r="E47" s="3" t="s">
        <v>48</v>
      </c>
      <c r="F47" s="5">
        <f>+'[1]Resumen Energía'!L47</f>
        <v>1.4900869999999999</v>
      </c>
      <c r="G47" s="5">
        <f>+'[1]Resumen Emisiones'!M47</f>
        <v>118.38771016739999</v>
      </c>
      <c r="H47" s="5">
        <f>+'[1]Resumen Emisiones'!M197</f>
        <v>120.2500209</v>
      </c>
      <c r="I47" s="7">
        <v>0</v>
      </c>
      <c r="K47" s="18" t="s">
        <v>37</v>
      </c>
      <c r="L47" s="10">
        <v>0</v>
      </c>
      <c r="M47" s="10">
        <v>0</v>
      </c>
      <c r="N47" s="10">
        <v>0</v>
      </c>
      <c r="O47" s="10">
        <v>0</v>
      </c>
      <c r="P47" s="10"/>
    </row>
    <row r="48" spans="2:22">
      <c r="B48" s="3" t="s">
        <v>8</v>
      </c>
      <c r="C48" s="3" t="s">
        <v>35</v>
      </c>
      <c r="D48" s="3" t="s">
        <v>64</v>
      </c>
      <c r="E48" s="3" t="s">
        <v>29</v>
      </c>
      <c r="F48" s="5">
        <f>+'[1]Resumen Energía'!L48</f>
        <v>4.4249999999999998</v>
      </c>
      <c r="G48" s="5">
        <f>+'[1]Resumen Emisiones'!M48</f>
        <v>255.56985749999998</v>
      </c>
      <c r="H48" s="5">
        <f>+'[1]Resumen Emisiones'!M198</f>
        <v>248.24250000000001</v>
      </c>
      <c r="I48" s="7">
        <v>0</v>
      </c>
      <c r="K48" s="18" t="s">
        <v>30</v>
      </c>
      <c r="L48" s="10">
        <v>4.1449999999999996</v>
      </c>
      <c r="M48" s="10">
        <v>0</v>
      </c>
      <c r="N48" s="10">
        <v>0</v>
      </c>
      <c r="O48" s="10">
        <v>0</v>
      </c>
      <c r="P48" s="10"/>
    </row>
    <row r="49" spans="2:16">
      <c r="B49" s="3" t="s">
        <v>8</v>
      </c>
      <c r="C49" s="3" t="s">
        <v>35</v>
      </c>
      <c r="D49" s="3" t="s">
        <v>64</v>
      </c>
      <c r="E49" s="3" t="s">
        <v>30</v>
      </c>
      <c r="F49" s="5">
        <f>+'[1]Resumen Energía'!L49</f>
        <v>36.133000000000003</v>
      </c>
      <c r="G49" s="5">
        <f>+'[1]Resumen Emisiones'!M49</f>
        <v>0</v>
      </c>
      <c r="H49" s="5">
        <f>+'[1]Resumen Emisiones'!M199</f>
        <v>0</v>
      </c>
      <c r="I49" s="7">
        <v>0</v>
      </c>
      <c r="K49" s="18" t="s">
        <v>24</v>
      </c>
      <c r="L49" s="10">
        <v>2.5599999999999999E-4</v>
      </c>
      <c r="M49" s="10">
        <v>1.6661222399999998E-2</v>
      </c>
      <c r="N49" s="10">
        <v>1.6153600000000001E-2</v>
      </c>
      <c r="O49" s="10">
        <v>0</v>
      </c>
      <c r="P49" s="10"/>
    </row>
    <row r="50" spans="2:16">
      <c r="B50" s="3" t="s">
        <v>8</v>
      </c>
      <c r="C50" s="3" t="s">
        <v>35</v>
      </c>
      <c r="D50" s="3" t="s">
        <v>65</v>
      </c>
      <c r="E50" s="3" t="s">
        <v>42</v>
      </c>
      <c r="F50" s="5">
        <f>+'[1]Resumen Energía'!L50</f>
        <v>59.526828000000002</v>
      </c>
      <c r="G50" s="5">
        <f>+'[1]Resumen Emisiones'!M50</f>
        <v>6065.7458042806529</v>
      </c>
      <c r="H50" s="5">
        <f>+'[1]Resumen Emisiones'!M200</f>
        <v>6667.0047360000008</v>
      </c>
      <c r="I50" s="7">
        <v>0</v>
      </c>
      <c r="K50" s="17" t="s">
        <v>28</v>
      </c>
      <c r="L50" s="10">
        <v>116.426737</v>
      </c>
      <c r="M50" s="10">
        <v>6437.4366608987002</v>
      </c>
      <c r="N50" s="10">
        <v>6254.6607818999992</v>
      </c>
      <c r="O50" s="10">
        <v>0</v>
      </c>
      <c r="P50" s="10"/>
    </row>
    <row r="51" spans="2:16">
      <c r="B51" s="3" t="s">
        <v>8</v>
      </c>
      <c r="C51" s="3" t="s">
        <v>35</v>
      </c>
      <c r="D51" s="3" t="s">
        <v>65</v>
      </c>
      <c r="E51" s="3" t="s">
        <v>24</v>
      </c>
      <c r="F51" s="5">
        <f>+'[1]Resumen Energía'!L51</f>
        <v>2.5599999999999999E-4</v>
      </c>
      <c r="G51" s="5">
        <f>+'[1]Resumen Emisiones'!M51</f>
        <v>1.6661222399999998E-2</v>
      </c>
      <c r="H51" s="5">
        <f>+'[1]Resumen Emisiones'!M201</f>
        <v>1.6153600000000001E-2</v>
      </c>
      <c r="I51" s="7">
        <v>0</v>
      </c>
      <c r="K51" s="18" t="s">
        <v>48</v>
      </c>
      <c r="L51" s="10">
        <v>9.5646999999999996E-2</v>
      </c>
      <c r="M51" s="10">
        <v>7.5991732793999986</v>
      </c>
      <c r="N51" s="10">
        <v>7.7187128999999999</v>
      </c>
      <c r="O51" s="10">
        <v>0</v>
      </c>
      <c r="P51" s="10"/>
    </row>
    <row r="52" spans="2:16">
      <c r="B52" s="3" t="s">
        <v>8</v>
      </c>
      <c r="C52" s="3" t="s">
        <v>35</v>
      </c>
      <c r="D52" s="3" t="s">
        <v>65</v>
      </c>
      <c r="E52" s="3" t="s">
        <v>37</v>
      </c>
      <c r="F52" s="5">
        <f>+'[1]Resumen Energía'!L52</f>
        <v>0</v>
      </c>
      <c r="G52" s="5">
        <f>+'[1]Resumen Emisiones'!M52</f>
        <v>0</v>
      </c>
      <c r="H52" s="5">
        <f>+'[1]Resumen Emisiones'!M202</f>
        <v>0</v>
      </c>
      <c r="I52" s="7">
        <v>0</v>
      </c>
      <c r="K52" s="18" t="s">
        <v>37</v>
      </c>
      <c r="L52" s="10">
        <v>0.43508999999999998</v>
      </c>
      <c r="M52" s="10">
        <v>31.696641519299998</v>
      </c>
      <c r="N52" s="10">
        <v>32.240168999999995</v>
      </c>
      <c r="O52" s="10">
        <v>0</v>
      </c>
      <c r="P52" s="10"/>
    </row>
    <row r="53" spans="2:16">
      <c r="B53" s="3" t="s">
        <v>8</v>
      </c>
      <c r="C53" s="3" t="s">
        <v>35</v>
      </c>
      <c r="D53" s="3" t="s">
        <v>65</v>
      </c>
      <c r="E53" s="3" t="s">
        <v>48</v>
      </c>
      <c r="F53" s="5">
        <f>+'[1]Resumen Energía'!L53</f>
        <v>3.4816769999999999</v>
      </c>
      <c r="G53" s="5">
        <f>+'[1]Resumen Emisiones'!M53</f>
        <v>276.61993398539994</v>
      </c>
      <c r="H53" s="5">
        <f>+'[1]Resumen Emisiones'!M203</f>
        <v>280.97133389999999</v>
      </c>
      <c r="I53" s="7">
        <v>0</v>
      </c>
      <c r="K53" s="18" t="s">
        <v>30</v>
      </c>
      <c r="L53" s="10">
        <v>5.117</v>
      </c>
      <c r="M53" s="10">
        <v>0</v>
      </c>
      <c r="N53" s="10">
        <v>0</v>
      </c>
      <c r="O53" s="10">
        <v>0</v>
      </c>
      <c r="P53" s="10"/>
    </row>
    <row r="54" spans="2:16">
      <c r="B54" s="3" t="s">
        <v>8</v>
      </c>
      <c r="C54" s="3" t="s">
        <v>35</v>
      </c>
      <c r="D54" s="3" t="s">
        <v>65</v>
      </c>
      <c r="E54" s="3" t="s">
        <v>30</v>
      </c>
      <c r="F54" s="5">
        <f>+'[1]Resumen Energía'!L54</f>
        <v>4.1449999999999996</v>
      </c>
      <c r="G54" s="5">
        <f>+'[1]Resumen Emisiones'!M54</f>
        <v>0</v>
      </c>
      <c r="H54" s="5">
        <f>+'[1]Resumen Emisiones'!M204</f>
        <v>0</v>
      </c>
      <c r="I54" s="7">
        <v>0</v>
      </c>
      <c r="K54" s="18" t="s">
        <v>29</v>
      </c>
      <c r="L54" s="10">
        <v>110.779</v>
      </c>
      <c r="M54" s="10">
        <v>6398.1408461000001</v>
      </c>
      <c r="N54" s="10">
        <v>6214.7018999999991</v>
      </c>
      <c r="O54" s="10">
        <v>0</v>
      </c>
      <c r="P54" s="10"/>
    </row>
    <row r="55" spans="2:16">
      <c r="B55" s="3" t="s">
        <v>8</v>
      </c>
      <c r="C55" s="3" t="s">
        <v>35</v>
      </c>
      <c r="D55" s="3" t="s">
        <v>28</v>
      </c>
      <c r="E55" s="3" t="s">
        <v>37</v>
      </c>
      <c r="F55" s="5">
        <f>+'[1]Resumen Energía'!L55</f>
        <v>0.43508999999999998</v>
      </c>
      <c r="G55" s="5">
        <f>+'[1]Resumen Emisiones'!M55</f>
        <v>31.696641519299998</v>
      </c>
      <c r="H55" s="5">
        <f>+'[1]Resumen Emisiones'!M205</f>
        <v>32.240168999999995</v>
      </c>
      <c r="I55" s="7">
        <v>0</v>
      </c>
      <c r="K55" s="18" t="s">
        <v>47</v>
      </c>
      <c r="L55" s="10">
        <v>0</v>
      </c>
      <c r="M55" s="10">
        <v>0</v>
      </c>
      <c r="N55" s="10">
        <v>0</v>
      </c>
      <c r="O55" s="10">
        <v>0</v>
      </c>
      <c r="P55" s="10"/>
    </row>
    <row r="56" spans="2:16">
      <c r="B56" s="3" t="s">
        <v>8</v>
      </c>
      <c r="C56" s="3" t="s">
        <v>35</v>
      </c>
      <c r="D56" s="3" t="s">
        <v>28</v>
      </c>
      <c r="E56" s="3" t="s">
        <v>48</v>
      </c>
      <c r="F56" s="5">
        <f>+'[1]Resumen Energía'!L56</f>
        <v>9.5646999999999996E-2</v>
      </c>
      <c r="G56" s="5">
        <f>+'[1]Resumen Emisiones'!M56</f>
        <v>7.5991732793999986</v>
      </c>
      <c r="H56" s="5">
        <f>+'[1]Resumen Emisiones'!M206</f>
        <v>7.7187128999999999</v>
      </c>
      <c r="I56" s="7">
        <v>0</v>
      </c>
      <c r="K56" s="17" t="s">
        <v>66</v>
      </c>
      <c r="L56" s="10">
        <v>93.726444000000001</v>
      </c>
      <c r="M56" s="10">
        <v>4607.2840536679305</v>
      </c>
      <c r="N56" s="10">
        <v>4540.5353286</v>
      </c>
      <c r="O56" s="10">
        <v>0</v>
      </c>
    </row>
    <row r="57" spans="2:16">
      <c r="B57" s="3" t="s">
        <v>8</v>
      </c>
      <c r="C57" s="3" t="s">
        <v>35</v>
      </c>
      <c r="D57" s="3" t="s">
        <v>28</v>
      </c>
      <c r="E57" s="3" t="s">
        <v>47</v>
      </c>
      <c r="F57" s="5">
        <f>+'[1]Resumen Energía'!L57</f>
        <v>0</v>
      </c>
      <c r="G57" s="5">
        <f>+'[1]Resumen Emisiones'!M57</f>
        <v>0</v>
      </c>
      <c r="H57" s="5">
        <f>+'[1]Resumen Emisiones'!M207</f>
        <v>0</v>
      </c>
      <c r="I57" s="7">
        <v>0</v>
      </c>
      <c r="K57" s="18" t="s">
        <v>48</v>
      </c>
      <c r="L57" s="10">
        <v>3.3719830000000002</v>
      </c>
      <c r="M57" s="10">
        <v>267.90472374659998</v>
      </c>
      <c r="N57" s="10">
        <v>272.11902809999998</v>
      </c>
      <c r="O57" s="10">
        <v>0</v>
      </c>
    </row>
    <row r="58" spans="2:16">
      <c r="B58" s="3" t="s">
        <v>8</v>
      </c>
      <c r="C58" s="3" t="s">
        <v>35</v>
      </c>
      <c r="D58" s="3" t="s">
        <v>28</v>
      </c>
      <c r="E58" s="3" t="s">
        <v>29</v>
      </c>
      <c r="F58" s="5">
        <f>+'[1]Resumen Energía'!L58</f>
        <v>110.779</v>
      </c>
      <c r="G58" s="5">
        <f>+'[1]Resumen Emisiones'!M58</f>
        <v>6398.1408461000001</v>
      </c>
      <c r="H58" s="5">
        <f>+'[1]Resumen Emisiones'!M208</f>
        <v>6214.7018999999991</v>
      </c>
      <c r="I58" s="7">
        <v>0</v>
      </c>
      <c r="K58" s="18" t="s">
        <v>49</v>
      </c>
      <c r="L58" s="10">
        <v>1.9029609999999999</v>
      </c>
      <c r="M58" s="10">
        <v>150.31702070631997</v>
      </c>
      <c r="N58" s="10">
        <v>185.53869749999998</v>
      </c>
      <c r="O58" s="10">
        <v>0</v>
      </c>
    </row>
    <row r="59" spans="2:16">
      <c r="B59" s="3" t="s">
        <v>8</v>
      </c>
      <c r="C59" s="3" t="s">
        <v>35</v>
      </c>
      <c r="D59" s="3" t="s">
        <v>28</v>
      </c>
      <c r="E59" s="3" t="s">
        <v>30</v>
      </c>
      <c r="F59" s="5">
        <f>+'[1]Resumen Energía'!L59</f>
        <v>5.117</v>
      </c>
      <c r="G59" s="5">
        <f>+'[1]Resumen Emisiones'!M59</f>
        <v>0</v>
      </c>
      <c r="H59" s="5">
        <f>+'[1]Resumen Emisiones'!M209</f>
        <v>0</v>
      </c>
      <c r="I59" s="7">
        <v>0</v>
      </c>
      <c r="K59" s="18" t="s">
        <v>37</v>
      </c>
      <c r="L59" s="10">
        <v>4.1992229999999999</v>
      </c>
      <c r="M59" s="10">
        <v>305.91662895170998</v>
      </c>
      <c r="N59" s="10">
        <v>311.1624243</v>
      </c>
      <c r="O59" s="10">
        <v>0</v>
      </c>
    </row>
    <row r="60" spans="2:16">
      <c r="B60" s="3" t="s">
        <v>8</v>
      </c>
      <c r="C60" s="3" t="s">
        <v>35</v>
      </c>
      <c r="D60" s="3" t="s">
        <v>66</v>
      </c>
      <c r="E60" s="3" t="s">
        <v>49</v>
      </c>
      <c r="F60" s="5">
        <f>+'[1]Resumen Energía'!L60</f>
        <v>1.9029609999999999</v>
      </c>
      <c r="G60" s="5">
        <f>+'[1]Resumen Emisiones'!M60</f>
        <v>150.31702070631997</v>
      </c>
      <c r="H60" s="5">
        <f>+'[1]Resumen Emisiones'!M210</f>
        <v>185.53869749999998</v>
      </c>
      <c r="I60" s="7">
        <v>0</v>
      </c>
      <c r="K60" s="18" t="s">
        <v>30</v>
      </c>
      <c r="L60" s="10">
        <v>17.125</v>
      </c>
      <c r="M60" s="10">
        <v>0</v>
      </c>
      <c r="N60" s="10">
        <v>0</v>
      </c>
      <c r="O60" s="10">
        <v>0</v>
      </c>
    </row>
    <row r="61" spans="2:16">
      <c r="B61" s="3" t="s">
        <v>8</v>
      </c>
      <c r="C61" s="3" t="s">
        <v>35</v>
      </c>
      <c r="D61" s="3" t="s">
        <v>66</v>
      </c>
      <c r="E61" s="3" t="s">
        <v>24</v>
      </c>
      <c r="F61" s="5">
        <f>+'[1]Resumen Energía'!L61</f>
        <v>0.83927700000000005</v>
      </c>
      <c r="G61" s="5">
        <f>+'[1]Resumen Emisiones'!M61</f>
        <v>54.622581063300011</v>
      </c>
      <c r="H61" s="5">
        <f>+'[1]Resumen Emisiones'!M211</f>
        <v>52.958378700000004</v>
      </c>
      <c r="I61" s="7">
        <v>0</v>
      </c>
      <c r="K61" s="18" t="s">
        <v>24</v>
      </c>
      <c r="L61" s="10">
        <v>0.83927700000000005</v>
      </c>
      <c r="M61" s="10">
        <v>54.622581063300011</v>
      </c>
      <c r="N61" s="10">
        <v>52.958378700000004</v>
      </c>
      <c r="O61" s="10">
        <v>0</v>
      </c>
    </row>
    <row r="62" spans="2:16">
      <c r="B62" s="3" t="s">
        <v>8</v>
      </c>
      <c r="C62" s="3" t="s">
        <v>35</v>
      </c>
      <c r="D62" s="3" t="s">
        <v>66</v>
      </c>
      <c r="E62" s="3" t="s">
        <v>37</v>
      </c>
      <c r="F62" s="5">
        <f>+'[1]Resumen Energía'!L62</f>
        <v>4.1992229999999999</v>
      </c>
      <c r="G62" s="5">
        <f>+'[1]Resumen Emisiones'!M62</f>
        <v>305.91662895170998</v>
      </c>
      <c r="H62" s="5">
        <f>+'[1]Resumen Emisiones'!M212</f>
        <v>311.1624243</v>
      </c>
      <c r="I62" s="7">
        <v>0</v>
      </c>
      <c r="K62" s="18" t="s">
        <v>29</v>
      </c>
      <c r="L62" s="10">
        <v>66.287999999999997</v>
      </c>
      <c r="M62" s="10">
        <v>3828.5230992000002</v>
      </c>
      <c r="N62" s="10">
        <v>3718.7567999999997</v>
      </c>
      <c r="O62" s="10">
        <v>0</v>
      </c>
    </row>
    <row r="63" spans="2:16">
      <c r="B63" s="3" t="s">
        <v>8</v>
      </c>
      <c r="C63" s="3" t="s">
        <v>35</v>
      </c>
      <c r="D63" s="3" t="s">
        <v>66</v>
      </c>
      <c r="E63" s="3" t="s">
        <v>48</v>
      </c>
      <c r="F63" s="5">
        <f>+'[1]Resumen Energía'!L63</f>
        <v>3.3719830000000002</v>
      </c>
      <c r="G63" s="5">
        <f>+'[1]Resumen Emisiones'!M63</f>
        <v>267.90472374659998</v>
      </c>
      <c r="H63" s="5">
        <f>+'[1]Resumen Emisiones'!M213</f>
        <v>272.11902809999998</v>
      </c>
      <c r="I63" s="7">
        <v>0</v>
      </c>
      <c r="K63" s="17" t="s">
        <v>67</v>
      </c>
      <c r="L63" s="10">
        <v>61.482298</v>
      </c>
      <c r="M63" s="10">
        <v>1637.2916285944102</v>
      </c>
      <c r="N63" s="10">
        <v>1611.6938875999999</v>
      </c>
      <c r="O63" s="10">
        <v>0</v>
      </c>
    </row>
    <row r="64" spans="2:16">
      <c r="B64" s="3" t="s">
        <v>8</v>
      </c>
      <c r="C64" s="3" t="s">
        <v>35</v>
      </c>
      <c r="D64" s="3" t="s">
        <v>66</v>
      </c>
      <c r="E64" s="3" t="s">
        <v>29</v>
      </c>
      <c r="F64" s="5">
        <f>+'[1]Resumen Energía'!L64</f>
        <v>66.287999999999997</v>
      </c>
      <c r="G64" s="5">
        <f>+'[1]Resumen Emisiones'!M64</f>
        <v>3828.5230992000002</v>
      </c>
      <c r="H64" s="5">
        <f>+'[1]Resumen Emisiones'!M214</f>
        <v>3718.7567999999997</v>
      </c>
      <c r="I64" s="7">
        <v>0</v>
      </c>
      <c r="K64" s="18" t="s">
        <v>48</v>
      </c>
      <c r="L64" s="10">
        <v>2.2258830000000001</v>
      </c>
      <c r="M64" s="10">
        <v>176.84684952660001</v>
      </c>
      <c r="N64" s="10">
        <v>179.6287581</v>
      </c>
      <c r="O64" s="10">
        <v>0</v>
      </c>
    </row>
    <row r="65" spans="2:15">
      <c r="B65" s="3" t="s">
        <v>8</v>
      </c>
      <c r="C65" s="3" t="s">
        <v>35</v>
      </c>
      <c r="D65" s="3" t="s">
        <v>66</v>
      </c>
      <c r="E65" s="3" t="s">
        <v>30</v>
      </c>
      <c r="F65" s="5">
        <f>+'[1]Resumen Energía'!L65</f>
        <v>17.125</v>
      </c>
      <c r="G65" s="5">
        <f>+'[1]Resumen Emisiones'!M65</f>
        <v>0</v>
      </c>
      <c r="H65" s="5">
        <f>+'[1]Resumen Emisiones'!M215</f>
        <v>0</v>
      </c>
      <c r="I65" s="7">
        <v>0</v>
      </c>
      <c r="K65" s="18" t="s">
        <v>61</v>
      </c>
      <c r="L65" s="10">
        <v>0</v>
      </c>
      <c r="M65" s="10">
        <v>0</v>
      </c>
      <c r="N65" s="10">
        <v>0</v>
      </c>
      <c r="O65" s="10">
        <v>0</v>
      </c>
    </row>
    <row r="66" spans="2:15">
      <c r="B66" s="3" t="s">
        <v>8</v>
      </c>
      <c r="C66" s="3" t="s">
        <v>35</v>
      </c>
      <c r="D66" s="3" t="s">
        <v>67</v>
      </c>
      <c r="E66" s="3" t="s">
        <v>61</v>
      </c>
      <c r="F66" s="5">
        <f>+'[1]Resumen Energía'!L66</f>
        <v>0</v>
      </c>
      <c r="G66" s="5">
        <f>+'[1]Resumen Emisiones'!M66</f>
        <v>0</v>
      </c>
      <c r="H66" s="5">
        <f>+'[1]Resumen Emisiones'!M216</f>
        <v>0</v>
      </c>
      <c r="I66" s="7">
        <v>0</v>
      </c>
      <c r="K66" s="18" t="s">
        <v>49</v>
      </c>
      <c r="L66" s="10">
        <v>0</v>
      </c>
      <c r="M66" s="10">
        <v>0</v>
      </c>
      <c r="N66" s="10">
        <v>0</v>
      </c>
      <c r="O66" s="10">
        <v>0</v>
      </c>
    </row>
    <row r="67" spans="2:15">
      <c r="B67" s="3" t="s">
        <v>8</v>
      </c>
      <c r="C67" s="3" t="s">
        <v>35</v>
      </c>
      <c r="D67" s="3" t="s">
        <v>67</v>
      </c>
      <c r="E67" s="3" t="s">
        <v>49</v>
      </c>
      <c r="F67" s="5">
        <f>+'[1]Resumen Energía'!L67</f>
        <v>0</v>
      </c>
      <c r="G67" s="5">
        <f>+'[1]Resumen Emisiones'!M67</f>
        <v>0</v>
      </c>
      <c r="H67" s="5">
        <f>+'[1]Resumen Emisiones'!M217</f>
        <v>0</v>
      </c>
      <c r="I67" s="7">
        <v>0</v>
      </c>
      <c r="K67" s="18" t="s">
        <v>37</v>
      </c>
      <c r="L67" s="10">
        <v>4.3686129999999999</v>
      </c>
      <c r="M67" s="10">
        <v>318.25682088201</v>
      </c>
      <c r="N67" s="10">
        <v>323.71422330000001</v>
      </c>
      <c r="O67" s="10">
        <v>0</v>
      </c>
    </row>
    <row r="68" spans="2:15">
      <c r="B68" s="3" t="s">
        <v>8</v>
      </c>
      <c r="C68" s="3" t="s">
        <v>35</v>
      </c>
      <c r="D68" s="3" t="s">
        <v>67</v>
      </c>
      <c r="E68" s="3" t="s">
        <v>24</v>
      </c>
      <c r="F68" s="5">
        <f>+'[1]Resumen Energía'!L68</f>
        <v>9.3198019999999993</v>
      </c>
      <c r="G68" s="5">
        <f>+'[1]Resumen Emisiones'!M68</f>
        <v>606.5597415858</v>
      </c>
      <c r="H68" s="5">
        <f>+'[1]Resumen Emisiones'!M218</f>
        <v>588.07950619999997</v>
      </c>
      <c r="I68" s="7">
        <v>0</v>
      </c>
      <c r="K68" s="18" t="s">
        <v>30</v>
      </c>
      <c r="L68" s="10">
        <v>36.293999999999997</v>
      </c>
      <c r="M68" s="10">
        <v>0</v>
      </c>
      <c r="N68" s="10">
        <v>0</v>
      </c>
      <c r="O68" s="10">
        <v>0</v>
      </c>
    </row>
    <row r="69" spans="2:15">
      <c r="B69" s="3" t="s">
        <v>8</v>
      </c>
      <c r="C69" s="3" t="s">
        <v>35</v>
      </c>
      <c r="D69" s="3" t="s">
        <v>67</v>
      </c>
      <c r="E69" s="3" t="s">
        <v>37</v>
      </c>
      <c r="F69" s="5">
        <f>+'[1]Resumen Energía'!L69</f>
        <v>4.3686129999999999</v>
      </c>
      <c r="G69" s="5">
        <f>+'[1]Resumen Emisiones'!M69</f>
        <v>318.25682088201</v>
      </c>
      <c r="H69" s="5">
        <f>+'[1]Resumen Emisiones'!M219</f>
        <v>323.71422330000001</v>
      </c>
      <c r="I69" s="7">
        <v>0</v>
      </c>
      <c r="K69" s="18" t="s">
        <v>24</v>
      </c>
      <c r="L69" s="10">
        <v>9.3198019999999993</v>
      </c>
      <c r="M69" s="10">
        <v>606.5597415858</v>
      </c>
      <c r="N69" s="10">
        <v>588.07950619999997</v>
      </c>
      <c r="O69" s="10">
        <v>0</v>
      </c>
    </row>
    <row r="70" spans="2:15">
      <c r="B70" s="3" t="s">
        <v>8</v>
      </c>
      <c r="C70" s="3" t="s">
        <v>35</v>
      </c>
      <c r="D70" s="3" t="s">
        <v>67</v>
      </c>
      <c r="E70" s="3" t="s">
        <v>48</v>
      </c>
      <c r="F70" s="5">
        <f>+'[1]Resumen Energía'!L70</f>
        <v>2.2258830000000001</v>
      </c>
      <c r="G70" s="5">
        <f>+'[1]Resumen Emisiones'!M70</f>
        <v>176.84684952660001</v>
      </c>
      <c r="H70" s="5">
        <f>+'[1]Resumen Emisiones'!M220</f>
        <v>179.6287581</v>
      </c>
      <c r="I70" s="7">
        <v>0</v>
      </c>
      <c r="K70" s="18" t="s">
        <v>29</v>
      </c>
      <c r="L70" s="10">
        <v>9.2739999999999991</v>
      </c>
      <c r="M70" s="10">
        <v>535.62821659999997</v>
      </c>
      <c r="N70" s="10">
        <v>520.27139999999997</v>
      </c>
      <c r="O70" s="10">
        <v>0</v>
      </c>
    </row>
    <row r="71" spans="2:15">
      <c r="B71" s="3" t="s">
        <v>8</v>
      </c>
      <c r="C71" s="3" t="s">
        <v>35</v>
      </c>
      <c r="D71" s="3" t="s">
        <v>67</v>
      </c>
      <c r="E71" s="3" t="s">
        <v>29</v>
      </c>
      <c r="F71" s="5">
        <f>+'[1]Resumen Energía'!L71</f>
        <v>9.2739999999999991</v>
      </c>
      <c r="G71" s="5">
        <f>+'[1]Resumen Emisiones'!M71</f>
        <v>535.62821659999997</v>
      </c>
      <c r="H71" s="5">
        <f>+'[1]Resumen Emisiones'!M221</f>
        <v>520.27139999999997</v>
      </c>
      <c r="I71" s="7">
        <v>0</v>
      </c>
      <c r="K71" s="17" t="s">
        <v>68</v>
      </c>
      <c r="L71" s="10">
        <v>49.817019999999999</v>
      </c>
      <c r="M71" s="10">
        <v>2416.9602144027003</v>
      </c>
      <c r="N71" s="10">
        <v>2370.1287872000003</v>
      </c>
      <c r="O71" s="10">
        <v>0</v>
      </c>
    </row>
    <row r="72" spans="2:15">
      <c r="B72" s="3" t="s">
        <v>8</v>
      </c>
      <c r="C72" s="3" t="s">
        <v>35</v>
      </c>
      <c r="D72" s="3" t="s">
        <v>67</v>
      </c>
      <c r="E72" s="3" t="s">
        <v>30</v>
      </c>
      <c r="F72" s="5">
        <f>+'[1]Resumen Energía'!L72</f>
        <v>36.293999999999997</v>
      </c>
      <c r="G72" s="5">
        <f>+'[1]Resumen Emisiones'!M72</f>
        <v>0</v>
      </c>
      <c r="H72" s="5">
        <f>+'[1]Resumen Emisiones'!M222</f>
        <v>0</v>
      </c>
      <c r="I72" s="7">
        <v>0</v>
      </c>
      <c r="K72" s="18" t="s">
        <v>42</v>
      </c>
      <c r="L72" s="10">
        <v>0</v>
      </c>
      <c r="M72" s="10">
        <v>0</v>
      </c>
      <c r="N72" s="10">
        <v>0</v>
      </c>
      <c r="O72" s="10">
        <v>0</v>
      </c>
    </row>
    <row r="73" spans="2:15">
      <c r="B73" s="3" t="s">
        <v>8</v>
      </c>
      <c r="C73" s="3" t="s">
        <v>35</v>
      </c>
      <c r="D73" s="3" t="s">
        <v>68</v>
      </c>
      <c r="E73" s="3" t="s">
        <v>42</v>
      </c>
      <c r="F73" s="5">
        <f>+'[1]Resumen Energía'!L73</f>
        <v>0</v>
      </c>
      <c r="G73" s="5">
        <f>+'[1]Resumen Emisiones'!M73</f>
        <v>0</v>
      </c>
      <c r="H73" s="5">
        <f>+'[1]Resumen Emisiones'!M223</f>
        <v>0</v>
      </c>
      <c r="I73" s="7">
        <v>0</v>
      </c>
      <c r="K73" s="18" t="s">
        <v>48</v>
      </c>
      <c r="L73" s="10">
        <v>5.1573520000000004</v>
      </c>
      <c r="M73" s="10">
        <v>409.75264787039998</v>
      </c>
      <c r="N73" s="10">
        <v>416.19830640000004</v>
      </c>
      <c r="O73" s="10">
        <v>0</v>
      </c>
    </row>
    <row r="74" spans="2:15">
      <c r="B74" s="3" t="s">
        <v>8</v>
      </c>
      <c r="C74" s="3" t="s">
        <v>35</v>
      </c>
      <c r="D74" s="3" t="s">
        <v>68</v>
      </c>
      <c r="E74" s="3" t="s">
        <v>24</v>
      </c>
      <c r="F74" s="5">
        <f>+'[1]Resumen Energía'!L74</f>
        <v>0.40593800000000002</v>
      </c>
      <c r="G74" s="5">
        <f>+'[1]Resumen Emisiones'!M74</f>
        <v>26.419622260200001</v>
      </c>
      <c r="H74" s="5">
        <f>+'[1]Resumen Emisiones'!M224</f>
        <v>25.614687799999999</v>
      </c>
      <c r="I74" s="7">
        <v>0</v>
      </c>
      <c r="K74" s="18" t="s">
        <v>37</v>
      </c>
      <c r="L74" s="10">
        <v>1.29373</v>
      </c>
      <c r="M74" s="10">
        <v>94.249226672100008</v>
      </c>
      <c r="N74" s="10">
        <v>95.865392999999997</v>
      </c>
      <c r="O74" s="10">
        <v>0</v>
      </c>
    </row>
    <row r="75" spans="2:15">
      <c r="B75" s="3" t="s">
        <v>8</v>
      </c>
      <c r="C75" s="3" t="s">
        <v>35</v>
      </c>
      <c r="D75" s="3" t="s">
        <v>68</v>
      </c>
      <c r="E75" s="3" t="s">
        <v>37</v>
      </c>
      <c r="F75" s="5">
        <f>+'[1]Resumen Energía'!L75</f>
        <v>1.29373</v>
      </c>
      <c r="G75" s="5">
        <f>+'[1]Resumen Emisiones'!M75</f>
        <v>94.249226672100008</v>
      </c>
      <c r="H75" s="5">
        <f>+'[1]Resumen Emisiones'!M225</f>
        <v>95.865392999999997</v>
      </c>
      <c r="I75" s="7">
        <v>0</v>
      </c>
      <c r="K75" s="18" t="s">
        <v>30</v>
      </c>
      <c r="L75" s="10">
        <v>10.295999999999999</v>
      </c>
      <c r="M75" s="10">
        <v>0</v>
      </c>
      <c r="N75" s="10">
        <v>0</v>
      </c>
      <c r="O75" s="10">
        <v>0</v>
      </c>
    </row>
    <row r="76" spans="2:15">
      <c r="B76" s="3" t="s">
        <v>8</v>
      </c>
      <c r="C76" s="3" t="s">
        <v>35</v>
      </c>
      <c r="D76" s="3" t="s">
        <v>68</v>
      </c>
      <c r="E76" s="3" t="s">
        <v>48</v>
      </c>
      <c r="F76" s="5">
        <f>+'[1]Resumen Energía'!L76</f>
        <v>5.1573520000000004</v>
      </c>
      <c r="G76" s="5">
        <f>+'[1]Resumen Emisiones'!M76</f>
        <v>409.75264787039998</v>
      </c>
      <c r="H76" s="5">
        <f>+'[1]Resumen Emisiones'!M226</f>
        <v>416.19830640000004</v>
      </c>
      <c r="I76" s="7">
        <v>0</v>
      </c>
      <c r="K76" s="18" t="s">
        <v>24</v>
      </c>
      <c r="L76" s="10">
        <v>0.40593800000000002</v>
      </c>
      <c r="M76" s="10">
        <v>26.419622260200001</v>
      </c>
      <c r="N76" s="10">
        <v>25.614687799999999</v>
      </c>
      <c r="O76" s="10">
        <v>0</v>
      </c>
    </row>
    <row r="77" spans="2:15">
      <c r="B77" s="3" t="s">
        <v>8</v>
      </c>
      <c r="C77" s="3" t="s">
        <v>35</v>
      </c>
      <c r="D77" s="3" t="s">
        <v>68</v>
      </c>
      <c r="E77" s="3" t="s">
        <v>29</v>
      </c>
      <c r="F77" s="5">
        <f>+'[1]Resumen Energía'!L77</f>
        <v>32.664000000000001</v>
      </c>
      <c r="G77" s="5">
        <f>+'[1]Resumen Emisiones'!M77</f>
        <v>1886.5387176000002</v>
      </c>
      <c r="H77" s="5">
        <f>+'[1]Resumen Emisiones'!M227</f>
        <v>1832.4504000000002</v>
      </c>
      <c r="I77" s="7">
        <v>0</v>
      </c>
      <c r="K77" s="18" t="s">
        <v>29</v>
      </c>
      <c r="L77" s="10">
        <v>32.664000000000001</v>
      </c>
      <c r="M77" s="10">
        <v>1886.5387176000002</v>
      </c>
      <c r="N77" s="10">
        <v>1832.4504000000002</v>
      </c>
      <c r="O77" s="10">
        <v>0</v>
      </c>
    </row>
    <row r="78" spans="2:15">
      <c r="B78" s="3" t="s">
        <v>8</v>
      </c>
      <c r="C78" s="3" t="s">
        <v>35</v>
      </c>
      <c r="D78" s="3" t="s">
        <v>68</v>
      </c>
      <c r="E78" s="3" t="s">
        <v>30</v>
      </c>
      <c r="F78" s="5">
        <f>+'[1]Resumen Energía'!L78</f>
        <v>10.295999999999999</v>
      </c>
      <c r="G78" s="5">
        <f>+'[1]Resumen Emisiones'!M78</f>
        <v>0</v>
      </c>
      <c r="H78" s="5">
        <f>+'[1]Resumen Emisiones'!M228</f>
        <v>0</v>
      </c>
      <c r="I78" s="7">
        <v>0</v>
      </c>
      <c r="K78" s="17" t="s">
        <v>69</v>
      </c>
      <c r="L78" s="10">
        <v>55.365345000000005</v>
      </c>
      <c r="M78" s="10">
        <v>3010.3752026514503</v>
      </c>
      <c r="N78" s="10">
        <v>2932.8971576999998</v>
      </c>
      <c r="O78" s="10">
        <v>0</v>
      </c>
    </row>
    <row r="79" spans="2:15">
      <c r="B79" s="3" t="s">
        <v>8</v>
      </c>
      <c r="C79" s="3" t="s">
        <v>35</v>
      </c>
      <c r="D79" s="3" t="s">
        <v>69</v>
      </c>
      <c r="E79" s="3" t="s">
        <v>49</v>
      </c>
      <c r="F79" s="5">
        <f>+'[1]Resumen Energía'!L79</f>
        <v>6.2199999999999998E-3</v>
      </c>
      <c r="G79" s="5">
        <f>+'[1]Resumen Emisiones'!M79</f>
        <v>0.49132476639999995</v>
      </c>
      <c r="H79" s="5">
        <f>+'[1]Resumen Emisiones'!M229</f>
        <v>0.60644999999999993</v>
      </c>
      <c r="I79" s="7">
        <v>0</v>
      </c>
      <c r="K79" s="18" t="s">
        <v>48</v>
      </c>
      <c r="L79" s="10">
        <v>2.3273769999999998</v>
      </c>
      <c r="M79" s="10">
        <v>184.91056812539998</v>
      </c>
      <c r="N79" s="10">
        <v>187.8193239</v>
      </c>
      <c r="O79" s="10">
        <v>0</v>
      </c>
    </row>
    <row r="80" spans="2:15">
      <c r="B80" s="3" t="s">
        <v>8</v>
      </c>
      <c r="C80" s="3" t="s">
        <v>35</v>
      </c>
      <c r="D80" s="3" t="s">
        <v>69</v>
      </c>
      <c r="E80" s="3" t="s">
        <v>24</v>
      </c>
      <c r="F80" s="5">
        <f>+'[1]Resumen Energía'!L80</f>
        <v>0.14721300000000001</v>
      </c>
      <c r="G80" s="5">
        <f>+'[1]Resumen Emisiones'!M80</f>
        <v>9.5810489577000002</v>
      </c>
      <c r="H80" s="5">
        <f>+'[1]Resumen Emisiones'!M230</f>
        <v>9.2891403000000015</v>
      </c>
      <c r="I80" s="7">
        <v>0</v>
      </c>
      <c r="K80" s="18" t="s">
        <v>49</v>
      </c>
      <c r="L80" s="10">
        <v>6.2199999999999998E-3</v>
      </c>
      <c r="M80" s="10">
        <v>0.49132476639999995</v>
      </c>
      <c r="N80" s="10">
        <v>0.60644999999999993</v>
      </c>
      <c r="O80" s="10">
        <v>0</v>
      </c>
    </row>
    <row r="81" spans="2:15">
      <c r="B81" s="3" t="s">
        <v>8</v>
      </c>
      <c r="C81" s="3" t="s">
        <v>35</v>
      </c>
      <c r="D81" s="3" t="s">
        <v>69</v>
      </c>
      <c r="E81" s="3" t="s">
        <v>37</v>
      </c>
      <c r="F81" s="5">
        <f>+'[1]Resumen Energía'!L81</f>
        <v>0.152535</v>
      </c>
      <c r="G81" s="5">
        <f>+'[1]Resumen Emisiones'!M81</f>
        <v>11.11229220195</v>
      </c>
      <c r="H81" s="5">
        <f>+'[1]Resumen Emisiones'!M231</f>
        <v>11.302843500000002</v>
      </c>
      <c r="I81" s="7">
        <v>0</v>
      </c>
      <c r="K81" s="18" t="s">
        <v>37</v>
      </c>
      <c r="L81" s="10">
        <v>0.152535</v>
      </c>
      <c r="M81" s="10">
        <v>11.11229220195</v>
      </c>
      <c r="N81" s="10">
        <v>11.302843500000002</v>
      </c>
      <c r="O81" s="10">
        <v>0</v>
      </c>
    </row>
    <row r="82" spans="2:15">
      <c r="B82" s="3" t="s">
        <v>8</v>
      </c>
      <c r="C82" s="3" t="s">
        <v>35</v>
      </c>
      <c r="D82" s="3" t="s">
        <v>69</v>
      </c>
      <c r="E82" s="3" t="s">
        <v>48</v>
      </c>
      <c r="F82" s="5">
        <f>+'[1]Resumen Energía'!L82</f>
        <v>2.3273769999999998</v>
      </c>
      <c r="G82" s="5">
        <f>+'[1]Resumen Emisiones'!M82</f>
        <v>184.91056812539998</v>
      </c>
      <c r="H82" s="5">
        <f>+'[1]Resumen Emisiones'!M232</f>
        <v>187.8193239</v>
      </c>
      <c r="I82" s="7">
        <v>0</v>
      </c>
      <c r="K82" s="18" t="s">
        <v>30</v>
      </c>
      <c r="L82" s="10">
        <v>4.1779999999999999</v>
      </c>
      <c r="M82" s="10">
        <v>0</v>
      </c>
      <c r="N82" s="10">
        <v>0</v>
      </c>
      <c r="O82" s="10">
        <v>0</v>
      </c>
    </row>
    <row r="83" spans="2:15">
      <c r="B83" s="3" t="s">
        <v>8</v>
      </c>
      <c r="C83" s="3" t="s">
        <v>35</v>
      </c>
      <c r="D83" s="3" t="s">
        <v>69</v>
      </c>
      <c r="E83" s="3" t="s">
        <v>29</v>
      </c>
      <c r="F83" s="5">
        <f>+'[1]Resumen Energía'!L83</f>
        <v>48.554000000000002</v>
      </c>
      <c r="G83" s="5">
        <f>+'[1]Resumen Emisiones'!M83</f>
        <v>2804.2799686000003</v>
      </c>
      <c r="H83" s="5">
        <f>+'[1]Resumen Emisiones'!M233</f>
        <v>2723.8793999999998</v>
      </c>
      <c r="I83" s="7">
        <v>0</v>
      </c>
      <c r="K83" s="18" t="s">
        <v>24</v>
      </c>
      <c r="L83" s="10">
        <v>0.14721300000000001</v>
      </c>
      <c r="M83" s="10">
        <v>9.5810489577000002</v>
      </c>
      <c r="N83" s="10">
        <v>9.2891403000000015</v>
      </c>
      <c r="O83" s="10">
        <v>0</v>
      </c>
    </row>
    <row r="84" spans="2:15">
      <c r="B84" s="3" t="s">
        <v>8</v>
      </c>
      <c r="C84" s="3" t="s">
        <v>35</v>
      </c>
      <c r="D84" s="3" t="s">
        <v>69</v>
      </c>
      <c r="E84" s="3" t="s">
        <v>30</v>
      </c>
      <c r="F84" s="5">
        <f>+'[1]Resumen Energía'!L84</f>
        <v>4.1779999999999999</v>
      </c>
      <c r="G84" s="5">
        <f>+'[1]Resumen Emisiones'!M84</f>
        <v>0</v>
      </c>
      <c r="H84" s="5">
        <f>+'[1]Resumen Emisiones'!M234</f>
        <v>0</v>
      </c>
      <c r="I84" s="7">
        <v>0</v>
      </c>
      <c r="K84" s="18" t="s">
        <v>29</v>
      </c>
      <c r="L84" s="10">
        <v>48.554000000000002</v>
      </c>
      <c r="M84" s="10">
        <v>2804.2799686000003</v>
      </c>
      <c r="N84" s="10">
        <v>2723.8793999999998</v>
      </c>
      <c r="O84" s="10">
        <v>0</v>
      </c>
    </row>
    <row r="85" spans="2:15">
      <c r="B85" s="3" t="s">
        <v>8</v>
      </c>
      <c r="C85" s="3" t="s">
        <v>35</v>
      </c>
      <c r="D85" s="3" t="s">
        <v>70</v>
      </c>
      <c r="E85" s="3" t="s">
        <v>24</v>
      </c>
      <c r="F85" s="5">
        <f>+'[1]Resumen Energía'!L85</f>
        <v>0.814222</v>
      </c>
      <c r="G85" s="5">
        <f>+'[1]Resumen Emisiones'!M85</f>
        <v>52.991929003800003</v>
      </c>
      <c r="H85" s="5">
        <f>+'[1]Resumen Emisiones'!M235</f>
        <v>51.377408199999998</v>
      </c>
      <c r="I85" s="7">
        <v>0</v>
      </c>
      <c r="K85" s="17" t="s">
        <v>70</v>
      </c>
      <c r="L85" s="10">
        <v>21.972104000000002</v>
      </c>
      <c r="M85" s="10">
        <v>1109.58131419338</v>
      </c>
      <c r="N85" s="10">
        <v>1085.4816172000001</v>
      </c>
      <c r="O85" s="10">
        <v>0</v>
      </c>
    </row>
    <row r="86" spans="2:15">
      <c r="B86" s="3" t="s">
        <v>8</v>
      </c>
      <c r="C86" s="3" t="s">
        <v>35</v>
      </c>
      <c r="D86" s="3" t="s">
        <v>70</v>
      </c>
      <c r="E86" s="3" t="s">
        <v>37</v>
      </c>
      <c r="F86" s="5">
        <f>+'[1]Resumen Energía'!L86</f>
        <v>0.140374</v>
      </c>
      <c r="G86" s="5">
        <f>+'[1]Resumen Emisiones'!M86</f>
        <v>10.226353987980001</v>
      </c>
      <c r="H86" s="5">
        <f>+'[1]Resumen Emisiones'!M236</f>
        <v>10.4017134</v>
      </c>
      <c r="I86" s="7">
        <v>0</v>
      </c>
      <c r="K86" s="18" t="s">
        <v>48</v>
      </c>
      <c r="L86" s="10">
        <v>2.080508</v>
      </c>
      <c r="M86" s="10">
        <v>165.29677670160001</v>
      </c>
      <c r="N86" s="10">
        <v>167.8969956</v>
      </c>
      <c r="O86" s="10">
        <v>0</v>
      </c>
    </row>
    <row r="87" spans="2:15">
      <c r="B87" s="3" t="s">
        <v>8</v>
      </c>
      <c r="C87" s="3" t="s">
        <v>35</v>
      </c>
      <c r="D87" s="3" t="s">
        <v>70</v>
      </c>
      <c r="E87" s="3" t="s">
        <v>48</v>
      </c>
      <c r="F87" s="5">
        <f>+'[1]Resumen Energía'!L87</f>
        <v>2.080508</v>
      </c>
      <c r="G87" s="5">
        <f>+'[1]Resumen Emisiones'!M87</f>
        <v>165.29677670160001</v>
      </c>
      <c r="H87" s="5">
        <f>+'[1]Resumen Emisiones'!M237</f>
        <v>167.8969956</v>
      </c>
      <c r="I87" s="7">
        <v>0</v>
      </c>
      <c r="K87" s="18" t="s">
        <v>37</v>
      </c>
      <c r="L87" s="10">
        <v>0.140374</v>
      </c>
      <c r="M87" s="10">
        <v>10.226353987980001</v>
      </c>
      <c r="N87" s="10">
        <v>10.4017134</v>
      </c>
      <c r="O87" s="10">
        <v>0</v>
      </c>
    </row>
    <row r="88" spans="2:15">
      <c r="B88" s="3" t="s">
        <v>8</v>
      </c>
      <c r="C88" s="3" t="s">
        <v>35</v>
      </c>
      <c r="D88" s="3" t="s">
        <v>70</v>
      </c>
      <c r="E88" s="3" t="s">
        <v>29</v>
      </c>
      <c r="F88" s="5">
        <f>+'[1]Resumen Energía'!L88</f>
        <v>15.255000000000001</v>
      </c>
      <c r="G88" s="5">
        <f>+'[1]Resumen Emisiones'!M88</f>
        <v>881.06625450000001</v>
      </c>
      <c r="H88" s="5">
        <f>+'[1]Resumen Emisiones'!M238</f>
        <v>855.80550000000005</v>
      </c>
      <c r="I88" s="7">
        <v>0</v>
      </c>
      <c r="K88" s="18" t="s">
        <v>30</v>
      </c>
      <c r="L88" s="10">
        <v>3.6819999999999999</v>
      </c>
      <c r="M88" s="10">
        <v>0</v>
      </c>
      <c r="N88" s="10">
        <v>0</v>
      </c>
      <c r="O88" s="10">
        <v>0</v>
      </c>
    </row>
    <row r="89" spans="2:15">
      <c r="B89" s="3" t="s">
        <v>8</v>
      </c>
      <c r="C89" s="3" t="s">
        <v>35</v>
      </c>
      <c r="D89" s="3" t="s">
        <v>70</v>
      </c>
      <c r="E89" s="3" t="s">
        <v>30</v>
      </c>
      <c r="F89" s="5">
        <f>+'[1]Resumen Energía'!L89</f>
        <v>3.6819999999999999</v>
      </c>
      <c r="G89" s="5">
        <f>+'[1]Resumen Emisiones'!M89</f>
        <v>0</v>
      </c>
      <c r="H89" s="5">
        <f>+'[1]Resumen Emisiones'!M239</f>
        <v>0</v>
      </c>
      <c r="I89" s="7">
        <v>0</v>
      </c>
      <c r="K89" s="18" t="s">
        <v>24</v>
      </c>
      <c r="L89" s="10">
        <v>0.814222</v>
      </c>
      <c r="M89" s="10">
        <v>52.991929003800003</v>
      </c>
      <c r="N89" s="10">
        <v>51.377408199999998</v>
      </c>
      <c r="O89" s="10">
        <v>0</v>
      </c>
    </row>
    <row r="90" spans="2:15">
      <c r="B90" s="3" t="s">
        <v>8</v>
      </c>
      <c r="C90" s="3" t="s">
        <v>35</v>
      </c>
      <c r="D90" s="3" t="s">
        <v>38</v>
      </c>
      <c r="E90" s="3" t="s">
        <v>30</v>
      </c>
      <c r="F90" s="5">
        <f>+'[1]Resumen Energía'!L91</f>
        <v>1.7729999999999999</v>
      </c>
      <c r="G90" s="5">
        <f>+'[1]Resumen Emisiones'!M91</f>
        <v>0</v>
      </c>
      <c r="H90" s="5">
        <f>+'[1]Resumen Emisiones'!M241</f>
        <v>0</v>
      </c>
      <c r="I90" s="7">
        <v>0</v>
      </c>
      <c r="K90" s="18" t="s">
        <v>29</v>
      </c>
      <c r="L90" s="10">
        <v>15.255000000000001</v>
      </c>
      <c r="M90" s="10">
        <v>881.06625450000001</v>
      </c>
      <c r="N90" s="10">
        <v>855.80550000000005</v>
      </c>
      <c r="O90" s="10">
        <v>0</v>
      </c>
    </row>
    <row r="91" spans="2:15">
      <c r="B91" s="3" t="s">
        <v>8</v>
      </c>
      <c r="C91" s="3" t="s">
        <v>35</v>
      </c>
      <c r="D91" s="3" t="s">
        <v>71</v>
      </c>
      <c r="E91" s="3" t="s">
        <v>24</v>
      </c>
      <c r="F91" s="5">
        <f>+'[1]Resumen Energía'!L92</f>
        <v>1.283507</v>
      </c>
      <c r="G91" s="5">
        <f>+'[1]Resumen Emisiones'!M92</f>
        <v>83.534357730300002</v>
      </c>
      <c r="H91" s="5">
        <f>+'[1]Resumen Emisiones'!M242</f>
        <v>80.989291699999995</v>
      </c>
      <c r="I91" s="7">
        <v>0</v>
      </c>
      <c r="K91" s="17" t="s">
        <v>71</v>
      </c>
      <c r="L91" s="10">
        <v>9.5307520000000014</v>
      </c>
      <c r="M91" s="10">
        <v>451.13921834122999</v>
      </c>
      <c r="N91" s="10">
        <v>452.27901980000001</v>
      </c>
      <c r="O91" s="10">
        <v>0</v>
      </c>
    </row>
    <row r="92" spans="2:15">
      <c r="B92" s="3" t="s">
        <v>8</v>
      </c>
      <c r="C92" s="3" t="s">
        <v>35</v>
      </c>
      <c r="D92" s="3" t="s">
        <v>71</v>
      </c>
      <c r="E92" s="3" t="s">
        <v>37</v>
      </c>
      <c r="F92" s="5">
        <f>+'[1]Resumen Energía'!L93</f>
        <v>3.5512489999999999</v>
      </c>
      <c r="G92" s="5">
        <f>+'[1]Resumen Emisiones'!M93</f>
        <v>258.71122411173002</v>
      </c>
      <c r="H92" s="5">
        <f>+'[1]Resumen Emisiones'!M243</f>
        <v>263.1475509</v>
      </c>
      <c r="I92" s="7">
        <v>0</v>
      </c>
      <c r="K92" s="18" t="s">
        <v>48</v>
      </c>
      <c r="L92" s="10">
        <v>0.67199600000000004</v>
      </c>
      <c r="M92" s="10">
        <v>53.390216599200002</v>
      </c>
      <c r="N92" s="10">
        <v>54.230077199999997</v>
      </c>
      <c r="O92" s="10">
        <v>0</v>
      </c>
    </row>
    <row r="93" spans="2:15">
      <c r="B93" s="3" t="s">
        <v>8</v>
      </c>
      <c r="C93" s="3" t="s">
        <v>35</v>
      </c>
      <c r="D93" s="3" t="s">
        <v>71</v>
      </c>
      <c r="E93" s="3" t="s">
        <v>48</v>
      </c>
      <c r="F93" s="5">
        <f>+'[1]Resumen Energía'!L94</f>
        <v>0.67199600000000004</v>
      </c>
      <c r="G93" s="5">
        <f>+'[1]Resumen Emisiones'!M94</f>
        <v>53.390216599200002</v>
      </c>
      <c r="H93" s="5">
        <f>+'[1]Resumen Emisiones'!M244</f>
        <v>54.230077199999997</v>
      </c>
      <c r="I93" s="7">
        <v>0</v>
      </c>
      <c r="K93" s="18" t="s">
        <v>37</v>
      </c>
      <c r="L93" s="10">
        <v>3.5512489999999999</v>
      </c>
      <c r="M93" s="10">
        <v>258.71122411173002</v>
      </c>
      <c r="N93" s="10">
        <v>263.1475509</v>
      </c>
      <c r="O93" s="10">
        <v>0</v>
      </c>
    </row>
    <row r="94" spans="2:15">
      <c r="B94" s="3" t="s">
        <v>8</v>
      </c>
      <c r="C94" s="3" t="s">
        <v>35</v>
      </c>
      <c r="D94" s="3" t="s">
        <v>71</v>
      </c>
      <c r="E94" s="3" t="s">
        <v>29</v>
      </c>
      <c r="F94" s="5">
        <f>+'[1]Resumen Energía'!L95</f>
        <v>0.96099999999999997</v>
      </c>
      <c r="G94" s="5">
        <f>+'[1]Resumen Emisiones'!M95</f>
        <v>55.503419899999997</v>
      </c>
      <c r="H94" s="5">
        <f>+'[1]Resumen Emisiones'!M245</f>
        <v>53.912099999999995</v>
      </c>
      <c r="I94" s="7">
        <v>0</v>
      </c>
      <c r="K94" s="18" t="s">
        <v>30</v>
      </c>
      <c r="L94" s="10">
        <v>3.0630000000000002</v>
      </c>
      <c r="M94" s="10">
        <v>0</v>
      </c>
      <c r="N94" s="10">
        <v>0</v>
      </c>
      <c r="O94" s="10">
        <v>0</v>
      </c>
    </row>
    <row r="95" spans="2:15">
      <c r="B95" s="3" t="s">
        <v>8</v>
      </c>
      <c r="C95" s="3" t="s">
        <v>35</v>
      </c>
      <c r="D95" s="3" t="s">
        <v>71</v>
      </c>
      <c r="E95" s="3" t="s">
        <v>30</v>
      </c>
      <c r="F95" s="5">
        <f>+'[1]Resumen Energía'!L96</f>
        <v>3.0630000000000002</v>
      </c>
      <c r="G95" s="5">
        <f>+'[1]Resumen Emisiones'!M96</f>
        <v>0</v>
      </c>
      <c r="H95" s="5">
        <f>+'[1]Resumen Emisiones'!M246</f>
        <v>0</v>
      </c>
      <c r="I95" s="7">
        <v>0</v>
      </c>
      <c r="K95" s="18" t="s">
        <v>24</v>
      </c>
      <c r="L95" s="10">
        <v>1.283507</v>
      </c>
      <c r="M95" s="10">
        <v>83.534357730300002</v>
      </c>
      <c r="N95" s="10">
        <v>80.989291699999995</v>
      </c>
      <c r="O95" s="10">
        <v>0</v>
      </c>
    </row>
    <row r="96" spans="2:15">
      <c r="B96" s="3" t="s">
        <v>8</v>
      </c>
      <c r="C96" s="3" t="s">
        <v>35</v>
      </c>
      <c r="D96" s="3" t="s">
        <v>72</v>
      </c>
      <c r="E96" s="3" t="s">
        <v>24</v>
      </c>
      <c r="F96" s="5">
        <f>+'[1]Resumen Energía'!L97</f>
        <v>0.54942100000000005</v>
      </c>
      <c r="G96" s="5">
        <f>+'[1]Resumen Emisiones'!M97</f>
        <v>35.757912000900006</v>
      </c>
      <c r="H96" s="5">
        <f>+'[1]Resumen Emisiones'!M247</f>
        <v>34.668465099999999</v>
      </c>
      <c r="I96" s="7">
        <v>0</v>
      </c>
      <c r="K96" s="18" t="s">
        <v>29</v>
      </c>
      <c r="L96" s="10">
        <v>0.96099999999999997</v>
      </c>
      <c r="M96" s="10">
        <v>55.503419899999997</v>
      </c>
      <c r="N96" s="10">
        <v>53.912099999999995</v>
      </c>
      <c r="O96" s="10">
        <v>0</v>
      </c>
    </row>
    <row r="97" spans="2:15">
      <c r="B97" s="3" t="s">
        <v>8</v>
      </c>
      <c r="C97" s="3" t="s">
        <v>35</v>
      </c>
      <c r="D97" s="3" t="s">
        <v>72</v>
      </c>
      <c r="E97" s="3" t="s">
        <v>37</v>
      </c>
      <c r="F97" s="5">
        <f>+'[1]Resumen Energía'!L98</f>
        <v>0.82255599999999995</v>
      </c>
      <c r="G97" s="5">
        <f>+'[1]Resumen Emisiones'!M98</f>
        <v>59.923837968120004</v>
      </c>
      <c r="H97" s="5">
        <f>+'[1]Resumen Emisiones'!M248</f>
        <v>60.951399599999995</v>
      </c>
      <c r="I97" s="7">
        <v>0</v>
      </c>
      <c r="K97" s="17" t="s">
        <v>72</v>
      </c>
      <c r="L97" s="10">
        <v>13.978977</v>
      </c>
      <c r="M97" s="10">
        <v>368.98266876902005</v>
      </c>
      <c r="N97" s="10">
        <v>361.08506470000003</v>
      </c>
      <c r="O97" s="10">
        <v>0</v>
      </c>
    </row>
    <row r="98" spans="2:15">
      <c r="B98" s="3" t="s">
        <v>8</v>
      </c>
      <c r="C98" s="3" t="s">
        <v>35</v>
      </c>
      <c r="D98" s="3" t="s">
        <v>72</v>
      </c>
      <c r="E98" s="3" t="s">
        <v>48</v>
      </c>
      <c r="F98" s="5">
        <f>+'[1]Resumen Energía'!L99</f>
        <v>0</v>
      </c>
      <c r="G98" s="5">
        <f>+'[1]Resumen Emisiones'!M99</f>
        <v>0</v>
      </c>
      <c r="H98" s="5">
        <f>+'[1]Resumen Emisiones'!M249</f>
        <v>0</v>
      </c>
      <c r="I98" s="7">
        <v>0</v>
      </c>
      <c r="K98" s="18" t="s">
        <v>48</v>
      </c>
      <c r="L98" s="10">
        <v>0</v>
      </c>
      <c r="M98" s="10">
        <v>0</v>
      </c>
      <c r="N98" s="10">
        <v>0</v>
      </c>
      <c r="O98" s="10">
        <v>0</v>
      </c>
    </row>
    <row r="99" spans="2:15">
      <c r="B99" s="3" t="s">
        <v>8</v>
      </c>
      <c r="C99" s="3" t="s">
        <v>35</v>
      </c>
      <c r="D99" s="3" t="s">
        <v>72</v>
      </c>
      <c r="E99" s="3" t="s">
        <v>29</v>
      </c>
      <c r="F99" s="5">
        <f>+'[1]Resumen Energía'!L100</f>
        <v>4.7320000000000002</v>
      </c>
      <c r="G99" s="5">
        <f>+'[1]Resumen Emisiones'!M100</f>
        <v>273.30091880000003</v>
      </c>
      <c r="H99" s="5">
        <f>+'[1]Resumen Emisiones'!M250</f>
        <v>265.46520000000004</v>
      </c>
      <c r="I99" s="7">
        <v>0</v>
      </c>
      <c r="K99" s="18" t="s">
        <v>37</v>
      </c>
      <c r="L99" s="10">
        <v>0.82255599999999995</v>
      </c>
      <c r="M99" s="10">
        <v>59.923837968120004</v>
      </c>
      <c r="N99" s="10">
        <v>60.951399599999995</v>
      </c>
      <c r="O99" s="10">
        <v>0</v>
      </c>
    </row>
    <row r="100" spans="2:15">
      <c r="B100" s="3" t="s">
        <v>8</v>
      </c>
      <c r="C100" s="3" t="s">
        <v>35</v>
      </c>
      <c r="D100" s="3" t="s">
        <v>72</v>
      </c>
      <c r="E100" s="3" t="s">
        <v>30</v>
      </c>
      <c r="F100" s="5">
        <f>+'[1]Resumen Energía'!L101</f>
        <v>7.875</v>
      </c>
      <c r="G100" s="5">
        <f>+'[1]Resumen Emisiones'!M101</f>
        <v>0</v>
      </c>
      <c r="H100" s="5">
        <f>+'[1]Resumen Emisiones'!M251</f>
        <v>0</v>
      </c>
      <c r="I100" s="7">
        <v>0</v>
      </c>
      <c r="K100" s="18" t="s">
        <v>30</v>
      </c>
      <c r="L100" s="10">
        <v>7.875</v>
      </c>
      <c r="M100" s="10">
        <v>0</v>
      </c>
      <c r="N100" s="10">
        <v>0</v>
      </c>
      <c r="O100" s="10">
        <v>0</v>
      </c>
    </row>
    <row r="101" spans="2:15">
      <c r="B101" s="3" t="s">
        <v>8</v>
      </c>
      <c r="C101" s="3" t="s">
        <v>35</v>
      </c>
      <c r="D101" s="3" t="s">
        <v>73</v>
      </c>
      <c r="E101" s="3" t="s">
        <v>24</v>
      </c>
      <c r="F101" s="5">
        <f>+'[1]Resumen Energía'!L102</f>
        <v>1.8652999999999999E-2</v>
      </c>
      <c r="G101" s="5">
        <f>+'[1]Resumen Emisiones'!M102</f>
        <v>1.2139913337000001</v>
      </c>
      <c r="H101" s="5">
        <f>+'[1]Resumen Emisiones'!M252</f>
        <v>1.1770043000000001</v>
      </c>
      <c r="I101" s="7">
        <v>0</v>
      </c>
      <c r="K101" s="18" t="s">
        <v>24</v>
      </c>
      <c r="L101" s="10">
        <v>0.54942100000000005</v>
      </c>
      <c r="M101" s="10">
        <v>35.757912000900006</v>
      </c>
      <c r="N101" s="10">
        <v>34.668465099999999</v>
      </c>
      <c r="O101" s="10">
        <v>0</v>
      </c>
    </row>
    <row r="102" spans="2:15">
      <c r="B102" s="3" t="s">
        <v>8</v>
      </c>
      <c r="C102" s="3" t="s">
        <v>35</v>
      </c>
      <c r="D102" s="3" t="s">
        <v>73</v>
      </c>
      <c r="E102" s="3" t="s">
        <v>37</v>
      </c>
      <c r="F102" s="5">
        <f>+'[1]Resumen Energía'!L103</f>
        <v>1.942977</v>
      </c>
      <c r="G102" s="5">
        <f>+'[1]Resumen Emisiones'!M103</f>
        <v>141.54737054229</v>
      </c>
      <c r="H102" s="5">
        <f>+'[1]Resumen Emisiones'!M253</f>
        <v>143.97459570000001</v>
      </c>
      <c r="I102" s="7">
        <v>0</v>
      </c>
      <c r="K102" s="18" t="s">
        <v>29</v>
      </c>
      <c r="L102" s="10">
        <v>4.7320000000000002</v>
      </c>
      <c r="M102" s="10">
        <v>273.30091880000003</v>
      </c>
      <c r="N102" s="10">
        <v>265.46520000000004</v>
      </c>
      <c r="O102" s="10">
        <v>0</v>
      </c>
    </row>
    <row r="103" spans="2:15">
      <c r="B103" s="3" t="s">
        <v>8</v>
      </c>
      <c r="C103" s="3" t="s">
        <v>35</v>
      </c>
      <c r="D103" s="3" t="s">
        <v>73</v>
      </c>
      <c r="E103" s="3" t="s">
        <v>48</v>
      </c>
      <c r="F103" s="5">
        <f>+'[1]Resumen Energía'!L104</f>
        <v>0.50555899999999998</v>
      </c>
      <c r="G103" s="5">
        <f>+'[1]Resumen Emisiones'!M104</f>
        <v>40.166763661799997</v>
      </c>
      <c r="H103" s="5">
        <f>+'[1]Resumen Emisiones'!M254</f>
        <v>40.798611299999997</v>
      </c>
      <c r="I103" s="7">
        <v>0</v>
      </c>
      <c r="K103" s="17" t="s">
        <v>73</v>
      </c>
      <c r="L103" s="10">
        <v>9.5761889999999994</v>
      </c>
      <c r="M103" s="10">
        <v>498.33309543779001</v>
      </c>
      <c r="N103" s="10">
        <v>492.31231130000003</v>
      </c>
      <c r="O103" s="10">
        <v>0</v>
      </c>
    </row>
    <row r="104" spans="2:15">
      <c r="B104" s="3" t="s">
        <v>8</v>
      </c>
      <c r="C104" s="3" t="s">
        <v>35</v>
      </c>
      <c r="D104" s="3" t="s">
        <v>73</v>
      </c>
      <c r="E104" s="3" t="s">
        <v>29</v>
      </c>
      <c r="F104" s="5">
        <f>+'[1]Resumen Energía'!L105</f>
        <v>5.4610000000000003</v>
      </c>
      <c r="G104" s="5">
        <f>+'[1]Resumen Emisiones'!M105</f>
        <v>315.40496990000003</v>
      </c>
      <c r="H104" s="5">
        <f>+'[1]Resumen Emisiones'!M255</f>
        <v>306.36210000000005</v>
      </c>
      <c r="I104" s="7">
        <v>0</v>
      </c>
      <c r="K104" s="18" t="s">
        <v>48</v>
      </c>
      <c r="L104" s="10">
        <v>0.50555899999999998</v>
      </c>
      <c r="M104" s="10">
        <v>40.166763661799997</v>
      </c>
      <c r="N104" s="10">
        <v>40.798611299999997</v>
      </c>
      <c r="O104" s="10">
        <v>0</v>
      </c>
    </row>
    <row r="105" spans="2:15">
      <c r="B105" s="3" t="s">
        <v>8</v>
      </c>
      <c r="C105" s="3" t="s">
        <v>35</v>
      </c>
      <c r="D105" s="3" t="s">
        <v>73</v>
      </c>
      <c r="E105" s="3" t="s">
        <v>30</v>
      </c>
      <c r="F105" s="5">
        <f>+'[1]Resumen Energía'!L106</f>
        <v>1.6479999999999999</v>
      </c>
      <c r="G105" s="5">
        <f>+'[1]Resumen Emisiones'!M106</f>
        <v>0</v>
      </c>
      <c r="H105" s="5">
        <f>+'[1]Resumen Emisiones'!M256</f>
        <v>0</v>
      </c>
      <c r="I105" s="7">
        <v>0</v>
      </c>
      <c r="K105" s="18" t="s">
        <v>37</v>
      </c>
      <c r="L105" s="10">
        <v>1.942977</v>
      </c>
      <c r="M105" s="10">
        <v>141.54737054229</v>
      </c>
      <c r="N105" s="10">
        <v>143.97459570000001</v>
      </c>
      <c r="O105" s="10">
        <v>0</v>
      </c>
    </row>
    <row r="106" spans="2:15">
      <c r="B106" s="3" t="s">
        <v>8</v>
      </c>
      <c r="C106" s="3" t="s">
        <v>35</v>
      </c>
      <c r="D106" s="3" t="s">
        <v>74</v>
      </c>
      <c r="E106" s="3" t="s">
        <v>37</v>
      </c>
      <c r="F106" s="5">
        <f>+'[1]Resumen Energía'!L107</f>
        <v>0.162296</v>
      </c>
      <c r="G106" s="5">
        <f>+'[1]Resumen Emisiones'!M107</f>
        <v>11.82338856792</v>
      </c>
      <c r="H106" s="5">
        <f>+'[1]Resumen Emisiones'!M257</f>
        <v>12.0261336</v>
      </c>
      <c r="I106" s="7">
        <v>0</v>
      </c>
      <c r="K106" s="18" t="s">
        <v>30</v>
      </c>
      <c r="L106" s="10">
        <v>1.6479999999999999</v>
      </c>
      <c r="M106" s="10">
        <v>0</v>
      </c>
      <c r="N106" s="10">
        <v>0</v>
      </c>
      <c r="O106" s="10">
        <v>0</v>
      </c>
    </row>
    <row r="107" spans="2:15">
      <c r="B107" s="3" t="s">
        <v>8</v>
      </c>
      <c r="C107" s="3" t="s">
        <v>35</v>
      </c>
      <c r="D107" s="3" t="s">
        <v>74</v>
      </c>
      <c r="E107" s="3" t="s">
        <v>48</v>
      </c>
      <c r="F107" s="5">
        <f>+'[1]Resumen Energía'!L108</f>
        <v>0</v>
      </c>
      <c r="G107" s="5">
        <f>+'[1]Resumen Emisiones'!M108</f>
        <v>0</v>
      </c>
      <c r="H107" s="5">
        <f>+'[1]Resumen Emisiones'!M258</f>
        <v>0</v>
      </c>
      <c r="I107" s="7">
        <v>0</v>
      </c>
      <c r="K107" s="18" t="s">
        <v>24</v>
      </c>
      <c r="L107" s="10">
        <v>1.8652999999999999E-2</v>
      </c>
      <c r="M107" s="10">
        <v>1.2139913337000001</v>
      </c>
      <c r="N107" s="10">
        <v>1.1770043000000001</v>
      </c>
      <c r="O107" s="10">
        <v>0</v>
      </c>
    </row>
    <row r="108" spans="2:15">
      <c r="B108" s="3" t="s">
        <v>8</v>
      </c>
      <c r="C108" s="3" t="s">
        <v>35</v>
      </c>
      <c r="D108" s="3" t="s">
        <v>74</v>
      </c>
      <c r="E108" s="3" t="s">
        <v>29</v>
      </c>
      <c r="F108" s="5">
        <f>+'[1]Resumen Energía'!L109</f>
        <v>0.51700000000000002</v>
      </c>
      <c r="G108" s="5">
        <f>+'[1]Resumen Emisiones'!M109</f>
        <v>29.859800300000003</v>
      </c>
      <c r="H108" s="5">
        <f>+'[1]Resumen Emisiones'!M259</f>
        <v>29.003700000000002</v>
      </c>
      <c r="I108" s="7">
        <v>0</v>
      </c>
      <c r="K108" s="18" t="s">
        <v>29</v>
      </c>
      <c r="L108" s="10">
        <v>5.4610000000000003</v>
      </c>
      <c r="M108" s="10">
        <v>315.40496990000003</v>
      </c>
      <c r="N108" s="10">
        <v>306.36210000000005</v>
      </c>
      <c r="O108" s="10">
        <v>0</v>
      </c>
    </row>
    <row r="109" spans="2:15">
      <c r="B109" s="3" t="s">
        <v>8</v>
      </c>
      <c r="C109" s="3" t="s">
        <v>35</v>
      </c>
      <c r="D109" s="3" t="s">
        <v>74</v>
      </c>
      <c r="E109" s="3" t="s">
        <v>30</v>
      </c>
      <c r="F109" s="5">
        <f>+'[1]Resumen Energía'!L110</f>
        <v>0.47499999999999998</v>
      </c>
      <c r="G109" s="5">
        <f>+'[1]Resumen Emisiones'!M110</f>
        <v>0</v>
      </c>
      <c r="H109" s="5">
        <f>+'[1]Resumen Emisiones'!M260</f>
        <v>0</v>
      </c>
      <c r="I109" s="7">
        <v>0</v>
      </c>
      <c r="K109" s="17" t="s">
        <v>74</v>
      </c>
      <c r="L109" s="10">
        <v>1.154296</v>
      </c>
      <c r="M109" s="10">
        <v>41.683188867920002</v>
      </c>
      <c r="N109" s="10">
        <v>41.029833600000003</v>
      </c>
      <c r="O109" s="10">
        <v>0</v>
      </c>
    </row>
    <row r="110" spans="2:15">
      <c r="B110" s="3" t="s">
        <v>8</v>
      </c>
      <c r="C110" s="3" t="s">
        <v>35</v>
      </c>
      <c r="D110" s="3" t="s">
        <v>75</v>
      </c>
      <c r="E110" s="3" t="s">
        <v>24</v>
      </c>
      <c r="F110" s="5">
        <f>+'[1]Resumen Energía'!L111</f>
        <v>0</v>
      </c>
      <c r="G110" s="5">
        <f>+'[1]Resumen Emisiones'!M111</f>
        <v>0</v>
      </c>
      <c r="H110" s="5">
        <f>+'[1]Resumen Emisiones'!M261</f>
        <v>0</v>
      </c>
      <c r="I110" s="7">
        <v>0</v>
      </c>
      <c r="K110" s="18" t="s">
        <v>48</v>
      </c>
      <c r="L110" s="10">
        <v>0</v>
      </c>
      <c r="M110" s="10">
        <v>0</v>
      </c>
      <c r="N110" s="10">
        <v>0</v>
      </c>
      <c r="O110" s="10">
        <v>0</v>
      </c>
    </row>
    <row r="111" spans="2:15">
      <c r="B111" s="3" t="s">
        <v>8</v>
      </c>
      <c r="C111" s="3" t="s">
        <v>35</v>
      </c>
      <c r="D111" s="3" t="s">
        <v>75</v>
      </c>
      <c r="E111" s="3" t="s">
        <v>37</v>
      </c>
      <c r="F111" s="5">
        <f>+'[1]Resumen Energía'!L112</f>
        <v>0</v>
      </c>
      <c r="G111" s="5">
        <f>+'[1]Resumen Emisiones'!M112</f>
        <v>0</v>
      </c>
      <c r="H111" s="5">
        <f>+'[1]Resumen Emisiones'!M262</f>
        <v>0</v>
      </c>
      <c r="I111" s="7">
        <v>0</v>
      </c>
      <c r="K111" s="18" t="s">
        <v>37</v>
      </c>
      <c r="L111" s="10">
        <v>0.162296</v>
      </c>
      <c r="M111" s="10">
        <v>11.82338856792</v>
      </c>
      <c r="N111" s="10">
        <v>12.0261336</v>
      </c>
      <c r="O111" s="10">
        <v>0</v>
      </c>
    </row>
    <row r="112" spans="2:15">
      <c r="B112" s="3" t="s">
        <v>8</v>
      </c>
      <c r="C112" s="3" t="s">
        <v>35</v>
      </c>
      <c r="D112" s="3" t="s">
        <v>75</v>
      </c>
      <c r="E112" s="3" t="s">
        <v>48</v>
      </c>
      <c r="F112" s="5">
        <f>+'[1]Resumen Energía'!L113</f>
        <v>8.7880000000000007E-3</v>
      </c>
      <c r="G112" s="5">
        <f>+'[1]Resumen Emisiones'!M113</f>
        <v>0.6982083576</v>
      </c>
      <c r="H112" s="5">
        <f>+'[1]Resumen Emisiones'!M263</f>
        <v>0.70919160000000014</v>
      </c>
      <c r="I112" s="7">
        <v>0</v>
      </c>
      <c r="K112" s="18" t="s">
        <v>30</v>
      </c>
      <c r="L112" s="10">
        <v>0.47499999999999998</v>
      </c>
      <c r="M112" s="10">
        <v>0</v>
      </c>
      <c r="N112" s="10">
        <v>0</v>
      </c>
      <c r="O112" s="10">
        <v>0</v>
      </c>
    </row>
    <row r="113" spans="2:15">
      <c r="B113" s="3" t="s">
        <v>8</v>
      </c>
      <c r="C113" s="3" t="s">
        <v>35</v>
      </c>
      <c r="D113" s="3" t="s">
        <v>75</v>
      </c>
      <c r="E113" s="3" t="s">
        <v>29</v>
      </c>
      <c r="F113" s="5">
        <f>+'[1]Resumen Energía'!L114</f>
        <v>0.27300000000000002</v>
      </c>
      <c r="G113" s="5">
        <f>+'[1]Resumen Emisiones'!M114</f>
        <v>15.767360700000001</v>
      </c>
      <c r="H113" s="5">
        <f>+'[1]Resumen Emisiones'!M264</f>
        <v>15.315300000000001</v>
      </c>
      <c r="I113" s="7">
        <v>0</v>
      </c>
      <c r="K113" s="18" t="s">
        <v>29</v>
      </c>
      <c r="L113" s="10">
        <v>0.51700000000000002</v>
      </c>
      <c r="M113" s="10">
        <v>29.859800300000003</v>
      </c>
      <c r="N113" s="10">
        <v>29.003700000000002</v>
      </c>
      <c r="O113" s="10">
        <v>0</v>
      </c>
    </row>
    <row r="114" spans="2:15">
      <c r="B114" s="3" t="s">
        <v>8</v>
      </c>
      <c r="C114" s="3" t="s">
        <v>35</v>
      </c>
      <c r="D114" s="3" t="s">
        <v>75</v>
      </c>
      <c r="E114" s="3" t="s">
        <v>30</v>
      </c>
      <c r="F114" s="5">
        <f>+'[1]Resumen Energía'!L115</f>
        <v>0.24199999999999999</v>
      </c>
      <c r="G114" s="5">
        <f>+'[1]Resumen Emisiones'!M115</f>
        <v>0</v>
      </c>
      <c r="H114" s="5">
        <f>+'[1]Resumen Emisiones'!M265</f>
        <v>0</v>
      </c>
      <c r="I114" s="7">
        <v>0</v>
      </c>
      <c r="K114" s="17" t="s">
        <v>75</v>
      </c>
      <c r="L114" s="10">
        <v>0.52378800000000003</v>
      </c>
      <c r="M114" s="10">
        <v>16.4655690576</v>
      </c>
      <c r="N114" s="10">
        <v>16.024491600000001</v>
      </c>
      <c r="O114" s="10">
        <v>0</v>
      </c>
    </row>
    <row r="115" spans="2:15">
      <c r="B115" s="3" t="s">
        <v>8</v>
      </c>
      <c r="C115" s="3" t="s">
        <v>35</v>
      </c>
      <c r="D115" s="3" t="s">
        <v>40</v>
      </c>
      <c r="E115" s="3" t="s">
        <v>11</v>
      </c>
      <c r="F115" s="5">
        <f>+'[1]Resumen Energía'!L116</f>
        <v>0.38100000000000001</v>
      </c>
      <c r="G115" s="5">
        <f>+'[1]Resumen Emisiones'!M116</f>
        <v>0</v>
      </c>
      <c r="H115" s="5">
        <f>+'[1]Resumen Emisiones'!M266</f>
        <v>0</v>
      </c>
      <c r="I115" s="7">
        <v>0</v>
      </c>
      <c r="K115" s="18" t="s">
        <v>48</v>
      </c>
      <c r="L115" s="10">
        <v>8.7880000000000007E-3</v>
      </c>
      <c r="M115" s="10">
        <v>0.6982083576</v>
      </c>
      <c r="N115" s="10">
        <v>0.70919160000000014</v>
      </c>
      <c r="O115" s="10">
        <v>0</v>
      </c>
    </row>
    <row r="116" spans="2:15">
      <c r="B116" s="3" t="s">
        <v>8</v>
      </c>
      <c r="C116" s="3" t="s">
        <v>35</v>
      </c>
      <c r="D116" s="3" t="s">
        <v>40</v>
      </c>
      <c r="E116" s="3" t="s">
        <v>42</v>
      </c>
      <c r="F116" s="5">
        <f>+'[1]Resumen Energía'!L117</f>
        <v>4.2556149999999988</v>
      </c>
      <c r="G116" s="5">
        <f>+'[1]Resumen Emisiones'!M117</f>
        <v>433.64445407512386</v>
      </c>
      <c r="H116" s="5">
        <f>+'[1]Resumen Emisiones'!M267</f>
        <v>476.62887999999987</v>
      </c>
      <c r="I116" s="7">
        <v>0</v>
      </c>
      <c r="K116" s="18" t="s">
        <v>37</v>
      </c>
      <c r="L116" s="10">
        <v>0</v>
      </c>
      <c r="M116" s="10">
        <v>0</v>
      </c>
      <c r="N116" s="10">
        <v>0</v>
      </c>
      <c r="O116" s="10">
        <v>0</v>
      </c>
    </row>
    <row r="117" spans="2:15">
      <c r="B117" s="3" t="s">
        <v>8</v>
      </c>
      <c r="C117" s="3" t="s">
        <v>35</v>
      </c>
      <c r="D117" s="3" t="s">
        <v>40</v>
      </c>
      <c r="E117" s="3" t="s">
        <v>45</v>
      </c>
      <c r="F117" s="5">
        <f>+'[1]Resumen Energía'!L118</f>
        <v>94.208432999999999</v>
      </c>
      <c r="G117" s="5">
        <f>+'[1]Resumen Emisiones'!M118</f>
        <v>12049.96043352585</v>
      </c>
      <c r="H117" s="5">
        <f>+'[1]Resumen Emisiones'!M268</f>
        <v>9515.0517329999984</v>
      </c>
      <c r="I117" s="7">
        <v>0</v>
      </c>
      <c r="K117" s="18" t="s">
        <v>30</v>
      </c>
      <c r="L117" s="10">
        <v>0.24199999999999999</v>
      </c>
      <c r="M117" s="10">
        <v>0</v>
      </c>
      <c r="N117" s="10">
        <v>0</v>
      </c>
      <c r="O117" s="10">
        <v>0</v>
      </c>
    </row>
    <row r="118" spans="2:15">
      <c r="B118" s="3" t="s">
        <v>8</v>
      </c>
      <c r="C118" s="3" t="s">
        <v>35</v>
      </c>
      <c r="D118" s="3" t="s">
        <v>40</v>
      </c>
      <c r="E118" s="3" t="s">
        <v>49</v>
      </c>
      <c r="F118" s="5">
        <f>+'[1]Resumen Energía'!L119</f>
        <v>5.9778859999999998</v>
      </c>
      <c r="G118" s="5">
        <f>+'[1]Resumen Emisiones'!M119</f>
        <v>472.19991037232001</v>
      </c>
      <c r="H118" s="5">
        <f>+'[1]Resumen Emisiones'!M269</f>
        <v>582.843885</v>
      </c>
      <c r="I118" s="7">
        <v>0</v>
      </c>
      <c r="K118" s="18" t="s">
        <v>24</v>
      </c>
      <c r="L118" s="10">
        <v>0</v>
      </c>
      <c r="M118" s="10">
        <v>0</v>
      </c>
      <c r="N118" s="10">
        <v>0</v>
      </c>
      <c r="O118" s="10">
        <v>0</v>
      </c>
    </row>
    <row r="119" spans="2:15">
      <c r="B119" s="3" t="s">
        <v>8</v>
      </c>
      <c r="C119" s="3" t="s">
        <v>35</v>
      </c>
      <c r="D119" s="3" t="s">
        <v>40</v>
      </c>
      <c r="E119" s="3" t="s">
        <v>24</v>
      </c>
      <c r="F119" s="5">
        <f>+'[1]Resumen Energía'!L120</f>
        <v>30.583707</v>
      </c>
      <c r="G119" s="5">
        <f>+'[1]Resumen Emisiones'!M120</f>
        <v>1990.4763443103</v>
      </c>
      <c r="H119" s="5">
        <f>+'[1]Resumen Emisiones'!M270</f>
        <v>1929.8319117000001</v>
      </c>
      <c r="I119" s="7">
        <v>0</v>
      </c>
      <c r="K119" s="18" t="s">
        <v>29</v>
      </c>
      <c r="L119" s="10">
        <v>0.27300000000000002</v>
      </c>
      <c r="M119" s="10">
        <v>15.767360700000001</v>
      </c>
      <c r="N119" s="10">
        <v>15.315300000000001</v>
      </c>
      <c r="O119" s="10">
        <v>0</v>
      </c>
    </row>
    <row r="120" spans="2:15">
      <c r="B120" s="3" t="s">
        <v>8</v>
      </c>
      <c r="C120" s="3" t="s">
        <v>35</v>
      </c>
      <c r="D120" s="3" t="s">
        <v>40</v>
      </c>
      <c r="E120" s="3" t="s">
        <v>47</v>
      </c>
      <c r="F120" s="5">
        <f>+'[1]Resumen Energía'!L121</f>
        <v>0.85200500000000001</v>
      </c>
      <c r="G120" s="5">
        <f>+'[1]Resumen Emisiones'!M121</f>
        <v>61.064848683685007</v>
      </c>
      <c r="H120" s="5">
        <f>+'[1]Resumen Emisiones'!M271</f>
        <v>59.043946499999997</v>
      </c>
      <c r="I120" s="7">
        <v>0</v>
      </c>
      <c r="K120" s="15" t="s">
        <v>9</v>
      </c>
      <c r="L120" s="10">
        <v>909.56041000000005</v>
      </c>
      <c r="M120" s="10">
        <v>23967.57411795907</v>
      </c>
      <c r="N120" s="10">
        <v>23162.142488500001</v>
      </c>
      <c r="O120" s="10">
        <v>0</v>
      </c>
    </row>
    <row r="121" spans="2:15">
      <c r="B121" s="3" t="s">
        <v>8</v>
      </c>
      <c r="C121" s="3" t="s">
        <v>35</v>
      </c>
      <c r="D121" s="3" t="s">
        <v>40</v>
      </c>
      <c r="E121" s="3" t="s">
        <v>27</v>
      </c>
      <c r="F121" s="5">
        <f>+'[1]Resumen Energía'!L122</f>
        <v>0</v>
      </c>
      <c r="G121" s="5">
        <f>+'[1]Resumen Emisiones'!M122</f>
        <v>0</v>
      </c>
      <c r="H121" s="5">
        <f>+'[1]Resumen Emisiones'!M272</f>
        <v>0</v>
      </c>
      <c r="I121" s="7">
        <v>0</v>
      </c>
      <c r="K121" s="17" t="s">
        <v>33</v>
      </c>
      <c r="L121" s="10">
        <v>133.424137</v>
      </c>
      <c r="M121" s="10">
        <v>5193.5860810697104</v>
      </c>
      <c r="N121" s="10">
        <v>5051.7527176999993</v>
      </c>
      <c r="O121" s="10">
        <v>0</v>
      </c>
    </row>
    <row r="122" spans="2:15">
      <c r="B122" s="3" t="s">
        <v>8</v>
      </c>
      <c r="C122" s="3" t="s">
        <v>35</v>
      </c>
      <c r="D122" s="3" t="s">
        <v>40</v>
      </c>
      <c r="E122" s="3" t="s">
        <v>37</v>
      </c>
      <c r="F122" s="5">
        <f>+'[1]Resumen Energía'!L123</f>
        <v>35.364891</v>
      </c>
      <c r="G122" s="5">
        <f>+'[1]Resumen Emisiones'!M123</f>
        <v>2576.3595403160698</v>
      </c>
      <c r="H122" s="5">
        <f>+'[1]Resumen Emisiones'!M273</f>
        <v>2620.5384230999998</v>
      </c>
      <c r="I122" s="7">
        <v>0</v>
      </c>
      <c r="K122" s="18" t="s">
        <v>37</v>
      </c>
      <c r="L122" s="10">
        <v>4.3962430000000001</v>
      </c>
      <c r="M122" s="10">
        <v>320.26968765711007</v>
      </c>
      <c r="N122" s="10">
        <v>325.76160629999998</v>
      </c>
      <c r="O122" s="10">
        <v>0</v>
      </c>
    </row>
    <row r="123" spans="2:15">
      <c r="B123" s="3" t="s">
        <v>8</v>
      </c>
      <c r="C123" s="3" t="s">
        <v>35</v>
      </c>
      <c r="D123" s="3" t="s">
        <v>40</v>
      </c>
      <c r="E123" s="3" t="s">
        <v>48</v>
      </c>
      <c r="F123" s="5">
        <f>+'[1]Resumen Energía'!L124</f>
        <v>1.0112719999999999</v>
      </c>
      <c r="G123" s="5">
        <f>+'[1]Resumen Emisiones'!M124</f>
        <v>80.345762654399991</v>
      </c>
      <c r="H123" s="5">
        <f>+'[1]Resumen Emisiones'!M274</f>
        <v>81.609650399999992</v>
      </c>
      <c r="I123" s="7">
        <v>0</v>
      </c>
      <c r="K123" s="18" t="s">
        <v>30</v>
      </c>
      <c r="L123" s="10">
        <v>50.081000000000003</v>
      </c>
      <c r="M123" s="10">
        <v>0</v>
      </c>
      <c r="N123" s="10">
        <v>0</v>
      </c>
      <c r="O123" s="10">
        <v>0</v>
      </c>
    </row>
    <row r="124" spans="2:15">
      <c r="B124" s="3" t="s">
        <v>8</v>
      </c>
      <c r="C124" s="3" t="s">
        <v>35</v>
      </c>
      <c r="D124" s="3" t="s">
        <v>40</v>
      </c>
      <c r="E124" s="3" t="s">
        <v>29</v>
      </c>
      <c r="F124" s="5">
        <f>+'[1]Resumen Energía'!L125</f>
        <v>178.715</v>
      </c>
      <c r="G124" s="5">
        <f>+'[1]Resumen Emisiones'!M125</f>
        <v>10321.8456685</v>
      </c>
      <c r="H124" s="5">
        <f>+'[1]Resumen Emisiones'!M275</f>
        <v>10025.9115</v>
      </c>
      <c r="I124" s="7">
        <v>0</v>
      </c>
      <c r="K124" s="18" t="s">
        <v>11</v>
      </c>
      <c r="L124" s="10">
        <v>2.819</v>
      </c>
      <c r="M124" s="10">
        <v>0</v>
      </c>
      <c r="N124" s="10">
        <v>0</v>
      </c>
      <c r="O124" s="10">
        <v>0</v>
      </c>
    </row>
    <row r="125" spans="2:15">
      <c r="B125" s="3" t="s">
        <v>8</v>
      </c>
      <c r="C125" s="3" t="s">
        <v>35</v>
      </c>
      <c r="D125" s="3" t="s">
        <v>40</v>
      </c>
      <c r="E125" s="3" t="s">
        <v>30</v>
      </c>
      <c r="F125" s="5">
        <f>+'[1]Resumen Energía'!L126</f>
        <v>376.97500000000002</v>
      </c>
      <c r="G125" s="5">
        <f>+'[1]Resumen Emisiones'!M126</f>
        <v>0</v>
      </c>
      <c r="H125" s="5">
        <f>+'[1]Resumen Emisiones'!M276</f>
        <v>0</v>
      </c>
      <c r="I125" s="7">
        <v>0</v>
      </c>
      <c r="K125" s="18" t="s">
        <v>24</v>
      </c>
      <c r="L125" s="10">
        <v>65.030894000000004</v>
      </c>
      <c r="M125" s="10">
        <v>4232.3991711126009</v>
      </c>
      <c r="N125" s="10">
        <v>4103.4494113999999</v>
      </c>
      <c r="O125" s="10">
        <v>0</v>
      </c>
    </row>
    <row r="126" spans="2:15">
      <c r="B126" s="3" t="s">
        <v>76</v>
      </c>
      <c r="C126" s="3" t="s">
        <v>77</v>
      </c>
      <c r="D126" s="3" t="s">
        <v>78</v>
      </c>
      <c r="E126" s="3" t="s">
        <v>45</v>
      </c>
      <c r="F126" s="5">
        <f>+'[1]Resumen Energía'!L127</f>
        <v>0</v>
      </c>
      <c r="G126" s="5">
        <f>+'[1]Resumen Emisiones'!M127</f>
        <v>0</v>
      </c>
      <c r="H126" s="5">
        <f>+'[1]Resumen Emisiones'!M277</f>
        <v>0</v>
      </c>
      <c r="I126" s="7">
        <v>0</v>
      </c>
      <c r="K126" s="18" t="s">
        <v>29</v>
      </c>
      <c r="L126" s="10">
        <v>11.097</v>
      </c>
      <c r="M126" s="10">
        <v>640.91722230000005</v>
      </c>
      <c r="N126" s="10">
        <v>622.54169999999999</v>
      </c>
      <c r="O126" s="10">
        <v>0</v>
      </c>
    </row>
    <row r="127" spans="2:15">
      <c r="B127" s="3" t="s">
        <v>76</v>
      </c>
      <c r="C127" s="3" t="s">
        <v>77</v>
      </c>
      <c r="D127" s="3" t="s">
        <v>78</v>
      </c>
      <c r="E127" s="3" t="s">
        <v>79</v>
      </c>
      <c r="F127" s="5">
        <f>+'[1]Resumen Energía'!L128</f>
        <v>3.526732</v>
      </c>
      <c r="G127" s="5">
        <f>+'[1]Resumen Emisiones'!M128</f>
        <v>386.52280900331999</v>
      </c>
      <c r="H127" s="5">
        <f>+'[1]Resumen Emisiones'!M278</f>
        <v>333.6288472</v>
      </c>
      <c r="I127" s="7">
        <v>0</v>
      </c>
      <c r="K127" s="17" t="s">
        <v>10</v>
      </c>
      <c r="L127" s="10">
        <v>742.70927300000005</v>
      </c>
      <c r="M127" s="10">
        <v>18773.988036889361</v>
      </c>
      <c r="N127" s="10">
        <v>18110.3897708</v>
      </c>
      <c r="O127" s="10">
        <v>0</v>
      </c>
    </row>
    <row r="128" spans="2:15">
      <c r="B128" s="3" t="s">
        <v>76</v>
      </c>
      <c r="C128" s="3" t="s">
        <v>77</v>
      </c>
      <c r="D128" s="3" t="s">
        <v>26</v>
      </c>
      <c r="E128" s="3" t="s">
        <v>80</v>
      </c>
      <c r="F128" s="5">
        <f>+'[1]Resumen Energía'!L129</f>
        <v>132.85906083999998</v>
      </c>
      <c r="G128" s="5">
        <f>+'[1]Resumen Emisiones'!M129</f>
        <v>7728.5417709424228</v>
      </c>
      <c r="H128" s="5">
        <f>+'[1]Resumen Emisiones'!M279</f>
        <v>7652.6819043839996</v>
      </c>
      <c r="I128" s="7">
        <v>0</v>
      </c>
      <c r="K128" s="18" t="s">
        <v>30</v>
      </c>
      <c r="L128" s="10">
        <v>191.13900000000001</v>
      </c>
      <c r="M128" s="10">
        <v>0</v>
      </c>
      <c r="N128" s="10">
        <v>0</v>
      </c>
      <c r="O128" s="10">
        <v>0</v>
      </c>
    </row>
    <row r="129" spans="2:15">
      <c r="B129" s="3" t="s">
        <v>76</v>
      </c>
      <c r="C129" s="3" t="s">
        <v>77</v>
      </c>
      <c r="D129" s="3" t="s">
        <v>26</v>
      </c>
      <c r="E129" s="3" t="s">
        <v>29</v>
      </c>
      <c r="F129" s="5">
        <f>+'[1]Resumen Energía'!L130</f>
        <v>250.59017733356711</v>
      </c>
      <c r="G129" s="5">
        <f>+'[1]Resumen Emisiones'!M130</f>
        <v>14473.061223059769</v>
      </c>
      <c r="H129" s="5">
        <f>+'[1]Resumen Emisiones'!M280</f>
        <v>14058.108948413115</v>
      </c>
      <c r="I129" s="7">
        <v>0</v>
      </c>
      <c r="K129" s="18" t="s">
        <v>11</v>
      </c>
      <c r="L129" s="10">
        <v>4.0359999999999996</v>
      </c>
      <c r="M129" s="10">
        <v>0</v>
      </c>
      <c r="N129" s="10">
        <v>0</v>
      </c>
      <c r="O129" s="10">
        <v>0</v>
      </c>
    </row>
    <row r="130" spans="2:15">
      <c r="B130" s="3" t="s">
        <v>76</v>
      </c>
      <c r="C130" s="3" t="s">
        <v>77</v>
      </c>
      <c r="D130" s="3" t="s">
        <v>28</v>
      </c>
      <c r="E130" s="3" t="s">
        <v>29</v>
      </c>
      <c r="F130" s="5">
        <f>+'[1]Resumen Energía'!L131</f>
        <v>112.85074853466141</v>
      </c>
      <c r="G130" s="5">
        <f>+'[1]Resumen Emisiones'!M131</f>
        <v>6517.7965472930509</v>
      </c>
      <c r="H130" s="5">
        <f>+'[1]Resumen Emisiones'!M281</f>
        <v>6330.9269927945052</v>
      </c>
      <c r="I130" s="7">
        <v>0</v>
      </c>
      <c r="K130" s="18" t="s">
        <v>24</v>
      </c>
      <c r="L130" s="10">
        <v>256.95786800000002</v>
      </c>
      <c r="M130" s="10">
        <v>16723.5632272572</v>
      </c>
      <c r="N130" s="10">
        <v>16214.041470800001</v>
      </c>
      <c r="O130" s="10">
        <v>0</v>
      </c>
    </row>
    <row r="131" spans="2:15">
      <c r="B131" s="3" t="s">
        <v>76</v>
      </c>
      <c r="C131" s="3" t="s">
        <v>77</v>
      </c>
      <c r="D131" s="3" t="s">
        <v>31</v>
      </c>
      <c r="E131" s="3" t="s">
        <v>29</v>
      </c>
      <c r="F131" s="5">
        <f>+'[1]Resumen Energía'!L132</f>
        <v>96.149994922306163</v>
      </c>
      <c r="G131" s="5">
        <f>+'[1]Resumen Emisiones'!M132</f>
        <v>5553.2294917332219</v>
      </c>
      <c r="H131" s="5">
        <f>+'[1]Resumen Emisiones'!M282</f>
        <v>5394.0147151413757</v>
      </c>
      <c r="I131" s="7">
        <v>0</v>
      </c>
      <c r="K131" s="18" t="s">
        <v>29</v>
      </c>
      <c r="L131" s="10">
        <v>33.802999999999997</v>
      </c>
      <c r="M131" s="10">
        <v>1952.3226877</v>
      </c>
      <c r="N131" s="10">
        <v>1896.3482999999999</v>
      </c>
      <c r="O131" s="10">
        <v>0</v>
      </c>
    </row>
    <row r="132" spans="2:15">
      <c r="B132" s="3" t="s">
        <v>76</v>
      </c>
      <c r="C132" s="3" t="s">
        <v>77</v>
      </c>
      <c r="D132" s="3" t="s">
        <v>81</v>
      </c>
      <c r="E132" s="3" t="s">
        <v>80</v>
      </c>
      <c r="F132" s="5">
        <f>+'[1]Resumen Energía'!L133</f>
        <v>169.09335016</v>
      </c>
      <c r="G132" s="5">
        <f>+'[1]Resumen Emisiones'!M133</f>
        <v>9836.3258902903581</v>
      </c>
      <c r="H132" s="5">
        <f>+'[1]Resumen Emisiones'!M283</f>
        <v>9739.776969216</v>
      </c>
      <c r="I132" s="7">
        <v>0</v>
      </c>
      <c r="K132" s="18" t="s">
        <v>20</v>
      </c>
      <c r="L132" s="10">
        <v>255.42239699999999</v>
      </c>
      <c r="M132" s="10">
        <v>0</v>
      </c>
      <c r="N132" s="10">
        <v>0</v>
      </c>
      <c r="O132" s="10">
        <v>0</v>
      </c>
    </row>
    <row r="133" spans="2:15">
      <c r="B133" s="3" t="s">
        <v>76</v>
      </c>
      <c r="C133" s="3" t="s">
        <v>77</v>
      </c>
      <c r="D133" s="3" t="s">
        <v>81</v>
      </c>
      <c r="E133" s="3" t="s">
        <v>29</v>
      </c>
      <c r="F133" s="5">
        <f>+'[1]Resumen Energía'!L134</f>
        <v>96.888034597104721</v>
      </c>
      <c r="G133" s="5">
        <f>+'[1]Resumen Emisiones'!M134</f>
        <v>5595.8556373869205</v>
      </c>
      <c r="H133" s="5">
        <f>+'[1]Resumen Emisiones'!M284</f>
        <v>5435.418740897574</v>
      </c>
      <c r="I133" s="7">
        <v>0</v>
      </c>
      <c r="K133" s="18" t="s">
        <v>27</v>
      </c>
      <c r="L133" s="10">
        <v>1.351008</v>
      </c>
      <c r="M133" s="10">
        <v>98.102121932160003</v>
      </c>
      <c r="N133" s="10">
        <v>0</v>
      </c>
      <c r="O133" s="10">
        <v>0</v>
      </c>
    </row>
    <row r="134" spans="2:15">
      <c r="B134" s="3" t="s">
        <v>82</v>
      </c>
      <c r="C134" s="3" t="s">
        <v>83</v>
      </c>
      <c r="D134" s="3" t="s">
        <v>84</v>
      </c>
      <c r="E134" s="3" t="s">
        <v>45</v>
      </c>
      <c r="F134" s="5">
        <f>+'[1]Resumen Energía'!L135</f>
        <v>298.21721077909376</v>
      </c>
      <c r="G134" s="5">
        <f>+'[1]Resumen Emisiones'!M135</f>
        <v>38144.202976866392</v>
      </c>
      <c r="H134" s="5">
        <f>+'[1]Resumen Emisiones'!M285</f>
        <v>30119.93828868847</v>
      </c>
      <c r="I134" s="7">
        <v>25018.789872247271</v>
      </c>
      <c r="K134" s="17" t="s">
        <v>41</v>
      </c>
      <c r="L134" s="10">
        <v>33.427</v>
      </c>
      <c r="M134" s="10">
        <v>0</v>
      </c>
      <c r="N134" s="10">
        <v>0</v>
      </c>
      <c r="O134" s="10">
        <v>0</v>
      </c>
    </row>
    <row r="135" spans="2:15">
      <c r="B135" s="3" t="s">
        <v>82</v>
      </c>
      <c r="C135" s="3" t="s">
        <v>83</v>
      </c>
      <c r="D135" s="3" t="s">
        <v>85</v>
      </c>
      <c r="E135" s="3" t="s">
        <v>29</v>
      </c>
      <c r="F135" s="5">
        <f>+'[1]Resumen Energía'!L136</f>
        <v>1051.4445238765484</v>
      </c>
      <c r="G135" s="5">
        <f>+'[1]Resumen Emisiones'!M136</f>
        <v>60727.124776561541</v>
      </c>
      <c r="H135" s="5">
        <f>+'[1]Resumen Emisiones'!M286</f>
        <v>58986.037789474358</v>
      </c>
      <c r="I135" s="7">
        <v>50268.849253219865</v>
      </c>
      <c r="K135" s="18" t="s">
        <v>30</v>
      </c>
      <c r="L135" s="10">
        <v>33.427</v>
      </c>
      <c r="M135" s="10">
        <v>0</v>
      </c>
      <c r="N135" s="10">
        <v>0</v>
      </c>
      <c r="O135" s="10">
        <v>0</v>
      </c>
    </row>
    <row r="136" spans="2:15">
      <c r="B136" s="3" t="s">
        <v>82</v>
      </c>
      <c r="C136" s="3" t="s">
        <v>83</v>
      </c>
      <c r="D136" s="3" t="s">
        <v>86</v>
      </c>
      <c r="E136" s="3" t="s">
        <v>29</v>
      </c>
      <c r="F136" s="5">
        <f>+'[1]Resumen Energía'!L137</f>
        <v>16.284303395455634</v>
      </c>
      <c r="G136" s="5">
        <f>+'[1]Resumen Emisiones'!M137</f>
        <v>940.51459847759611</v>
      </c>
      <c r="H136" s="5">
        <f>+'[1]Resumen Emisiones'!M287</f>
        <v>913.54942048506098</v>
      </c>
      <c r="I136" s="7">
        <v>778.54149599999994</v>
      </c>
      <c r="K136" s="15" t="s">
        <v>39</v>
      </c>
      <c r="L136" s="10">
        <v>2387.7638479999996</v>
      </c>
      <c r="M136" s="10">
        <v>171444.61183457234</v>
      </c>
      <c r="N136" s="10">
        <v>159583.49180770002</v>
      </c>
      <c r="O136" s="10">
        <v>0</v>
      </c>
    </row>
    <row r="137" spans="2:15">
      <c r="B137" s="3" t="s">
        <v>82</v>
      </c>
      <c r="C137" s="3" t="s">
        <v>83</v>
      </c>
      <c r="D137" s="3" t="s">
        <v>87</v>
      </c>
      <c r="E137" s="3" t="s">
        <v>48</v>
      </c>
      <c r="F137" s="5">
        <f>+'[1]Resumen Energía'!L138</f>
        <v>408.48248020040592</v>
      </c>
      <c r="G137" s="5">
        <f>+'[1]Resumen Emisiones'!M138</f>
        <v>32454.014748418289</v>
      </c>
      <c r="H137" s="5">
        <f>+'[1]Resumen Emisiones'!M288</f>
        <v>32964.536152172761</v>
      </c>
      <c r="I137" s="7">
        <v>1688.8980994351048</v>
      </c>
      <c r="K137" s="17" t="s">
        <v>52</v>
      </c>
      <c r="L137" s="10">
        <v>127.186144</v>
      </c>
      <c r="M137" s="10">
        <v>9234.6903336014566</v>
      </c>
      <c r="N137" s="10">
        <v>59.353717500000002</v>
      </c>
      <c r="O137" s="10">
        <v>0</v>
      </c>
    </row>
    <row r="138" spans="2:15">
      <c r="B138" s="3" t="s">
        <v>82</v>
      </c>
      <c r="C138" s="3" t="s">
        <v>83</v>
      </c>
      <c r="D138" s="3" t="s">
        <v>88</v>
      </c>
      <c r="E138" s="3" t="s">
        <v>89</v>
      </c>
      <c r="F138" s="5">
        <f>+'[1]Resumen Energía'!L139</f>
        <v>0</v>
      </c>
      <c r="G138" s="5">
        <f>+'[1]Resumen Emisiones'!M139</f>
        <v>0</v>
      </c>
      <c r="H138" s="5">
        <f>+'[1]Resumen Emisiones'!M289</f>
        <v>0</v>
      </c>
      <c r="I138" s="7">
        <v>0</v>
      </c>
      <c r="K138" s="18" t="s">
        <v>47</v>
      </c>
      <c r="L138" s="10">
        <v>0.85647499999999999</v>
      </c>
      <c r="M138" s="10">
        <v>61.385222242075002</v>
      </c>
      <c r="N138" s="10">
        <v>59.353717500000002</v>
      </c>
      <c r="O138" s="10">
        <v>0</v>
      </c>
    </row>
    <row r="139" spans="2:15">
      <c r="B139" s="3" t="s">
        <v>82</v>
      </c>
      <c r="C139" s="3" t="s">
        <v>83</v>
      </c>
      <c r="D139" s="3" t="s">
        <v>90</v>
      </c>
      <c r="E139" s="3" t="s">
        <v>48</v>
      </c>
      <c r="F139" s="5">
        <f>+'[1]Resumen Energía'!L140</f>
        <v>0.12404279959408351</v>
      </c>
      <c r="G139" s="5">
        <f>+'[1]Resumen Emisiones'!M140</f>
        <v>9.8552252363098543</v>
      </c>
      <c r="H139" s="5">
        <f>+'[1]Resumen Emisiones'!M290</f>
        <v>10.010253927242541</v>
      </c>
      <c r="I139" s="7">
        <v>0.51286324049999998</v>
      </c>
      <c r="K139" s="18" t="s">
        <v>27</v>
      </c>
      <c r="L139" s="10">
        <v>126.329669</v>
      </c>
      <c r="M139" s="10">
        <v>9173.305111359381</v>
      </c>
      <c r="N139" s="10">
        <v>0</v>
      </c>
      <c r="O139" s="10">
        <v>0</v>
      </c>
    </row>
    <row r="140" spans="2:15">
      <c r="B140" s="3" t="s">
        <v>82</v>
      </c>
      <c r="C140" s="3" t="s">
        <v>83</v>
      </c>
      <c r="D140" s="3" t="s">
        <v>91</v>
      </c>
      <c r="E140" s="3" t="s">
        <v>92</v>
      </c>
      <c r="F140" s="5">
        <f>+'[1]Resumen Energía'!L141</f>
        <v>6.5296000000000003</v>
      </c>
      <c r="G140" s="5">
        <f>+'[1]Resumen Emisiones'!M141</f>
        <v>0</v>
      </c>
      <c r="H140" s="5">
        <f>+'[1]Resumen Emisiones'!M291</f>
        <v>0</v>
      </c>
      <c r="I140" s="7">
        <v>0</v>
      </c>
      <c r="K140" s="17" t="s">
        <v>25</v>
      </c>
      <c r="L140" s="10">
        <v>115.550152</v>
      </c>
      <c r="M140" s="10">
        <v>8417.9175468170397</v>
      </c>
      <c r="N140" s="10">
        <v>8562.2662631999992</v>
      </c>
      <c r="O140" s="10">
        <v>0</v>
      </c>
    </row>
    <row r="141" spans="2:15">
      <c r="B141" s="3" t="s">
        <v>82</v>
      </c>
      <c r="C141" s="3" t="s">
        <v>83</v>
      </c>
      <c r="D141" s="3" t="s">
        <v>93</v>
      </c>
      <c r="E141" s="3" t="s">
        <v>89</v>
      </c>
      <c r="F141" s="5">
        <f>+'[1]Resumen Energía'!L142</f>
        <v>0</v>
      </c>
      <c r="G141" s="5">
        <f>+'[1]Resumen Emisiones'!M142</f>
        <v>0</v>
      </c>
      <c r="H141" s="5">
        <f>+'[1]Resumen Emisiones'!M292</f>
        <v>0</v>
      </c>
      <c r="I141" s="7">
        <v>0</v>
      </c>
      <c r="K141" s="18" t="s">
        <v>37</v>
      </c>
      <c r="L141" s="10">
        <v>115.550152</v>
      </c>
      <c r="M141" s="10">
        <v>8417.9175468170397</v>
      </c>
      <c r="N141" s="10">
        <v>8562.2662631999992</v>
      </c>
      <c r="O141" s="10">
        <v>0</v>
      </c>
    </row>
    <row r="142" spans="2:15">
      <c r="B142" s="3" t="s">
        <v>82</v>
      </c>
      <c r="C142" s="3" t="s">
        <v>83</v>
      </c>
      <c r="D142" s="3" t="s">
        <v>94</v>
      </c>
      <c r="E142" s="3" t="s">
        <v>89</v>
      </c>
      <c r="F142" s="5">
        <f>+'[1]Resumen Energía'!L143</f>
        <v>0</v>
      </c>
      <c r="G142" s="5">
        <f>+'[1]Resumen Emisiones'!M143</f>
        <v>0</v>
      </c>
      <c r="H142" s="5">
        <f>+'[1]Resumen Emisiones'!M293</f>
        <v>0</v>
      </c>
      <c r="I142" s="7">
        <v>0</v>
      </c>
      <c r="K142" s="17" t="s">
        <v>44</v>
      </c>
      <c r="L142" s="10">
        <v>2074.64885</v>
      </c>
      <c r="M142" s="10">
        <v>148972.26497318601</v>
      </c>
      <c r="N142" s="10">
        <v>146059.49410900002</v>
      </c>
      <c r="O142" s="10">
        <v>0</v>
      </c>
    </row>
    <row r="143" spans="2:15">
      <c r="B143" s="3" t="s">
        <v>82</v>
      </c>
      <c r="C143" s="3" t="s">
        <v>83</v>
      </c>
      <c r="D143" s="3" t="s">
        <v>95</v>
      </c>
      <c r="E143" s="3" t="s">
        <v>96</v>
      </c>
      <c r="F143" s="5">
        <f>+'[1]Resumen Energía'!L144</f>
        <v>131.31599900000001</v>
      </c>
      <c r="G143" s="5">
        <f>+'[1]Resumen Emisiones'!M144</f>
        <v>0</v>
      </c>
      <c r="H143" s="5">
        <f>+'[1]Resumen Emisiones'!M294</f>
        <v>0</v>
      </c>
      <c r="I143" s="7">
        <v>0</v>
      </c>
      <c r="K143" s="18" t="s">
        <v>37</v>
      </c>
      <c r="L143" s="10">
        <v>548.57963900000004</v>
      </c>
      <c r="M143" s="10">
        <v>39964.449107472035</v>
      </c>
      <c r="N143" s="10">
        <v>40649.751249900008</v>
      </c>
      <c r="O143" s="10">
        <v>0</v>
      </c>
    </row>
    <row r="144" spans="2:15">
      <c r="B144" s="3" t="s">
        <v>82</v>
      </c>
      <c r="C144" s="3" t="s">
        <v>83</v>
      </c>
      <c r="D144" s="3" t="s">
        <v>97</v>
      </c>
      <c r="E144" s="3" t="s">
        <v>98</v>
      </c>
      <c r="F144" s="5">
        <f>+'[1]Resumen Energía'!L145</f>
        <v>98.798878999999999</v>
      </c>
      <c r="G144" s="5">
        <f>+'[1]Resumen Emisiones'!M145</f>
        <v>0</v>
      </c>
      <c r="H144" s="5">
        <f>+'[1]Resumen Emisiones'!M295</f>
        <v>0</v>
      </c>
      <c r="I144" s="7">
        <v>0</v>
      </c>
      <c r="K144" s="18" t="s">
        <v>24</v>
      </c>
      <c r="L144" s="10">
        <v>54.098236</v>
      </c>
      <c r="M144" s="10">
        <v>3520.8700837644001</v>
      </c>
      <c r="N144" s="10">
        <v>3413.5986916000002</v>
      </c>
      <c r="O144" s="10">
        <v>0</v>
      </c>
    </row>
    <row r="145" spans="2:15">
      <c r="B145" s="3" t="s">
        <v>82</v>
      </c>
      <c r="C145" s="3" t="s">
        <v>83</v>
      </c>
      <c r="D145" s="3" t="s">
        <v>99</v>
      </c>
      <c r="E145" s="3" t="s">
        <v>45</v>
      </c>
      <c r="F145" s="5">
        <f>+'[1]Resumen Energía'!L146</f>
        <v>40.19138022090619</v>
      </c>
      <c r="G145" s="5">
        <f>+'[1]Resumen Emisiones'!M146</f>
        <v>5140.7769560365468</v>
      </c>
      <c r="H145" s="5">
        <f>+'[1]Resumen Emisiones'!M296</f>
        <v>4059.3294023115254</v>
      </c>
      <c r="I145" s="7">
        <v>3432.6637270000001</v>
      </c>
      <c r="K145" s="18" t="s">
        <v>29</v>
      </c>
      <c r="L145" s="10">
        <v>0.86699999999999999</v>
      </c>
      <c r="M145" s="10">
        <v>50.074365299999997</v>
      </c>
      <c r="N145" s="10">
        <v>48.6387</v>
      </c>
      <c r="O145" s="10">
        <v>0</v>
      </c>
    </row>
    <row r="146" spans="2:15">
      <c r="B146" s="3" t="s">
        <v>82</v>
      </c>
      <c r="C146" s="3" t="s">
        <v>83</v>
      </c>
      <c r="D146" s="3" t="s">
        <v>100</v>
      </c>
      <c r="E146" s="3" t="s">
        <v>101</v>
      </c>
      <c r="F146" s="5">
        <f>+'[1]Resumen Energía'!L147</f>
        <v>122.597565</v>
      </c>
      <c r="G146" s="5">
        <f>+'[1]Resumen Emisiones'!M147</f>
        <v>0</v>
      </c>
      <c r="H146" s="5">
        <f>+'[1]Resumen Emisiones'!M297</f>
        <v>0</v>
      </c>
      <c r="I146" s="7">
        <v>0</v>
      </c>
      <c r="K146" s="18" t="s">
        <v>47</v>
      </c>
      <c r="L146" s="10">
        <v>1471.103975</v>
      </c>
      <c r="M146" s="10">
        <v>105436.87141664958</v>
      </c>
      <c r="N146" s="10">
        <v>101947.5054675</v>
      </c>
      <c r="O146" s="10">
        <v>0</v>
      </c>
    </row>
    <row r="147" spans="2:15">
      <c r="B147" s="3" t="s">
        <v>82</v>
      </c>
      <c r="C147" s="3" t="s">
        <v>83</v>
      </c>
      <c r="D147" s="3" t="s">
        <v>102</v>
      </c>
      <c r="E147" s="3" t="s">
        <v>11</v>
      </c>
      <c r="F147" s="5">
        <f>+'[1]Resumen Energía'!L148</f>
        <v>4.7E-2</v>
      </c>
      <c r="G147" s="5">
        <f>+'[1]Resumen Emisiones'!M148</f>
        <v>0</v>
      </c>
      <c r="H147" s="5">
        <f>+'[1]Resumen Emisiones'!M298</f>
        <v>0</v>
      </c>
      <c r="I147" s="7">
        <v>0</v>
      </c>
      <c r="K147" s="17" t="s">
        <v>55</v>
      </c>
      <c r="L147" s="10">
        <v>26.609539000000002</v>
      </c>
      <c r="M147" s="10">
        <v>1926.7964315250301</v>
      </c>
      <c r="N147" s="10">
        <v>1959.8367398999999</v>
      </c>
      <c r="O147" s="10">
        <v>0</v>
      </c>
    </row>
    <row r="148" spans="2:15">
      <c r="B148" s="3" t="s">
        <v>82</v>
      </c>
      <c r="C148" s="3" t="s">
        <v>83</v>
      </c>
      <c r="D148" s="3" t="s">
        <v>103</v>
      </c>
      <c r="E148" s="3" t="s">
        <v>37</v>
      </c>
      <c r="F148" s="5">
        <f>+'[1]Resumen Energía'!L149</f>
        <v>24.049492999999998</v>
      </c>
      <c r="G148" s="5">
        <f>+'[1]Resumen Emisiones'!M149</f>
        <v>1752.02408315961</v>
      </c>
      <c r="H148" s="5">
        <f>+'[1]Resumen Emisiones'!M299</f>
        <v>1782.0674312999997</v>
      </c>
      <c r="I148" s="7">
        <v>36085.958794464073</v>
      </c>
      <c r="K148" s="18" t="s">
        <v>37</v>
      </c>
      <c r="L148" s="10">
        <v>26.448539</v>
      </c>
      <c r="M148" s="10">
        <v>1926.7964315250301</v>
      </c>
      <c r="N148" s="10">
        <v>1959.8367398999999</v>
      </c>
      <c r="O148" s="10">
        <v>0</v>
      </c>
    </row>
    <row r="149" spans="2:15">
      <c r="B149" s="3" t="s">
        <v>82</v>
      </c>
      <c r="C149" s="3" t="s">
        <v>83</v>
      </c>
      <c r="D149" s="3" t="s">
        <v>104</v>
      </c>
      <c r="E149" s="3" t="s">
        <v>89</v>
      </c>
      <c r="F149" s="5">
        <f>+'[1]Resumen Energía'!L150</f>
        <v>0</v>
      </c>
      <c r="G149" s="5">
        <f>+'[1]Resumen Emisiones'!M150</f>
        <v>0</v>
      </c>
      <c r="H149" s="5">
        <f>+'[1]Resumen Emisiones'!M300</f>
        <v>0</v>
      </c>
      <c r="I149" s="7">
        <v>0</v>
      </c>
      <c r="K149" s="18" t="s">
        <v>30</v>
      </c>
      <c r="L149" s="10">
        <v>0.161</v>
      </c>
      <c r="M149" s="10">
        <v>0</v>
      </c>
      <c r="N149" s="10">
        <v>0</v>
      </c>
      <c r="O149" s="10">
        <v>0</v>
      </c>
    </row>
    <row r="150" spans="2:15">
      <c r="B150" s="3" t="s">
        <v>82</v>
      </c>
      <c r="C150" s="3" t="s">
        <v>83</v>
      </c>
      <c r="D150" s="3" t="s">
        <v>105</v>
      </c>
      <c r="E150" s="3" t="s">
        <v>29</v>
      </c>
      <c r="F150" s="5">
        <f>+'[1]Resumen Energía'!L151</f>
        <v>69.814172727996038</v>
      </c>
      <c r="G150" s="5">
        <f>+'[1]Resumen Emisiones'!M151</f>
        <v>4032.1803786608666</v>
      </c>
      <c r="H150" s="5">
        <f>+'[1]Resumen Emisiones'!M301</f>
        <v>3916.5750900405774</v>
      </c>
      <c r="I150" s="7">
        <v>4710.0784222051198</v>
      </c>
      <c r="K150" s="18" t="s">
        <v>24</v>
      </c>
      <c r="L150" s="10">
        <v>0</v>
      </c>
      <c r="M150" s="10">
        <v>0</v>
      </c>
      <c r="N150" s="10">
        <v>0</v>
      </c>
      <c r="O150" s="10">
        <v>0</v>
      </c>
    </row>
    <row r="151" spans="2:15">
      <c r="B151" s="3" t="s">
        <v>82</v>
      </c>
      <c r="C151" s="3" t="s">
        <v>83</v>
      </c>
      <c r="D151" s="3" t="s">
        <v>106</v>
      </c>
      <c r="E151" s="3" t="s">
        <v>89</v>
      </c>
      <c r="F151" s="5">
        <f>+'[1]Resumen Energía'!L152</f>
        <v>0</v>
      </c>
      <c r="G151" s="5">
        <f>+'[1]Resumen Emisiones'!M152</f>
        <v>0</v>
      </c>
      <c r="H151" s="5">
        <f>+'[1]Resumen Emisiones'!M302</f>
        <v>0</v>
      </c>
      <c r="I151" s="7">
        <v>0</v>
      </c>
      <c r="K151" s="18" t="s">
        <v>47</v>
      </c>
      <c r="L151" s="10">
        <v>0</v>
      </c>
      <c r="M151" s="10">
        <v>0</v>
      </c>
      <c r="N151" s="10">
        <v>0</v>
      </c>
      <c r="O151" s="10">
        <v>0</v>
      </c>
    </row>
    <row r="152" spans="2:15">
      <c r="B152" s="3" t="s">
        <v>82</v>
      </c>
      <c r="C152" s="3" t="s">
        <v>83</v>
      </c>
      <c r="D152" s="3" t="s">
        <v>107</v>
      </c>
      <c r="E152" s="3" t="s">
        <v>29</v>
      </c>
      <c r="F152" s="5">
        <f>+'[1]Resumen Energía'!L153</f>
        <v>0</v>
      </c>
      <c r="G152" s="5">
        <f>+'[1]Resumen Emisiones'!M153</f>
        <v>0</v>
      </c>
      <c r="H152" s="5">
        <f>+'[1]Resumen Emisiones'!M303</f>
        <v>0</v>
      </c>
      <c r="I152" s="7">
        <v>0</v>
      </c>
      <c r="K152" s="17" t="s">
        <v>53</v>
      </c>
      <c r="L152" s="10">
        <v>28.755616999999997</v>
      </c>
      <c r="M152" s="10">
        <v>2095.4053937323802</v>
      </c>
      <c r="N152" s="10">
        <v>2131.3278195000003</v>
      </c>
      <c r="O152" s="10">
        <v>0</v>
      </c>
    </row>
    <row r="153" spans="2:15">
      <c r="B153" s="20" t="s">
        <v>82</v>
      </c>
      <c r="C153" s="20" t="s">
        <v>83</v>
      </c>
      <c r="D153" s="20" t="s">
        <v>108</v>
      </c>
      <c r="E153" s="20" t="s">
        <v>89</v>
      </c>
      <c r="F153" s="26">
        <f>+'[1]Resumen Energía'!L154</f>
        <v>0</v>
      </c>
      <c r="G153" s="26">
        <f>+'[1]Resumen Emisiones'!M154</f>
        <v>0</v>
      </c>
      <c r="H153" s="26">
        <f>+'[1]Resumen Emisiones'!M304</f>
        <v>0</v>
      </c>
      <c r="I153" s="26">
        <v>0</v>
      </c>
      <c r="K153" s="18" t="s">
        <v>48</v>
      </c>
      <c r="L153" s="10">
        <v>8.1303E-2</v>
      </c>
      <c r="M153" s="10">
        <v>6.4595396106000003</v>
      </c>
      <c r="N153" s="10">
        <v>6.5611521000000002</v>
      </c>
      <c r="O153" s="10">
        <v>0</v>
      </c>
    </row>
    <row r="154" spans="2:15">
      <c r="K154" s="18" t="s">
        <v>37</v>
      </c>
      <c r="L154" s="10">
        <v>28.674313999999999</v>
      </c>
      <c r="M154" s="10">
        <v>2088.94585412178</v>
      </c>
      <c r="N154" s="10">
        <v>2124.7666674000002</v>
      </c>
      <c r="O154" s="10">
        <v>0</v>
      </c>
    </row>
    <row r="155" spans="2:15">
      <c r="E155" s="10"/>
      <c r="F155" s="10"/>
      <c r="G155" s="10"/>
      <c r="K155" s="17" t="s">
        <v>60</v>
      </c>
      <c r="L155" s="10">
        <v>4.0659999999999998</v>
      </c>
      <c r="M155" s="10">
        <v>0</v>
      </c>
      <c r="N155" s="10">
        <v>0</v>
      </c>
      <c r="O155" s="10">
        <v>0</v>
      </c>
    </row>
    <row r="156" spans="2:15">
      <c r="E156" s="10"/>
      <c r="F156" s="10"/>
      <c r="G156" s="10"/>
      <c r="K156" s="18" t="s">
        <v>30</v>
      </c>
      <c r="L156" s="10">
        <v>4.0659999999999998</v>
      </c>
      <c r="M156" s="10">
        <v>0</v>
      </c>
      <c r="N156" s="10">
        <v>0</v>
      </c>
      <c r="O156" s="10">
        <v>0</v>
      </c>
    </row>
    <row r="157" spans="2:15">
      <c r="E157" s="10"/>
      <c r="F157" s="10"/>
      <c r="G157" s="10"/>
      <c r="K157" s="17" t="s">
        <v>109</v>
      </c>
      <c r="L157" s="10">
        <v>10.947546000000001</v>
      </c>
      <c r="M157" s="10">
        <v>797.53715571042005</v>
      </c>
      <c r="N157" s="10">
        <v>811.21315860000004</v>
      </c>
      <c r="O157" s="10">
        <v>0</v>
      </c>
    </row>
    <row r="158" spans="2:15">
      <c r="K158" s="18" t="s">
        <v>37</v>
      </c>
      <c r="L158" s="10">
        <v>10.947546000000001</v>
      </c>
      <c r="M158" s="10">
        <v>797.53715571042005</v>
      </c>
      <c r="N158" s="10">
        <v>811.21315860000004</v>
      </c>
      <c r="O158" s="10">
        <v>0</v>
      </c>
    </row>
    <row r="159" spans="2:15">
      <c r="K159" s="9" t="s">
        <v>110</v>
      </c>
      <c r="L159" s="10">
        <v>4928.4417389999999</v>
      </c>
      <c r="M159" s="10">
        <v>274122.11129591661</v>
      </c>
      <c r="N159" s="10">
        <v>259502.25349510004</v>
      </c>
      <c r="O159" s="10">
        <v>0</v>
      </c>
    </row>
  </sheetData>
  <mergeCells count="11">
    <mergeCell ref="Q27:V29"/>
    <mergeCell ref="Q30:V30"/>
    <mergeCell ref="Q31:V31"/>
    <mergeCell ref="Q32:V32"/>
    <mergeCell ref="Q33:V33"/>
    <mergeCell ref="Q25:V26"/>
    <mergeCell ref="Q16:V17"/>
    <mergeCell ref="Q18:V18"/>
    <mergeCell ref="Q19:V21"/>
    <mergeCell ref="Q23:V23"/>
    <mergeCell ref="Q24:V24"/>
  </mergeCells>
  <hyperlinks>
    <hyperlink ref="G3" r:id="rId2" display="INECC@2014"/>
    <hyperlink ref="H3" r:id="rId3" display="IPCC@2006"/>
    <hyperlink ref="S4" r:id="rId4" display="INECC@2014"/>
    <hyperlink ref="T4" r:id="rId5" display="IPCC@2006"/>
    <hyperlink ref="I3" r:id="rId6" display="IPCC@2006"/>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2:N66"/>
  <sheetViews>
    <sheetView workbookViewId="0">
      <selection activeCell="B6" sqref="B6:V11"/>
    </sheetView>
  </sheetViews>
  <sheetFormatPr baseColWidth="10" defaultRowHeight="15.75"/>
  <cols>
    <col min="2" max="2" width="86" customWidth="1"/>
    <col min="3" max="3" width="22.5" customWidth="1"/>
    <col min="4" max="4" width="14" customWidth="1"/>
    <col min="5" max="5" width="12.125" customWidth="1"/>
    <col min="6" max="6" width="15.375" customWidth="1"/>
    <col min="7" max="7" width="16.875" customWidth="1"/>
    <col min="8" max="8" width="5.875" customWidth="1"/>
    <col min="9" max="9" width="10.625" customWidth="1"/>
    <col min="10" max="10" width="8.125" customWidth="1"/>
    <col min="11" max="11" width="16.25" customWidth="1"/>
    <col min="12" max="12" width="4.875" customWidth="1"/>
    <col min="13" max="13" width="11" customWidth="1"/>
    <col min="14" max="14" width="12.125" customWidth="1"/>
    <col min="15" max="15" width="4.875" customWidth="1"/>
    <col min="16" max="16" width="11" customWidth="1"/>
    <col min="17" max="17" width="12.125" customWidth="1"/>
    <col min="18" max="18" width="12" customWidth="1"/>
    <col min="19" max="19" width="4.875" customWidth="1"/>
    <col min="20" max="20" width="13.125" customWidth="1"/>
    <col min="21" max="21" width="11" customWidth="1"/>
    <col min="22" max="22" width="12.125" customWidth="1"/>
    <col min="23" max="23" width="32" bestFit="1" customWidth="1"/>
    <col min="24" max="24" width="20.375" bestFit="1" customWidth="1"/>
    <col min="25" max="25" width="32" bestFit="1" customWidth="1"/>
    <col min="26" max="26" width="20.375" bestFit="1" customWidth="1"/>
    <col min="27" max="27" width="32" bestFit="1" customWidth="1"/>
    <col min="28" max="28" width="20.375" bestFit="1" customWidth="1"/>
    <col min="29" max="29" width="37" bestFit="1" customWidth="1"/>
    <col min="30" max="30" width="25.375" bestFit="1" customWidth="1"/>
  </cols>
  <sheetData>
    <row r="2" spans="2:14">
      <c r="B2" s="27" t="s">
        <v>325</v>
      </c>
      <c r="C2" s="27" t="s">
        <v>114</v>
      </c>
    </row>
    <row r="3" spans="2:14">
      <c r="B3" s="27" t="s">
        <v>112</v>
      </c>
      <c r="C3" t="s">
        <v>42</v>
      </c>
      <c r="D3" t="s">
        <v>45</v>
      </c>
      <c r="E3" t="s">
        <v>48</v>
      </c>
      <c r="F3" t="s">
        <v>61</v>
      </c>
      <c r="G3" t="s">
        <v>49</v>
      </c>
      <c r="H3" t="s">
        <v>37</v>
      </c>
      <c r="I3" t="s">
        <v>24</v>
      </c>
      <c r="J3" t="s">
        <v>29</v>
      </c>
      <c r="K3" t="s">
        <v>47</v>
      </c>
      <c r="L3" t="s">
        <v>20</v>
      </c>
      <c r="M3" t="s">
        <v>27</v>
      </c>
      <c r="N3" t="s">
        <v>113</v>
      </c>
    </row>
    <row r="4" spans="2:14">
      <c r="B4" s="319" t="s">
        <v>25</v>
      </c>
      <c r="C4" s="28"/>
      <c r="D4" s="28"/>
      <c r="E4" s="28"/>
      <c r="F4" s="28"/>
      <c r="G4" s="28"/>
      <c r="H4" s="28">
        <v>115.550152</v>
      </c>
      <c r="I4" s="28">
        <v>6.0288570000000004</v>
      </c>
      <c r="J4" s="28"/>
      <c r="K4" s="28"/>
      <c r="L4" s="28"/>
      <c r="M4" s="28">
        <v>8.1239999999999993E-3</v>
      </c>
      <c r="N4" s="28">
        <v>121.58713299999999</v>
      </c>
    </row>
    <row r="5" spans="2:14">
      <c r="B5" s="15" t="s">
        <v>25</v>
      </c>
      <c r="C5" s="28"/>
      <c r="D5" s="28"/>
      <c r="E5" s="28"/>
      <c r="F5" s="28"/>
      <c r="G5" s="28"/>
      <c r="H5" s="28">
        <v>115.550152</v>
      </c>
      <c r="I5" s="28">
        <v>6.0288570000000004</v>
      </c>
      <c r="J5" s="28"/>
      <c r="K5" s="28"/>
      <c r="L5" s="28"/>
      <c r="M5" s="28">
        <v>8.1239999999999993E-3</v>
      </c>
      <c r="N5" s="28">
        <v>121.58713299999999</v>
      </c>
    </row>
    <row r="6" spans="2:14">
      <c r="B6" s="319" t="s">
        <v>35</v>
      </c>
      <c r="C6" s="28">
        <v>63.782443000000001</v>
      </c>
      <c r="D6" s="28">
        <v>100.068597</v>
      </c>
      <c r="E6" s="28">
        <v>25.360433</v>
      </c>
      <c r="F6" s="28">
        <v>65.126006000000004</v>
      </c>
      <c r="G6" s="28">
        <v>111.145081</v>
      </c>
      <c r="H6" s="28">
        <v>64.530242000000001</v>
      </c>
      <c r="I6" s="28">
        <v>43.968238999999997</v>
      </c>
      <c r="J6" s="28">
        <v>593.18299999999999</v>
      </c>
      <c r="K6" s="28">
        <v>0.85200500000000001</v>
      </c>
      <c r="L6" s="28"/>
      <c r="M6" s="28">
        <v>0</v>
      </c>
      <c r="N6" s="28">
        <v>1068.0160460000002</v>
      </c>
    </row>
    <row r="7" spans="2:14">
      <c r="B7" s="15" t="s">
        <v>115</v>
      </c>
      <c r="C7" s="28"/>
      <c r="D7" s="28"/>
      <c r="E7" s="28"/>
      <c r="F7" s="28"/>
      <c r="G7" s="28"/>
      <c r="H7" s="28">
        <v>10.947546000000001</v>
      </c>
      <c r="I7" s="28"/>
      <c r="J7" s="28"/>
      <c r="K7" s="28"/>
      <c r="L7" s="28"/>
      <c r="M7" s="28"/>
      <c r="N7" s="28">
        <v>10.947546000000001</v>
      </c>
    </row>
    <row r="8" spans="2:14">
      <c r="B8" s="15" t="s">
        <v>65</v>
      </c>
      <c r="C8" s="28">
        <v>59.526828000000002</v>
      </c>
      <c r="D8" s="28"/>
      <c r="E8" s="28">
        <v>3.4816769999999999</v>
      </c>
      <c r="F8" s="28"/>
      <c r="G8" s="28"/>
      <c r="H8" s="28">
        <v>0</v>
      </c>
      <c r="I8" s="28">
        <v>2.5599999999999999E-4</v>
      </c>
      <c r="J8" s="28"/>
      <c r="K8" s="28"/>
      <c r="L8" s="28"/>
      <c r="M8" s="28"/>
      <c r="N8" s="28">
        <v>63.008761</v>
      </c>
    </row>
    <row r="9" spans="2:14">
      <c r="B9" s="15" t="s">
        <v>70</v>
      </c>
      <c r="C9" s="28"/>
      <c r="D9" s="28"/>
      <c r="E9" s="28">
        <v>2.080508</v>
      </c>
      <c r="F9" s="28"/>
      <c r="G9" s="28"/>
      <c r="H9" s="28">
        <v>0.140374</v>
      </c>
      <c r="I9" s="28">
        <v>0.814222</v>
      </c>
      <c r="J9" s="28">
        <v>15.255000000000001</v>
      </c>
      <c r="K9" s="28"/>
      <c r="L9" s="28"/>
      <c r="M9" s="28"/>
      <c r="N9" s="28">
        <v>18.290103999999999</v>
      </c>
    </row>
    <row r="10" spans="2:14">
      <c r="B10" s="15" t="s">
        <v>75</v>
      </c>
      <c r="C10" s="28"/>
      <c r="D10" s="28"/>
      <c r="E10" s="28">
        <v>8.7880000000000007E-3</v>
      </c>
      <c r="F10" s="28"/>
      <c r="G10" s="28"/>
      <c r="H10" s="28">
        <v>0</v>
      </c>
      <c r="I10" s="28">
        <v>0</v>
      </c>
      <c r="J10" s="28">
        <v>0.27300000000000002</v>
      </c>
      <c r="K10" s="28"/>
      <c r="L10" s="28"/>
      <c r="M10" s="28"/>
      <c r="N10" s="28">
        <v>0.28178800000000004</v>
      </c>
    </row>
    <row r="11" spans="2:14">
      <c r="B11" s="15" t="s">
        <v>71</v>
      </c>
      <c r="C11" s="28"/>
      <c r="D11" s="28"/>
      <c r="E11" s="28">
        <v>0.67199600000000004</v>
      </c>
      <c r="F11" s="28"/>
      <c r="G11" s="28"/>
      <c r="H11" s="28">
        <v>3.5512489999999999</v>
      </c>
      <c r="I11" s="28">
        <v>1.283507</v>
      </c>
      <c r="J11" s="28">
        <v>0.96099999999999997</v>
      </c>
      <c r="K11" s="28"/>
      <c r="L11" s="28"/>
      <c r="M11" s="28"/>
      <c r="N11" s="28">
        <v>6.4677520000000008</v>
      </c>
    </row>
    <row r="12" spans="2:14">
      <c r="B12" s="15" t="s">
        <v>72</v>
      </c>
      <c r="C12" s="28"/>
      <c r="D12" s="28"/>
      <c r="E12" s="28">
        <v>0</v>
      </c>
      <c r="F12" s="28"/>
      <c r="G12" s="28"/>
      <c r="H12" s="28">
        <v>0.82255599999999995</v>
      </c>
      <c r="I12" s="28">
        <v>0.54942100000000005</v>
      </c>
      <c r="J12" s="28">
        <v>4.7320000000000002</v>
      </c>
      <c r="K12" s="28"/>
      <c r="L12" s="28"/>
      <c r="M12" s="28"/>
      <c r="N12" s="28">
        <v>6.1039770000000004</v>
      </c>
    </row>
    <row r="13" spans="2:14">
      <c r="B13" s="15" t="s">
        <v>64</v>
      </c>
      <c r="C13" s="28"/>
      <c r="D13" s="28">
        <v>5.8601640000000002</v>
      </c>
      <c r="E13" s="28">
        <v>1.4900869999999999</v>
      </c>
      <c r="F13" s="28">
        <v>0</v>
      </c>
      <c r="G13" s="28">
        <v>100.994443</v>
      </c>
      <c r="H13" s="28">
        <v>0.26655099999999998</v>
      </c>
      <c r="I13" s="28">
        <v>4.0000000000000003E-5</v>
      </c>
      <c r="J13" s="28">
        <v>4.4249999999999998</v>
      </c>
      <c r="K13" s="28"/>
      <c r="L13" s="28"/>
      <c r="M13" s="28"/>
      <c r="N13" s="28">
        <v>113.03628500000001</v>
      </c>
    </row>
    <row r="14" spans="2:14">
      <c r="B14" s="15" t="s">
        <v>74</v>
      </c>
      <c r="C14" s="28"/>
      <c r="D14" s="28"/>
      <c r="E14" s="28">
        <v>0</v>
      </c>
      <c r="F14" s="28"/>
      <c r="G14" s="28"/>
      <c r="H14" s="28">
        <v>0.162296</v>
      </c>
      <c r="I14" s="28"/>
      <c r="J14" s="28">
        <v>0.51700000000000002</v>
      </c>
      <c r="K14" s="28"/>
      <c r="L14" s="28"/>
      <c r="M14" s="28"/>
      <c r="N14" s="28">
        <v>0.67929600000000001</v>
      </c>
    </row>
    <row r="15" spans="2:14">
      <c r="B15" s="15" t="s">
        <v>73</v>
      </c>
      <c r="C15" s="28"/>
      <c r="D15" s="28"/>
      <c r="E15" s="28">
        <v>0.50555899999999998</v>
      </c>
      <c r="F15" s="28"/>
      <c r="G15" s="28"/>
      <c r="H15" s="28">
        <v>1.942977</v>
      </c>
      <c r="I15" s="28">
        <v>1.8652999999999999E-2</v>
      </c>
      <c r="J15" s="28">
        <v>5.4610000000000003</v>
      </c>
      <c r="K15" s="28"/>
      <c r="L15" s="28"/>
      <c r="M15" s="28"/>
      <c r="N15" s="28">
        <v>7.9281889999999997</v>
      </c>
    </row>
    <row r="16" spans="2:14">
      <c r="B16" s="15" t="s">
        <v>68</v>
      </c>
      <c r="C16" s="28">
        <v>0</v>
      </c>
      <c r="D16" s="28"/>
      <c r="E16" s="28">
        <v>5.1573520000000004</v>
      </c>
      <c r="F16" s="28"/>
      <c r="G16" s="28"/>
      <c r="H16" s="28">
        <v>1.29373</v>
      </c>
      <c r="I16" s="28">
        <v>0.40593800000000002</v>
      </c>
      <c r="J16" s="28">
        <v>32.664000000000001</v>
      </c>
      <c r="K16" s="28"/>
      <c r="L16" s="28"/>
      <c r="M16" s="28"/>
      <c r="N16" s="28">
        <v>39.52102</v>
      </c>
    </row>
    <row r="17" spans="2:14">
      <c r="B17" s="15" t="s">
        <v>69</v>
      </c>
      <c r="C17" s="28"/>
      <c r="D17" s="28"/>
      <c r="E17" s="28">
        <v>2.3273769999999998</v>
      </c>
      <c r="F17" s="28"/>
      <c r="G17" s="28">
        <v>6.2199999999999998E-3</v>
      </c>
      <c r="H17" s="28">
        <v>0.152535</v>
      </c>
      <c r="I17" s="28">
        <v>0.14721300000000001</v>
      </c>
      <c r="J17" s="28">
        <v>48.554000000000002</v>
      </c>
      <c r="K17" s="28"/>
      <c r="L17" s="28"/>
      <c r="M17" s="28"/>
      <c r="N17" s="28">
        <v>51.187345000000001</v>
      </c>
    </row>
    <row r="18" spans="2:14">
      <c r="B18" s="15" t="s">
        <v>58</v>
      </c>
      <c r="C18" s="28"/>
      <c r="D18" s="28"/>
      <c r="E18" s="28">
        <v>2.9323039999999998</v>
      </c>
      <c r="F18" s="28">
        <v>65.126006000000004</v>
      </c>
      <c r="G18" s="28">
        <v>2.2635710000000002</v>
      </c>
      <c r="H18" s="28">
        <v>0.88261100000000003</v>
      </c>
      <c r="I18" s="28">
        <v>6.2030000000000002E-3</v>
      </c>
      <c r="J18" s="28">
        <v>115.285</v>
      </c>
      <c r="K18" s="28"/>
      <c r="L18" s="28"/>
      <c r="M18" s="28">
        <v>0</v>
      </c>
      <c r="N18" s="28">
        <v>186.49569500000001</v>
      </c>
    </row>
    <row r="19" spans="2:14">
      <c r="B19" s="15" t="s">
        <v>66</v>
      </c>
      <c r="C19" s="28"/>
      <c r="D19" s="28"/>
      <c r="E19" s="28">
        <v>3.3719830000000002</v>
      </c>
      <c r="F19" s="28"/>
      <c r="G19" s="28">
        <v>1.9029609999999999</v>
      </c>
      <c r="H19" s="28">
        <v>4.1992229999999999</v>
      </c>
      <c r="I19" s="28">
        <v>0.83927700000000005</v>
      </c>
      <c r="J19" s="28">
        <v>66.287999999999997</v>
      </c>
      <c r="K19" s="28"/>
      <c r="L19" s="28"/>
      <c r="M19" s="28"/>
      <c r="N19" s="28">
        <v>76.601444000000001</v>
      </c>
    </row>
    <row r="20" spans="2:14">
      <c r="B20" s="15" t="s">
        <v>67</v>
      </c>
      <c r="C20" s="28"/>
      <c r="D20" s="28"/>
      <c r="E20" s="28">
        <v>2.2258830000000001</v>
      </c>
      <c r="F20" s="28">
        <v>0</v>
      </c>
      <c r="G20" s="28">
        <v>0</v>
      </c>
      <c r="H20" s="28">
        <v>4.3686129999999999</v>
      </c>
      <c r="I20" s="28">
        <v>9.3198019999999993</v>
      </c>
      <c r="J20" s="28">
        <v>9.2739999999999991</v>
      </c>
      <c r="K20" s="28"/>
      <c r="L20" s="28"/>
      <c r="M20" s="28"/>
      <c r="N20" s="28">
        <v>25.188297999999996</v>
      </c>
    </row>
    <row r="21" spans="2:14">
      <c r="B21" s="15" t="s">
        <v>40</v>
      </c>
      <c r="C21" s="28">
        <v>4.2556149999999988</v>
      </c>
      <c r="D21" s="28">
        <v>94.208432999999999</v>
      </c>
      <c r="E21" s="28">
        <v>1.0112719999999999</v>
      </c>
      <c r="F21" s="28"/>
      <c r="G21" s="28">
        <v>5.9778859999999998</v>
      </c>
      <c r="H21" s="28">
        <v>35.364891</v>
      </c>
      <c r="I21" s="28">
        <v>30.583707</v>
      </c>
      <c r="J21" s="28">
        <v>178.715</v>
      </c>
      <c r="K21" s="28">
        <v>0.85200500000000001</v>
      </c>
      <c r="L21" s="28"/>
      <c r="M21" s="28">
        <v>0</v>
      </c>
      <c r="N21" s="28">
        <v>350.96880900000002</v>
      </c>
    </row>
    <row r="22" spans="2:14">
      <c r="B22" s="15" t="s">
        <v>28</v>
      </c>
      <c r="C22" s="28"/>
      <c r="D22" s="28"/>
      <c r="E22" s="28">
        <v>9.5646999999999996E-2</v>
      </c>
      <c r="F22" s="28"/>
      <c r="G22" s="28"/>
      <c r="H22" s="28">
        <v>0.43508999999999998</v>
      </c>
      <c r="I22" s="28"/>
      <c r="J22" s="28">
        <v>110.779</v>
      </c>
      <c r="K22" s="28">
        <v>0</v>
      </c>
      <c r="L22" s="28"/>
      <c r="M22" s="28"/>
      <c r="N22" s="28">
        <v>111.309737</v>
      </c>
    </row>
    <row r="23" spans="2:14">
      <c r="B23" s="319" t="s">
        <v>9</v>
      </c>
      <c r="C23" s="28"/>
      <c r="D23" s="28"/>
      <c r="E23" s="28"/>
      <c r="F23" s="28"/>
      <c r="G23" s="28"/>
      <c r="H23" s="28">
        <v>4.3962430000000001</v>
      </c>
      <c r="I23" s="28">
        <v>321.98876200000001</v>
      </c>
      <c r="J23" s="28">
        <v>44.9</v>
      </c>
      <c r="K23" s="28"/>
      <c r="L23" s="28">
        <v>255.42239699999999</v>
      </c>
      <c r="M23" s="28">
        <v>1.351008</v>
      </c>
      <c r="N23" s="28">
        <v>628.05840999999998</v>
      </c>
    </row>
    <row r="24" spans="2:14">
      <c r="B24" s="15" t="s">
        <v>33</v>
      </c>
      <c r="C24" s="28"/>
      <c r="D24" s="28"/>
      <c r="E24" s="28"/>
      <c r="F24" s="28"/>
      <c r="G24" s="28"/>
      <c r="H24" s="28">
        <v>4.3962430000000001</v>
      </c>
      <c r="I24" s="28">
        <v>65.030894000000004</v>
      </c>
      <c r="J24" s="28">
        <v>11.097</v>
      </c>
      <c r="K24" s="28"/>
      <c r="L24" s="28"/>
      <c r="M24" s="28"/>
      <c r="N24" s="28">
        <v>80.524136999999996</v>
      </c>
    </row>
    <row r="25" spans="2:14">
      <c r="B25" s="15" t="s">
        <v>10</v>
      </c>
      <c r="C25" s="28"/>
      <c r="D25" s="28"/>
      <c r="E25" s="28"/>
      <c r="F25" s="28"/>
      <c r="G25" s="28"/>
      <c r="H25" s="28"/>
      <c r="I25" s="28">
        <v>256.95786800000002</v>
      </c>
      <c r="J25" s="28">
        <v>33.802999999999997</v>
      </c>
      <c r="K25" s="28"/>
      <c r="L25" s="28">
        <v>255.42239699999999</v>
      </c>
      <c r="M25" s="28">
        <v>1.351008</v>
      </c>
      <c r="N25" s="28">
        <v>547.53427299999998</v>
      </c>
    </row>
    <row r="26" spans="2:14">
      <c r="B26" s="319" t="s">
        <v>39</v>
      </c>
      <c r="C26" s="28"/>
      <c r="D26" s="28"/>
      <c r="E26" s="28">
        <v>8.1303E-2</v>
      </c>
      <c r="F26" s="28"/>
      <c r="G26" s="28"/>
      <c r="H26" s="28">
        <v>603.70249200000001</v>
      </c>
      <c r="I26" s="28">
        <v>54.098236</v>
      </c>
      <c r="J26" s="28">
        <v>0.86699999999999999</v>
      </c>
      <c r="K26" s="28">
        <v>1471.96045</v>
      </c>
      <c r="L26" s="28"/>
      <c r="M26" s="28">
        <v>126.329669</v>
      </c>
      <c r="N26" s="28">
        <v>2257.0391499999996</v>
      </c>
    </row>
    <row r="27" spans="2:14">
      <c r="B27" s="15" t="s">
        <v>52</v>
      </c>
      <c r="C27" s="28"/>
      <c r="D27" s="28"/>
      <c r="E27" s="28"/>
      <c r="F27" s="28"/>
      <c r="G27" s="28"/>
      <c r="H27" s="28"/>
      <c r="I27" s="28"/>
      <c r="J27" s="28"/>
      <c r="K27" s="28">
        <v>0.85647499999999999</v>
      </c>
      <c r="L27" s="28"/>
      <c r="M27" s="28">
        <v>126.329669</v>
      </c>
      <c r="N27" s="28">
        <v>127.186144</v>
      </c>
    </row>
    <row r="28" spans="2:14">
      <c r="B28" s="15" t="s">
        <v>44</v>
      </c>
      <c r="C28" s="28"/>
      <c r="D28" s="28"/>
      <c r="E28" s="28"/>
      <c r="F28" s="28"/>
      <c r="G28" s="28"/>
      <c r="H28" s="28">
        <v>548.57963900000004</v>
      </c>
      <c r="I28" s="28">
        <v>54.098236</v>
      </c>
      <c r="J28" s="28">
        <v>0.86699999999999999</v>
      </c>
      <c r="K28" s="28">
        <v>1471.103975</v>
      </c>
      <c r="L28" s="28"/>
      <c r="M28" s="28"/>
      <c r="N28" s="28">
        <v>2074.64885</v>
      </c>
    </row>
    <row r="29" spans="2:14">
      <c r="B29" s="15" t="s">
        <v>55</v>
      </c>
      <c r="C29" s="28"/>
      <c r="D29" s="28"/>
      <c r="E29" s="28"/>
      <c r="F29" s="28"/>
      <c r="G29" s="28"/>
      <c r="H29" s="28">
        <v>26.448539</v>
      </c>
      <c r="I29" s="28">
        <v>0</v>
      </c>
      <c r="J29" s="28"/>
      <c r="K29" s="28">
        <v>0</v>
      </c>
      <c r="L29" s="28"/>
      <c r="M29" s="28"/>
      <c r="N29" s="28">
        <v>26.448539</v>
      </c>
    </row>
    <row r="30" spans="2:14">
      <c r="B30" s="15" t="s">
        <v>53</v>
      </c>
      <c r="C30" s="28"/>
      <c r="D30" s="28"/>
      <c r="E30" s="28">
        <v>8.1303E-2</v>
      </c>
      <c r="F30" s="28"/>
      <c r="G30" s="28"/>
      <c r="H30" s="28">
        <v>28.674313999999999</v>
      </c>
      <c r="I30" s="28"/>
      <c r="J30" s="28"/>
      <c r="K30" s="28"/>
      <c r="L30" s="28"/>
      <c r="M30" s="28"/>
      <c r="N30" s="28">
        <v>28.755616999999997</v>
      </c>
    </row>
    <row r="31" spans="2:14">
      <c r="B31" s="319" t="s">
        <v>113</v>
      </c>
      <c r="C31" s="28">
        <v>63.782443000000001</v>
      </c>
      <c r="D31" s="28">
        <v>100.068597</v>
      </c>
      <c r="E31" s="28">
        <v>25.441735999999999</v>
      </c>
      <c r="F31" s="28">
        <v>65.126006000000004</v>
      </c>
      <c r="G31" s="28">
        <v>111.145081</v>
      </c>
      <c r="H31" s="28">
        <v>788.17912899999999</v>
      </c>
      <c r="I31" s="28">
        <v>426.08409399999999</v>
      </c>
      <c r="J31" s="28">
        <v>638.94999999999993</v>
      </c>
      <c r="K31" s="28">
        <v>1472.812455</v>
      </c>
      <c r="L31" s="28">
        <v>255.42239699999999</v>
      </c>
      <c r="M31" s="28">
        <v>127.688801</v>
      </c>
      <c r="N31" s="28">
        <v>4074.7007389999999</v>
      </c>
    </row>
    <row r="66" spans="2:2" s="221" customFormat="1">
      <c r="B66" s="215"/>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2:V61"/>
  <sheetViews>
    <sheetView topLeftCell="A31" workbookViewId="0">
      <selection activeCell="B98" sqref="B98"/>
    </sheetView>
  </sheetViews>
  <sheetFormatPr baseColWidth="10" defaultRowHeight="15.75"/>
  <cols>
    <col min="2" max="2" width="86" customWidth="1"/>
    <col min="3" max="3" width="22.5" customWidth="1"/>
    <col min="4" max="4" width="14" bestFit="1" customWidth="1"/>
    <col min="5" max="5" width="14" customWidth="1"/>
    <col min="6" max="6" width="12.125" customWidth="1"/>
    <col min="7" max="7" width="15.375" customWidth="1"/>
    <col min="8" max="8" width="16.875" customWidth="1"/>
    <col min="9" max="9" width="6.375" customWidth="1"/>
    <col min="10" max="10" width="10.875" customWidth="1"/>
    <col min="11" max="11" width="12.625" customWidth="1"/>
    <col min="12" max="12" width="11.875" customWidth="1"/>
    <col min="13" max="14" width="10.625" customWidth="1"/>
    <col min="15" max="15" width="8.125" customWidth="1"/>
    <col min="16" max="16" width="16.125" customWidth="1"/>
    <col min="17" max="17" width="10.625" customWidth="1"/>
    <col min="18" max="18" width="12" bestFit="1" customWidth="1"/>
    <col min="19" max="19" width="4.875" customWidth="1"/>
    <col min="20" max="20" width="13.125" bestFit="1" customWidth="1"/>
    <col min="21" max="21" width="11" customWidth="1"/>
    <col min="22" max="22" width="12.125" bestFit="1" customWidth="1"/>
  </cols>
  <sheetData>
    <row r="2" spans="2:22">
      <c r="B2" s="27" t="s">
        <v>111</v>
      </c>
      <c r="C2" s="27" t="s">
        <v>114</v>
      </c>
    </row>
    <row r="3" spans="2:22">
      <c r="B3" s="27" t="s">
        <v>112</v>
      </c>
      <c r="C3" t="s">
        <v>89</v>
      </c>
      <c r="D3" t="s">
        <v>42</v>
      </c>
      <c r="E3" t="s">
        <v>45</v>
      </c>
      <c r="F3" t="s">
        <v>48</v>
      </c>
      <c r="G3" t="s">
        <v>61</v>
      </c>
      <c r="H3" t="s">
        <v>49</v>
      </c>
      <c r="I3" t="s">
        <v>37</v>
      </c>
      <c r="J3" t="s">
        <v>30</v>
      </c>
      <c r="K3" t="s">
        <v>92</v>
      </c>
      <c r="L3" t="s">
        <v>11</v>
      </c>
      <c r="M3" t="s">
        <v>24</v>
      </c>
      <c r="N3" t="s">
        <v>80</v>
      </c>
      <c r="O3" t="s">
        <v>29</v>
      </c>
      <c r="P3" t="s">
        <v>47</v>
      </c>
      <c r="Q3" t="s">
        <v>96</v>
      </c>
      <c r="R3" t="s">
        <v>98</v>
      </c>
      <c r="S3" t="s">
        <v>20</v>
      </c>
      <c r="T3" t="s">
        <v>101</v>
      </c>
      <c r="U3" t="s">
        <v>27</v>
      </c>
      <c r="V3" t="s">
        <v>113</v>
      </c>
    </row>
    <row r="4" spans="2:22">
      <c r="B4" s="24" t="s">
        <v>25</v>
      </c>
      <c r="C4" s="28"/>
      <c r="D4" s="28"/>
      <c r="E4" s="28"/>
      <c r="F4" s="28"/>
      <c r="G4" s="28"/>
      <c r="H4" s="28"/>
      <c r="I4" s="28">
        <v>8417.9175468170397</v>
      </c>
      <c r="J4" s="28">
        <v>0</v>
      </c>
      <c r="K4" s="28"/>
      <c r="L4" s="28"/>
      <c r="M4" s="28">
        <v>392.37549724530004</v>
      </c>
      <c r="N4" s="28"/>
      <c r="O4" s="28"/>
      <c r="P4" s="28"/>
      <c r="Q4" s="28"/>
      <c r="R4" s="28"/>
      <c r="S4" s="28"/>
      <c r="T4" s="28"/>
      <c r="U4" s="28">
        <v>0.58991629848000005</v>
      </c>
      <c r="V4" s="28">
        <v>8810.882960360821</v>
      </c>
    </row>
    <row r="5" spans="2:22">
      <c r="B5" s="15" t="s">
        <v>25</v>
      </c>
      <c r="C5" s="28"/>
      <c r="D5" s="28"/>
      <c r="E5" s="28"/>
      <c r="F5" s="28"/>
      <c r="G5" s="28"/>
      <c r="H5" s="28"/>
      <c r="I5" s="28">
        <v>8417.9175468170397</v>
      </c>
      <c r="J5" s="28">
        <v>0</v>
      </c>
      <c r="K5" s="28"/>
      <c r="L5" s="28"/>
      <c r="M5" s="28">
        <v>392.37549724530004</v>
      </c>
      <c r="N5" s="28"/>
      <c r="O5" s="28"/>
      <c r="P5" s="28"/>
      <c r="Q5" s="28"/>
      <c r="R5" s="28"/>
      <c r="S5" s="28"/>
      <c r="T5" s="28"/>
      <c r="U5" s="28">
        <v>0.58991629848000005</v>
      </c>
      <c r="V5" s="28">
        <v>8810.882960360821</v>
      </c>
    </row>
    <row r="6" spans="2:22">
      <c r="B6" s="24" t="s">
        <v>77</v>
      </c>
      <c r="C6" s="28"/>
      <c r="D6" s="28"/>
      <c r="E6" s="28">
        <v>0</v>
      </c>
      <c r="F6" s="28"/>
      <c r="G6" s="28">
        <v>386.52280900331999</v>
      </c>
      <c r="H6" s="28"/>
      <c r="I6" s="28"/>
      <c r="J6" s="28"/>
      <c r="K6" s="28"/>
      <c r="L6" s="28"/>
      <c r="M6" s="28"/>
      <c r="N6" s="28">
        <v>17564.86766123278</v>
      </c>
      <c r="O6" s="28">
        <v>32139.942899472964</v>
      </c>
      <c r="P6" s="28"/>
      <c r="Q6" s="28"/>
      <c r="R6" s="28"/>
      <c r="S6" s="28"/>
      <c r="T6" s="28"/>
      <c r="U6" s="28"/>
      <c r="V6" s="28">
        <v>50091.333369709057</v>
      </c>
    </row>
    <row r="7" spans="2:22">
      <c r="B7" s="15" t="s">
        <v>78</v>
      </c>
      <c r="C7" s="28"/>
      <c r="D7" s="28"/>
      <c r="E7" s="28">
        <v>0</v>
      </c>
      <c r="F7" s="28"/>
      <c r="G7" s="28">
        <v>386.52280900331999</v>
      </c>
      <c r="H7" s="28"/>
      <c r="I7" s="28"/>
      <c r="J7" s="28"/>
      <c r="K7" s="28"/>
      <c r="L7" s="28"/>
      <c r="M7" s="28"/>
      <c r="N7" s="28"/>
      <c r="O7" s="28"/>
      <c r="P7" s="28"/>
      <c r="Q7" s="28"/>
      <c r="R7" s="28"/>
      <c r="S7" s="28"/>
      <c r="T7" s="28"/>
      <c r="U7" s="28"/>
      <c r="V7" s="28">
        <v>386.52280900331999</v>
      </c>
    </row>
    <row r="8" spans="2:22">
      <c r="B8" s="15" t="s">
        <v>26</v>
      </c>
      <c r="C8" s="28"/>
      <c r="D8" s="28"/>
      <c r="E8" s="28"/>
      <c r="F8" s="28"/>
      <c r="G8" s="28"/>
      <c r="H8" s="28"/>
      <c r="I8" s="28"/>
      <c r="J8" s="28"/>
      <c r="K8" s="28"/>
      <c r="L8" s="28"/>
      <c r="M8" s="28"/>
      <c r="N8" s="28">
        <v>7728.5417709424228</v>
      </c>
      <c r="O8" s="28">
        <v>14473.061223059769</v>
      </c>
      <c r="P8" s="28"/>
      <c r="Q8" s="28"/>
      <c r="R8" s="28"/>
      <c r="S8" s="28"/>
      <c r="T8" s="28"/>
      <c r="U8" s="28"/>
      <c r="V8" s="28">
        <v>22201.602994002191</v>
      </c>
    </row>
    <row r="9" spans="2:22">
      <c r="B9" s="15" t="s">
        <v>31</v>
      </c>
      <c r="C9" s="28"/>
      <c r="D9" s="28"/>
      <c r="E9" s="28"/>
      <c r="F9" s="28"/>
      <c r="G9" s="28"/>
      <c r="H9" s="28"/>
      <c r="I9" s="28"/>
      <c r="J9" s="28"/>
      <c r="K9" s="28"/>
      <c r="L9" s="28"/>
      <c r="M9" s="28"/>
      <c r="N9" s="28"/>
      <c r="O9" s="28">
        <v>5553.2294917332219</v>
      </c>
      <c r="P9" s="28"/>
      <c r="Q9" s="28"/>
      <c r="R9" s="28"/>
      <c r="S9" s="28"/>
      <c r="T9" s="28"/>
      <c r="U9" s="28"/>
      <c r="V9" s="28">
        <v>5553.2294917332219</v>
      </c>
    </row>
    <row r="10" spans="2:22">
      <c r="B10" s="15" t="s">
        <v>28</v>
      </c>
      <c r="C10" s="28"/>
      <c r="D10" s="28"/>
      <c r="E10" s="28"/>
      <c r="F10" s="28"/>
      <c r="G10" s="28"/>
      <c r="H10" s="28"/>
      <c r="I10" s="28"/>
      <c r="J10" s="28"/>
      <c r="K10" s="28"/>
      <c r="L10" s="28"/>
      <c r="M10" s="28"/>
      <c r="N10" s="28"/>
      <c r="O10" s="28">
        <v>6517.7965472930509</v>
      </c>
      <c r="P10" s="28"/>
      <c r="Q10" s="28"/>
      <c r="R10" s="28"/>
      <c r="S10" s="28"/>
      <c r="T10" s="28"/>
      <c r="U10" s="28"/>
      <c r="V10" s="28">
        <v>6517.7965472930509</v>
      </c>
    </row>
    <row r="11" spans="2:22">
      <c r="B11" s="15" t="s">
        <v>81</v>
      </c>
      <c r="C11" s="28"/>
      <c r="D11" s="28"/>
      <c r="E11" s="28"/>
      <c r="F11" s="28"/>
      <c r="G11" s="28"/>
      <c r="H11" s="28"/>
      <c r="I11" s="28"/>
      <c r="J11" s="28"/>
      <c r="K11" s="28"/>
      <c r="L11" s="28"/>
      <c r="M11" s="28"/>
      <c r="N11" s="28">
        <v>9836.3258902903581</v>
      </c>
      <c r="O11" s="28">
        <v>5595.8556373869205</v>
      </c>
      <c r="P11" s="28"/>
      <c r="Q11" s="28"/>
      <c r="R11" s="28"/>
      <c r="S11" s="28"/>
      <c r="T11" s="28"/>
      <c r="U11" s="28"/>
      <c r="V11" s="28">
        <v>15432.18152767728</v>
      </c>
    </row>
    <row r="12" spans="2:22">
      <c r="B12" s="24" t="s">
        <v>35</v>
      </c>
      <c r="C12" s="28"/>
      <c r="D12" s="28">
        <v>6499.3902583557765</v>
      </c>
      <c r="E12" s="28">
        <v>12799.51906734765</v>
      </c>
      <c r="F12" s="28">
        <v>2014.8914739366001</v>
      </c>
      <c r="G12" s="28">
        <v>7137.6806568480597</v>
      </c>
      <c r="H12" s="28">
        <v>8779.4744306807188</v>
      </c>
      <c r="I12" s="28">
        <v>4701.0778179863401</v>
      </c>
      <c r="J12" s="28">
        <v>0</v>
      </c>
      <c r="K12" s="28"/>
      <c r="L12" s="28">
        <v>0</v>
      </c>
      <c r="M12" s="28">
        <v>2861.5805020131002</v>
      </c>
      <c r="N12" s="28"/>
      <c r="O12" s="28">
        <v>34259.8180297</v>
      </c>
      <c r="P12" s="28">
        <v>61.064848683685007</v>
      </c>
      <c r="Q12" s="28"/>
      <c r="R12" s="28"/>
      <c r="S12" s="28"/>
      <c r="T12" s="28"/>
      <c r="U12" s="28">
        <v>0</v>
      </c>
      <c r="V12" s="28">
        <v>79114.497085551935</v>
      </c>
    </row>
    <row r="13" spans="2:22">
      <c r="B13" s="15" t="s">
        <v>38</v>
      </c>
      <c r="C13" s="28"/>
      <c r="D13" s="28"/>
      <c r="E13" s="28"/>
      <c r="F13" s="28"/>
      <c r="G13" s="28"/>
      <c r="H13" s="28"/>
      <c r="I13" s="28"/>
      <c r="J13" s="28">
        <v>0</v>
      </c>
      <c r="K13" s="28"/>
      <c r="L13" s="28"/>
      <c r="M13" s="28"/>
      <c r="N13" s="28"/>
      <c r="O13" s="28"/>
      <c r="P13" s="28"/>
      <c r="Q13" s="28"/>
      <c r="R13" s="28"/>
      <c r="S13" s="28"/>
      <c r="T13" s="28"/>
      <c r="U13" s="28"/>
      <c r="V13" s="28">
        <v>0</v>
      </c>
    </row>
    <row r="14" spans="2:22">
      <c r="B14" s="15" t="s">
        <v>115</v>
      </c>
      <c r="C14" s="28"/>
      <c r="D14" s="28"/>
      <c r="E14" s="28"/>
      <c r="F14" s="28"/>
      <c r="G14" s="28"/>
      <c r="H14" s="28"/>
      <c r="I14" s="28">
        <v>797.53715571042005</v>
      </c>
      <c r="J14" s="28"/>
      <c r="K14" s="28"/>
      <c r="L14" s="28"/>
      <c r="M14" s="28"/>
      <c r="N14" s="28"/>
      <c r="O14" s="28"/>
      <c r="P14" s="28"/>
      <c r="Q14" s="28"/>
      <c r="R14" s="28"/>
      <c r="S14" s="28"/>
      <c r="T14" s="28"/>
      <c r="U14" s="28"/>
      <c r="V14" s="28">
        <v>797.53715571042005</v>
      </c>
    </row>
    <row r="15" spans="2:22">
      <c r="B15" s="15" t="s">
        <v>65</v>
      </c>
      <c r="C15" s="28"/>
      <c r="D15" s="28">
        <v>6065.7458042806529</v>
      </c>
      <c r="E15" s="28"/>
      <c r="F15" s="28">
        <v>276.61993398539994</v>
      </c>
      <c r="G15" s="28"/>
      <c r="H15" s="28"/>
      <c r="I15" s="28">
        <v>0</v>
      </c>
      <c r="J15" s="28">
        <v>0</v>
      </c>
      <c r="K15" s="28"/>
      <c r="L15" s="28"/>
      <c r="M15" s="28">
        <v>1.6661222399999998E-2</v>
      </c>
      <c r="N15" s="28"/>
      <c r="O15" s="28"/>
      <c r="P15" s="28"/>
      <c r="Q15" s="28"/>
      <c r="R15" s="28"/>
      <c r="S15" s="28"/>
      <c r="T15" s="28"/>
      <c r="U15" s="28"/>
      <c r="V15" s="28">
        <v>6342.3823994884533</v>
      </c>
    </row>
    <row r="16" spans="2:22">
      <c r="B16" s="15" t="s">
        <v>70</v>
      </c>
      <c r="C16" s="28"/>
      <c r="D16" s="28"/>
      <c r="E16" s="28"/>
      <c r="F16" s="28">
        <v>165.29677670160001</v>
      </c>
      <c r="G16" s="28"/>
      <c r="H16" s="28"/>
      <c r="I16" s="28">
        <v>10.226353987980001</v>
      </c>
      <c r="J16" s="28">
        <v>0</v>
      </c>
      <c r="K16" s="28"/>
      <c r="L16" s="28"/>
      <c r="M16" s="28">
        <v>52.991929003800003</v>
      </c>
      <c r="N16" s="28"/>
      <c r="O16" s="28">
        <v>881.06625450000001</v>
      </c>
      <c r="P16" s="28"/>
      <c r="Q16" s="28"/>
      <c r="R16" s="28"/>
      <c r="S16" s="28"/>
      <c r="T16" s="28"/>
      <c r="U16" s="28"/>
      <c r="V16" s="28">
        <v>1109.58131419338</v>
      </c>
    </row>
    <row r="17" spans="2:22">
      <c r="B17" s="15" t="s">
        <v>75</v>
      </c>
      <c r="C17" s="28"/>
      <c r="D17" s="28"/>
      <c r="E17" s="28"/>
      <c r="F17" s="28">
        <v>0.6982083576</v>
      </c>
      <c r="G17" s="28"/>
      <c r="H17" s="28"/>
      <c r="I17" s="28">
        <v>0</v>
      </c>
      <c r="J17" s="28">
        <v>0</v>
      </c>
      <c r="K17" s="28"/>
      <c r="L17" s="28"/>
      <c r="M17" s="28">
        <v>0</v>
      </c>
      <c r="N17" s="28"/>
      <c r="O17" s="28">
        <v>15.767360700000001</v>
      </c>
      <c r="P17" s="28"/>
      <c r="Q17" s="28"/>
      <c r="R17" s="28"/>
      <c r="S17" s="28"/>
      <c r="T17" s="28"/>
      <c r="U17" s="28"/>
      <c r="V17" s="28">
        <v>16.4655690576</v>
      </c>
    </row>
    <row r="18" spans="2:22">
      <c r="B18" s="15" t="s">
        <v>71</v>
      </c>
      <c r="C18" s="28"/>
      <c r="D18" s="28"/>
      <c r="E18" s="28"/>
      <c r="F18" s="28">
        <v>53.390216599200002</v>
      </c>
      <c r="G18" s="28"/>
      <c r="H18" s="28"/>
      <c r="I18" s="28">
        <v>258.71122411173002</v>
      </c>
      <c r="J18" s="28">
        <v>0</v>
      </c>
      <c r="K18" s="28"/>
      <c r="L18" s="28"/>
      <c r="M18" s="28">
        <v>83.534357730300002</v>
      </c>
      <c r="N18" s="28"/>
      <c r="O18" s="28">
        <v>55.503419899999997</v>
      </c>
      <c r="P18" s="28"/>
      <c r="Q18" s="28"/>
      <c r="R18" s="28"/>
      <c r="S18" s="28"/>
      <c r="T18" s="28"/>
      <c r="U18" s="28"/>
      <c r="V18" s="28">
        <v>451.13921834122999</v>
      </c>
    </row>
    <row r="19" spans="2:22">
      <c r="B19" s="15" t="s">
        <v>72</v>
      </c>
      <c r="C19" s="28"/>
      <c r="D19" s="28"/>
      <c r="E19" s="28"/>
      <c r="F19" s="28">
        <v>0</v>
      </c>
      <c r="G19" s="28"/>
      <c r="H19" s="28"/>
      <c r="I19" s="28">
        <v>59.923837968120004</v>
      </c>
      <c r="J19" s="28">
        <v>0</v>
      </c>
      <c r="K19" s="28"/>
      <c r="L19" s="28"/>
      <c r="M19" s="28">
        <v>35.757912000900006</v>
      </c>
      <c r="N19" s="28"/>
      <c r="O19" s="28">
        <v>273.30091880000003</v>
      </c>
      <c r="P19" s="28"/>
      <c r="Q19" s="28"/>
      <c r="R19" s="28"/>
      <c r="S19" s="28"/>
      <c r="T19" s="28"/>
      <c r="U19" s="28"/>
      <c r="V19" s="28">
        <v>368.98266876902005</v>
      </c>
    </row>
    <row r="20" spans="2:22">
      <c r="B20" s="15" t="s">
        <v>64</v>
      </c>
      <c r="C20" s="28"/>
      <c r="D20" s="28"/>
      <c r="E20" s="28">
        <v>749.55863382179996</v>
      </c>
      <c r="F20" s="28">
        <v>118.38771016739999</v>
      </c>
      <c r="G20" s="28">
        <v>0</v>
      </c>
      <c r="H20" s="28">
        <v>7977.6641663461596</v>
      </c>
      <c r="I20" s="28">
        <v>19.41844559427</v>
      </c>
      <c r="J20" s="28">
        <v>0</v>
      </c>
      <c r="K20" s="28"/>
      <c r="L20" s="28"/>
      <c r="M20" s="28">
        <v>2.6033160000000005E-3</v>
      </c>
      <c r="N20" s="28"/>
      <c r="O20" s="28">
        <v>255.56985749999998</v>
      </c>
      <c r="P20" s="28"/>
      <c r="Q20" s="28"/>
      <c r="R20" s="28"/>
      <c r="S20" s="28"/>
      <c r="T20" s="28"/>
      <c r="U20" s="28"/>
      <c r="V20" s="28">
        <v>9120.6014167456306</v>
      </c>
    </row>
    <row r="21" spans="2:22">
      <c r="B21" s="15" t="s">
        <v>74</v>
      </c>
      <c r="C21" s="28"/>
      <c r="D21" s="28"/>
      <c r="E21" s="28"/>
      <c r="F21" s="28">
        <v>0</v>
      </c>
      <c r="G21" s="28"/>
      <c r="H21" s="28"/>
      <c r="I21" s="28">
        <v>11.82338856792</v>
      </c>
      <c r="J21" s="28">
        <v>0</v>
      </c>
      <c r="K21" s="28"/>
      <c r="L21" s="28"/>
      <c r="M21" s="28"/>
      <c r="N21" s="28"/>
      <c r="O21" s="28">
        <v>29.859800300000003</v>
      </c>
      <c r="P21" s="28"/>
      <c r="Q21" s="28"/>
      <c r="R21" s="28"/>
      <c r="S21" s="28"/>
      <c r="T21" s="28"/>
      <c r="U21" s="28"/>
      <c r="V21" s="28">
        <v>41.683188867920002</v>
      </c>
    </row>
    <row r="22" spans="2:22">
      <c r="B22" s="15" t="s">
        <v>73</v>
      </c>
      <c r="C22" s="28"/>
      <c r="D22" s="28"/>
      <c r="E22" s="28"/>
      <c r="F22" s="28">
        <v>40.166763661799997</v>
      </c>
      <c r="G22" s="28"/>
      <c r="H22" s="28"/>
      <c r="I22" s="28">
        <v>141.54737054229</v>
      </c>
      <c r="J22" s="28">
        <v>0</v>
      </c>
      <c r="K22" s="28"/>
      <c r="L22" s="28"/>
      <c r="M22" s="28">
        <v>1.2139913337000001</v>
      </c>
      <c r="N22" s="28"/>
      <c r="O22" s="28">
        <v>315.40496990000003</v>
      </c>
      <c r="P22" s="28"/>
      <c r="Q22" s="28"/>
      <c r="R22" s="28"/>
      <c r="S22" s="28"/>
      <c r="T22" s="28"/>
      <c r="U22" s="28"/>
      <c r="V22" s="28">
        <v>498.33309543779001</v>
      </c>
    </row>
    <row r="23" spans="2:22">
      <c r="B23" s="15" t="s">
        <v>68</v>
      </c>
      <c r="C23" s="28"/>
      <c r="D23" s="28">
        <v>0</v>
      </c>
      <c r="E23" s="28"/>
      <c r="F23" s="28">
        <v>409.75264787039998</v>
      </c>
      <c r="G23" s="28"/>
      <c r="H23" s="28"/>
      <c r="I23" s="28">
        <v>94.249226672100008</v>
      </c>
      <c r="J23" s="28">
        <v>0</v>
      </c>
      <c r="K23" s="28"/>
      <c r="L23" s="28"/>
      <c r="M23" s="28">
        <v>26.419622260200001</v>
      </c>
      <c r="N23" s="28"/>
      <c r="O23" s="28">
        <v>1886.5387176000002</v>
      </c>
      <c r="P23" s="28"/>
      <c r="Q23" s="28"/>
      <c r="R23" s="28"/>
      <c r="S23" s="28"/>
      <c r="T23" s="28"/>
      <c r="U23" s="28"/>
      <c r="V23" s="28">
        <v>2416.9602144027003</v>
      </c>
    </row>
    <row r="24" spans="2:22">
      <c r="B24" s="15" t="s">
        <v>69</v>
      </c>
      <c r="C24" s="28"/>
      <c r="D24" s="28"/>
      <c r="E24" s="28"/>
      <c r="F24" s="28">
        <v>184.91056812539998</v>
      </c>
      <c r="G24" s="28"/>
      <c r="H24" s="28">
        <v>0.49132476639999995</v>
      </c>
      <c r="I24" s="28">
        <v>11.11229220195</v>
      </c>
      <c r="J24" s="28">
        <v>0</v>
      </c>
      <c r="K24" s="28"/>
      <c r="L24" s="28"/>
      <c r="M24" s="28">
        <v>9.5810489577000002</v>
      </c>
      <c r="N24" s="28"/>
      <c r="O24" s="28">
        <v>2804.2799686000003</v>
      </c>
      <c r="P24" s="28"/>
      <c r="Q24" s="28"/>
      <c r="R24" s="28"/>
      <c r="S24" s="28"/>
      <c r="T24" s="28"/>
      <c r="U24" s="28"/>
      <c r="V24" s="28">
        <v>3010.3752026514503</v>
      </c>
    </row>
    <row r="25" spans="2:22">
      <c r="B25" s="15" t="s">
        <v>58</v>
      </c>
      <c r="C25" s="28"/>
      <c r="D25" s="28"/>
      <c r="E25" s="28"/>
      <c r="F25" s="28">
        <v>232.97213926079996</v>
      </c>
      <c r="G25" s="28">
        <v>7137.6806568480597</v>
      </c>
      <c r="H25" s="28">
        <v>178.80200848952001</v>
      </c>
      <c r="I25" s="28">
        <v>64.298890960470004</v>
      </c>
      <c r="J25" s="28">
        <v>0</v>
      </c>
      <c r="K25" s="28"/>
      <c r="L25" s="28"/>
      <c r="M25" s="28">
        <v>0.40370922870000003</v>
      </c>
      <c r="N25" s="28"/>
      <c r="O25" s="28">
        <v>6658.3889314999997</v>
      </c>
      <c r="P25" s="28"/>
      <c r="Q25" s="28"/>
      <c r="R25" s="28"/>
      <c r="S25" s="28"/>
      <c r="T25" s="28"/>
      <c r="U25" s="28">
        <v>0</v>
      </c>
      <c r="V25" s="28">
        <v>14272.546336287549</v>
      </c>
    </row>
    <row r="26" spans="2:22">
      <c r="B26" s="15" t="s">
        <v>66</v>
      </c>
      <c r="C26" s="28"/>
      <c r="D26" s="28"/>
      <c r="E26" s="28"/>
      <c r="F26" s="28">
        <v>267.90472374659998</v>
      </c>
      <c r="G26" s="28"/>
      <c r="H26" s="28">
        <v>150.31702070631997</v>
      </c>
      <c r="I26" s="28">
        <v>305.91662895170998</v>
      </c>
      <c r="J26" s="28">
        <v>0</v>
      </c>
      <c r="K26" s="28"/>
      <c r="L26" s="28"/>
      <c r="M26" s="28">
        <v>54.622581063300011</v>
      </c>
      <c r="N26" s="28"/>
      <c r="O26" s="28">
        <v>3828.5230992000002</v>
      </c>
      <c r="P26" s="28"/>
      <c r="Q26" s="28"/>
      <c r="R26" s="28"/>
      <c r="S26" s="28"/>
      <c r="T26" s="28"/>
      <c r="U26" s="28"/>
      <c r="V26" s="28">
        <v>4607.2840536679305</v>
      </c>
    </row>
    <row r="27" spans="2:22">
      <c r="B27" s="15" t="s">
        <v>67</v>
      </c>
      <c r="C27" s="28"/>
      <c r="D27" s="28"/>
      <c r="E27" s="28"/>
      <c r="F27" s="28">
        <v>176.84684952660001</v>
      </c>
      <c r="G27" s="28">
        <v>0</v>
      </c>
      <c r="H27" s="28">
        <v>0</v>
      </c>
      <c r="I27" s="28">
        <v>318.25682088201</v>
      </c>
      <c r="J27" s="28">
        <v>0</v>
      </c>
      <c r="K27" s="28"/>
      <c r="L27" s="28"/>
      <c r="M27" s="28">
        <v>606.5597415858</v>
      </c>
      <c r="N27" s="28"/>
      <c r="O27" s="28">
        <v>535.62821659999997</v>
      </c>
      <c r="P27" s="28"/>
      <c r="Q27" s="28"/>
      <c r="R27" s="28"/>
      <c r="S27" s="28"/>
      <c r="T27" s="28"/>
      <c r="U27" s="28"/>
      <c r="V27" s="28">
        <v>1637.2916285944102</v>
      </c>
    </row>
    <row r="28" spans="2:22">
      <c r="B28" s="15" t="s">
        <v>40</v>
      </c>
      <c r="C28" s="28"/>
      <c r="D28" s="28">
        <v>433.64445407512386</v>
      </c>
      <c r="E28" s="28">
        <v>12049.96043352585</v>
      </c>
      <c r="F28" s="28">
        <v>80.345762654399991</v>
      </c>
      <c r="G28" s="28"/>
      <c r="H28" s="28">
        <v>472.19991037232001</v>
      </c>
      <c r="I28" s="28">
        <v>2576.3595403160698</v>
      </c>
      <c r="J28" s="28">
        <v>0</v>
      </c>
      <c r="K28" s="28"/>
      <c r="L28" s="28">
        <v>0</v>
      </c>
      <c r="M28" s="28">
        <v>1990.4763443103</v>
      </c>
      <c r="N28" s="28"/>
      <c r="O28" s="28">
        <v>10321.8456685</v>
      </c>
      <c r="P28" s="28">
        <v>61.064848683685007</v>
      </c>
      <c r="Q28" s="28"/>
      <c r="R28" s="28"/>
      <c r="S28" s="28"/>
      <c r="T28" s="28"/>
      <c r="U28" s="28">
        <v>0</v>
      </c>
      <c r="V28" s="28">
        <v>27985.896962437746</v>
      </c>
    </row>
    <row r="29" spans="2:22">
      <c r="B29" s="15" t="s">
        <v>28</v>
      </c>
      <c r="C29" s="28"/>
      <c r="D29" s="28"/>
      <c r="E29" s="28"/>
      <c r="F29" s="28">
        <v>7.5991732793999986</v>
      </c>
      <c r="G29" s="28"/>
      <c r="H29" s="28"/>
      <c r="I29" s="28">
        <v>31.696641519299998</v>
      </c>
      <c r="J29" s="28">
        <v>0</v>
      </c>
      <c r="K29" s="28"/>
      <c r="L29" s="28"/>
      <c r="M29" s="28"/>
      <c r="N29" s="28"/>
      <c r="O29" s="28">
        <v>6398.1408461000001</v>
      </c>
      <c r="P29" s="28">
        <v>0</v>
      </c>
      <c r="Q29" s="28"/>
      <c r="R29" s="28"/>
      <c r="S29" s="28"/>
      <c r="T29" s="28"/>
      <c r="U29" s="28"/>
      <c r="V29" s="28">
        <v>6437.4366608987002</v>
      </c>
    </row>
    <row r="30" spans="2:22">
      <c r="B30" s="24" t="s">
        <v>9</v>
      </c>
      <c r="C30" s="28"/>
      <c r="D30" s="28"/>
      <c r="E30" s="28"/>
      <c r="F30" s="28"/>
      <c r="G30" s="28"/>
      <c r="H30" s="28"/>
      <c r="I30" s="28">
        <v>320.26968765711007</v>
      </c>
      <c r="J30" s="28">
        <v>0</v>
      </c>
      <c r="K30" s="28"/>
      <c r="L30" s="28">
        <v>0</v>
      </c>
      <c r="M30" s="28">
        <v>20955.9623983698</v>
      </c>
      <c r="N30" s="28"/>
      <c r="O30" s="28">
        <v>2593.2399100000002</v>
      </c>
      <c r="P30" s="28"/>
      <c r="Q30" s="28"/>
      <c r="R30" s="28"/>
      <c r="S30" s="28">
        <v>0</v>
      </c>
      <c r="T30" s="28"/>
      <c r="U30" s="28">
        <v>98.102121932160003</v>
      </c>
      <c r="V30" s="28">
        <v>23967.57411795907</v>
      </c>
    </row>
    <row r="31" spans="2:22">
      <c r="B31" s="15" t="s">
        <v>33</v>
      </c>
      <c r="C31" s="28"/>
      <c r="D31" s="28"/>
      <c r="E31" s="28"/>
      <c r="F31" s="28"/>
      <c r="G31" s="28"/>
      <c r="H31" s="28"/>
      <c r="I31" s="28">
        <v>320.26968765711007</v>
      </c>
      <c r="J31" s="28">
        <v>0</v>
      </c>
      <c r="K31" s="28"/>
      <c r="L31" s="28">
        <v>0</v>
      </c>
      <c r="M31" s="28">
        <v>4232.3991711126009</v>
      </c>
      <c r="N31" s="28"/>
      <c r="O31" s="28">
        <v>640.91722230000005</v>
      </c>
      <c r="P31" s="28"/>
      <c r="Q31" s="28"/>
      <c r="R31" s="28"/>
      <c r="S31" s="28"/>
      <c r="T31" s="28"/>
      <c r="U31" s="28"/>
      <c r="V31" s="28">
        <v>5193.5860810697104</v>
      </c>
    </row>
    <row r="32" spans="2:22">
      <c r="B32" s="15" t="s">
        <v>41</v>
      </c>
      <c r="C32" s="28"/>
      <c r="D32" s="28"/>
      <c r="E32" s="28"/>
      <c r="F32" s="28"/>
      <c r="G32" s="28"/>
      <c r="H32" s="28"/>
      <c r="I32" s="28"/>
      <c r="J32" s="28">
        <v>0</v>
      </c>
      <c r="K32" s="28"/>
      <c r="L32" s="28"/>
      <c r="M32" s="28"/>
      <c r="N32" s="28"/>
      <c r="O32" s="28"/>
      <c r="P32" s="28"/>
      <c r="Q32" s="28"/>
      <c r="R32" s="28"/>
      <c r="S32" s="28"/>
      <c r="T32" s="28"/>
      <c r="U32" s="28"/>
      <c r="V32" s="28">
        <v>0</v>
      </c>
    </row>
    <row r="33" spans="2:22">
      <c r="B33" s="15" t="s">
        <v>10</v>
      </c>
      <c r="C33" s="28"/>
      <c r="D33" s="28"/>
      <c r="E33" s="28"/>
      <c r="F33" s="28"/>
      <c r="G33" s="28"/>
      <c r="H33" s="28"/>
      <c r="I33" s="28"/>
      <c r="J33" s="28">
        <v>0</v>
      </c>
      <c r="K33" s="28"/>
      <c r="L33" s="28">
        <v>0</v>
      </c>
      <c r="M33" s="28">
        <v>16723.5632272572</v>
      </c>
      <c r="N33" s="28"/>
      <c r="O33" s="28">
        <v>1952.3226877</v>
      </c>
      <c r="P33" s="28"/>
      <c r="Q33" s="28"/>
      <c r="R33" s="28"/>
      <c r="S33" s="28">
        <v>0</v>
      </c>
      <c r="T33" s="28"/>
      <c r="U33" s="28">
        <v>98.102121932160003</v>
      </c>
      <c r="V33" s="28">
        <v>18773.988036889361</v>
      </c>
    </row>
    <row r="34" spans="2:22">
      <c r="B34" s="24" t="s">
        <v>83</v>
      </c>
      <c r="C34" s="28">
        <v>0</v>
      </c>
      <c r="D34" s="28"/>
      <c r="E34" s="28">
        <v>43284.979932902941</v>
      </c>
      <c r="F34" s="28">
        <v>32463.8699736546</v>
      </c>
      <c r="G34" s="28"/>
      <c r="H34" s="28"/>
      <c r="I34" s="28">
        <v>1752.02408315961</v>
      </c>
      <c r="J34" s="28"/>
      <c r="K34" s="28">
        <v>0</v>
      </c>
      <c r="L34" s="28">
        <v>0</v>
      </c>
      <c r="M34" s="28"/>
      <c r="N34" s="28"/>
      <c r="O34" s="28">
        <v>65699.819753700009</v>
      </c>
      <c r="P34" s="28"/>
      <c r="Q34" s="28">
        <v>0</v>
      </c>
      <c r="R34" s="28">
        <v>0</v>
      </c>
      <c r="S34" s="28"/>
      <c r="T34" s="28">
        <v>0</v>
      </c>
      <c r="U34" s="28"/>
      <c r="V34" s="28">
        <v>143200.69374341716</v>
      </c>
    </row>
    <row r="35" spans="2:22">
      <c r="B35" s="15" t="s">
        <v>84</v>
      </c>
      <c r="C35" s="28"/>
      <c r="D35" s="28"/>
      <c r="E35" s="28">
        <v>38144.202976866392</v>
      </c>
      <c r="F35" s="28"/>
      <c r="G35" s="28"/>
      <c r="H35" s="28"/>
      <c r="I35" s="28"/>
      <c r="J35" s="28"/>
      <c r="K35" s="28"/>
      <c r="L35" s="28"/>
      <c r="M35" s="28"/>
      <c r="N35" s="28"/>
      <c r="O35" s="28"/>
      <c r="P35" s="28"/>
      <c r="Q35" s="28"/>
      <c r="R35" s="28"/>
      <c r="S35" s="28"/>
      <c r="T35" s="28"/>
      <c r="U35" s="28"/>
      <c r="V35" s="28">
        <v>38144.202976866392</v>
      </c>
    </row>
    <row r="36" spans="2:22">
      <c r="B36" s="15" t="s">
        <v>85</v>
      </c>
      <c r="C36" s="28"/>
      <c r="D36" s="28"/>
      <c r="E36" s="28"/>
      <c r="F36" s="28"/>
      <c r="G36" s="28"/>
      <c r="H36" s="28"/>
      <c r="I36" s="28"/>
      <c r="J36" s="28"/>
      <c r="K36" s="28"/>
      <c r="L36" s="28"/>
      <c r="M36" s="28"/>
      <c r="N36" s="28"/>
      <c r="O36" s="28">
        <v>60727.124776561541</v>
      </c>
      <c r="P36" s="28"/>
      <c r="Q36" s="28"/>
      <c r="R36" s="28"/>
      <c r="S36" s="28"/>
      <c r="T36" s="28"/>
      <c r="U36" s="28"/>
      <c r="V36" s="28">
        <v>60727.124776561541</v>
      </c>
    </row>
    <row r="37" spans="2:22">
      <c r="B37" s="15" t="s">
        <v>86</v>
      </c>
      <c r="C37" s="28"/>
      <c r="D37" s="28"/>
      <c r="E37" s="28"/>
      <c r="F37" s="28"/>
      <c r="G37" s="28"/>
      <c r="H37" s="28"/>
      <c r="I37" s="28"/>
      <c r="J37" s="28"/>
      <c r="K37" s="28"/>
      <c r="L37" s="28"/>
      <c r="M37" s="28"/>
      <c r="N37" s="28"/>
      <c r="O37" s="28">
        <v>940.51459847759611</v>
      </c>
      <c r="P37" s="28"/>
      <c r="Q37" s="28"/>
      <c r="R37" s="28"/>
      <c r="S37" s="28"/>
      <c r="T37" s="28"/>
      <c r="U37" s="28"/>
      <c r="V37" s="28">
        <v>940.51459847759611</v>
      </c>
    </row>
    <row r="38" spans="2:22">
      <c r="B38" s="15" t="s">
        <v>87</v>
      </c>
      <c r="C38" s="28"/>
      <c r="D38" s="28"/>
      <c r="E38" s="28"/>
      <c r="F38" s="28">
        <v>32454.014748418289</v>
      </c>
      <c r="G38" s="28"/>
      <c r="H38" s="28"/>
      <c r="I38" s="28"/>
      <c r="J38" s="28"/>
      <c r="K38" s="28"/>
      <c r="L38" s="28"/>
      <c r="M38" s="28"/>
      <c r="N38" s="28"/>
      <c r="O38" s="28"/>
      <c r="P38" s="28"/>
      <c r="Q38" s="28"/>
      <c r="R38" s="28"/>
      <c r="S38" s="28"/>
      <c r="T38" s="28"/>
      <c r="U38" s="28"/>
      <c r="V38" s="28">
        <v>32454.014748418289</v>
      </c>
    </row>
    <row r="39" spans="2:22">
      <c r="B39" s="15" t="s">
        <v>88</v>
      </c>
      <c r="C39" s="28">
        <v>0</v>
      </c>
      <c r="D39" s="28"/>
      <c r="E39" s="28"/>
      <c r="F39" s="28"/>
      <c r="G39" s="28"/>
      <c r="H39" s="28"/>
      <c r="I39" s="28"/>
      <c r="J39" s="28"/>
      <c r="K39" s="28"/>
      <c r="L39" s="28"/>
      <c r="M39" s="28"/>
      <c r="N39" s="28"/>
      <c r="O39" s="28"/>
      <c r="P39" s="28"/>
      <c r="Q39" s="28"/>
      <c r="R39" s="28"/>
      <c r="S39" s="28"/>
      <c r="T39" s="28"/>
      <c r="U39" s="28"/>
      <c r="V39" s="28">
        <v>0</v>
      </c>
    </row>
    <row r="40" spans="2:22">
      <c r="B40" s="15" t="s">
        <v>90</v>
      </c>
      <c r="C40" s="28"/>
      <c r="D40" s="28"/>
      <c r="E40" s="28"/>
      <c r="F40" s="28">
        <v>9.8552252363098543</v>
      </c>
      <c r="G40" s="28"/>
      <c r="H40" s="28"/>
      <c r="I40" s="28"/>
      <c r="J40" s="28"/>
      <c r="K40" s="28"/>
      <c r="L40" s="28"/>
      <c r="M40" s="28"/>
      <c r="N40" s="28"/>
      <c r="O40" s="28"/>
      <c r="P40" s="28"/>
      <c r="Q40" s="28"/>
      <c r="R40" s="28"/>
      <c r="S40" s="28"/>
      <c r="T40" s="28"/>
      <c r="U40" s="28"/>
      <c r="V40" s="28">
        <v>9.8552252363098543</v>
      </c>
    </row>
    <row r="41" spans="2:22">
      <c r="B41" s="15" t="s">
        <v>91</v>
      </c>
      <c r="C41" s="28"/>
      <c r="D41" s="28"/>
      <c r="E41" s="28"/>
      <c r="F41" s="28"/>
      <c r="G41" s="28"/>
      <c r="H41" s="28"/>
      <c r="I41" s="28"/>
      <c r="J41" s="28"/>
      <c r="K41" s="28">
        <v>0</v>
      </c>
      <c r="L41" s="28"/>
      <c r="M41" s="28"/>
      <c r="N41" s="28"/>
      <c r="O41" s="28"/>
      <c r="P41" s="28"/>
      <c r="Q41" s="28"/>
      <c r="R41" s="28"/>
      <c r="S41" s="28"/>
      <c r="T41" s="28"/>
      <c r="U41" s="28"/>
      <c r="V41" s="28">
        <v>0</v>
      </c>
    </row>
    <row r="42" spans="2:22">
      <c r="B42" s="15" t="s">
        <v>93</v>
      </c>
      <c r="C42" s="28">
        <v>0</v>
      </c>
      <c r="D42" s="28"/>
      <c r="E42" s="28"/>
      <c r="F42" s="28"/>
      <c r="G42" s="28"/>
      <c r="H42" s="28"/>
      <c r="I42" s="28"/>
      <c r="J42" s="28"/>
      <c r="K42" s="28"/>
      <c r="L42" s="28"/>
      <c r="M42" s="28"/>
      <c r="N42" s="28"/>
      <c r="O42" s="28"/>
      <c r="P42" s="28"/>
      <c r="Q42" s="28"/>
      <c r="R42" s="28"/>
      <c r="S42" s="28"/>
      <c r="T42" s="28"/>
      <c r="U42" s="28"/>
      <c r="V42" s="28">
        <v>0</v>
      </c>
    </row>
    <row r="43" spans="2:22">
      <c r="B43" s="15" t="s">
        <v>94</v>
      </c>
      <c r="C43" s="28">
        <v>0</v>
      </c>
      <c r="D43" s="28"/>
      <c r="E43" s="28"/>
      <c r="F43" s="28"/>
      <c r="G43" s="28"/>
      <c r="H43" s="28"/>
      <c r="I43" s="28"/>
      <c r="J43" s="28"/>
      <c r="K43" s="28"/>
      <c r="L43" s="28"/>
      <c r="M43" s="28"/>
      <c r="N43" s="28"/>
      <c r="O43" s="28"/>
      <c r="P43" s="28"/>
      <c r="Q43" s="28"/>
      <c r="R43" s="28"/>
      <c r="S43" s="28"/>
      <c r="T43" s="28"/>
      <c r="U43" s="28"/>
      <c r="V43" s="28">
        <v>0</v>
      </c>
    </row>
    <row r="44" spans="2:22">
      <c r="B44" s="15" t="s">
        <v>95</v>
      </c>
      <c r="C44" s="28"/>
      <c r="D44" s="28"/>
      <c r="E44" s="28"/>
      <c r="F44" s="28"/>
      <c r="G44" s="28"/>
      <c r="H44" s="28"/>
      <c r="I44" s="28"/>
      <c r="J44" s="28"/>
      <c r="K44" s="28"/>
      <c r="L44" s="28"/>
      <c r="M44" s="28"/>
      <c r="N44" s="28"/>
      <c r="O44" s="28"/>
      <c r="P44" s="28"/>
      <c r="Q44" s="28">
        <v>0</v>
      </c>
      <c r="R44" s="28"/>
      <c r="S44" s="28"/>
      <c r="T44" s="28"/>
      <c r="U44" s="28"/>
      <c r="V44" s="28">
        <v>0</v>
      </c>
    </row>
    <row r="45" spans="2:22">
      <c r="B45" s="15" t="s">
        <v>97</v>
      </c>
      <c r="C45" s="28"/>
      <c r="D45" s="28"/>
      <c r="E45" s="28"/>
      <c r="F45" s="28"/>
      <c r="G45" s="28"/>
      <c r="H45" s="28"/>
      <c r="I45" s="28"/>
      <c r="J45" s="28"/>
      <c r="K45" s="28"/>
      <c r="L45" s="28"/>
      <c r="M45" s="28"/>
      <c r="N45" s="28"/>
      <c r="O45" s="28"/>
      <c r="P45" s="28"/>
      <c r="Q45" s="28"/>
      <c r="R45" s="28">
        <v>0</v>
      </c>
      <c r="S45" s="28"/>
      <c r="T45" s="28"/>
      <c r="U45" s="28"/>
      <c r="V45" s="28">
        <v>0</v>
      </c>
    </row>
    <row r="46" spans="2:22">
      <c r="B46" s="15" t="s">
        <v>99</v>
      </c>
      <c r="C46" s="28"/>
      <c r="D46" s="28"/>
      <c r="E46" s="28">
        <v>5140.7769560365468</v>
      </c>
      <c r="F46" s="28"/>
      <c r="G46" s="28"/>
      <c r="H46" s="28"/>
      <c r="I46" s="28"/>
      <c r="J46" s="28"/>
      <c r="K46" s="28"/>
      <c r="L46" s="28"/>
      <c r="M46" s="28"/>
      <c r="N46" s="28"/>
      <c r="O46" s="28"/>
      <c r="P46" s="28"/>
      <c r="Q46" s="28"/>
      <c r="R46" s="28"/>
      <c r="S46" s="28"/>
      <c r="T46" s="28"/>
      <c r="U46" s="28"/>
      <c r="V46" s="28">
        <v>5140.7769560365468</v>
      </c>
    </row>
    <row r="47" spans="2:22">
      <c r="B47" s="15" t="s">
        <v>100</v>
      </c>
      <c r="C47" s="28"/>
      <c r="D47" s="28"/>
      <c r="E47" s="28"/>
      <c r="F47" s="28"/>
      <c r="G47" s="28"/>
      <c r="H47" s="28"/>
      <c r="I47" s="28"/>
      <c r="J47" s="28"/>
      <c r="K47" s="28"/>
      <c r="L47" s="28"/>
      <c r="M47" s="28"/>
      <c r="N47" s="28"/>
      <c r="O47" s="28"/>
      <c r="P47" s="28"/>
      <c r="Q47" s="28"/>
      <c r="R47" s="28"/>
      <c r="S47" s="28"/>
      <c r="T47" s="28">
        <v>0</v>
      </c>
      <c r="U47" s="28"/>
      <c r="V47" s="28">
        <v>0</v>
      </c>
    </row>
    <row r="48" spans="2:22">
      <c r="B48" s="15" t="s">
        <v>102</v>
      </c>
      <c r="C48" s="28"/>
      <c r="D48" s="28"/>
      <c r="E48" s="28"/>
      <c r="F48" s="28"/>
      <c r="G48" s="28"/>
      <c r="H48" s="28"/>
      <c r="I48" s="28"/>
      <c r="J48" s="28"/>
      <c r="K48" s="28"/>
      <c r="L48" s="28">
        <v>0</v>
      </c>
      <c r="M48" s="28"/>
      <c r="N48" s="28"/>
      <c r="O48" s="28"/>
      <c r="P48" s="28"/>
      <c r="Q48" s="28"/>
      <c r="R48" s="28"/>
      <c r="S48" s="28"/>
      <c r="T48" s="28"/>
      <c r="U48" s="28"/>
      <c r="V48" s="28">
        <v>0</v>
      </c>
    </row>
    <row r="49" spans="2:22">
      <c r="B49" s="15" t="s">
        <v>103</v>
      </c>
      <c r="C49" s="28"/>
      <c r="D49" s="28"/>
      <c r="E49" s="28"/>
      <c r="F49" s="28"/>
      <c r="G49" s="28"/>
      <c r="H49" s="28"/>
      <c r="I49" s="28">
        <v>1752.02408315961</v>
      </c>
      <c r="J49" s="28"/>
      <c r="K49" s="28"/>
      <c r="L49" s="28"/>
      <c r="M49" s="28"/>
      <c r="N49" s="28"/>
      <c r="O49" s="28"/>
      <c r="P49" s="28"/>
      <c r="Q49" s="28"/>
      <c r="R49" s="28"/>
      <c r="S49" s="28"/>
      <c r="T49" s="28"/>
      <c r="U49" s="28"/>
      <c r="V49" s="28">
        <v>1752.02408315961</v>
      </c>
    </row>
    <row r="50" spans="2:22">
      <c r="B50" s="15" t="s">
        <v>104</v>
      </c>
      <c r="C50" s="28">
        <v>0</v>
      </c>
      <c r="D50" s="28"/>
      <c r="E50" s="28"/>
      <c r="F50" s="28"/>
      <c r="G50" s="28"/>
      <c r="H50" s="28"/>
      <c r="I50" s="28"/>
      <c r="J50" s="28"/>
      <c r="K50" s="28"/>
      <c r="L50" s="28"/>
      <c r="M50" s="28"/>
      <c r="N50" s="28"/>
      <c r="O50" s="28"/>
      <c r="P50" s="28"/>
      <c r="Q50" s="28"/>
      <c r="R50" s="28"/>
      <c r="S50" s="28"/>
      <c r="T50" s="28"/>
      <c r="U50" s="28"/>
      <c r="V50" s="28">
        <v>0</v>
      </c>
    </row>
    <row r="51" spans="2:22">
      <c r="B51" s="15" t="s">
        <v>105</v>
      </c>
      <c r="C51" s="28"/>
      <c r="D51" s="28"/>
      <c r="E51" s="28"/>
      <c r="F51" s="28"/>
      <c r="G51" s="28"/>
      <c r="H51" s="28"/>
      <c r="I51" s="28"/>
      <c r="J51" s="28"/>
      <c r="K51" s="28"/>
      <c r="L51" s="28"/>
      <c r="M51" s="28"/>
      <c r="N51" s="28"/>
      <c r="O51" s="28">
        <v>4032.1803786608666</v>
      </c>
      <c r="P51" s="28"/>
      <c r="Q51" s="28"/>
      <c r="R51" s="28"/>
      <c r="S51" s="28"/>
      <c r="T51" s="28"/>
      <c r="U51" s="28"/>
      <c r="V51" s="28">
        <v>4032.1803786608666</v>
      </c>
    </row>
    <row r="52" spans="2:22">
      <c r="B52" s="15" t="s">
        <v>106</v>
      </c>
      <c r="C52" s="28">
        <v>0</v>
      </c>
      <c r="D52" s="28"/>
      <c r="E52" s="28"/>
      <c r="F52" s="28"/>
      <c r="G52" s="28"/>
      <c r="H52" s="28"/>
      <c r="I52" s="28"/>
      <c r="J52" s="28"/>
      <c r="K52" s="28"/>
      <c r="L52" s="28"/>
      <c r="M52" s="28"/>
      <c r="N52" s="28"/>
      <c r="O52" s="28"/>
      <c r="P52" s="28"/>
      <c r="Q52" s="28"/>
      <c r="R52" s="28"/>
      <c r="S52" s="28"/>
      <c r="T52" s="28"/>
      <c r="U52" s="28"/>
      <c r="V52" s="28">
        <v>0</v>
      </c>
    </row>
    <row r="53" spans="2:22">
      <c r="B53" s="15" t="s">
        <v>107</v>
      </c>
      <c r="C53" s="28"/>
      <c r="D53" s="28"/>
      <c r="E53" s="28"/>
      <c r="F53" s="28"/>
      <c r="G53" s="28"/>
      <c r="H53" s="28"/>
      <c r="I53" s="28"/>
      <c r="J53" s="28"/>
      <c r="K53" s="28"/>
      <c r="L53" s="28"/>
      <c r="M53" s="28"/>
      <c r="N53" s="28"/>
      <c r="O53" s="28">
        <v>0</v>
      </c>
      <c r="P53" s="28"/>
      <c r="Q53" s="28"/>
      <c r="R53" s="28"/>
      <c r="S53" s="28"/>
      <c r="T53" s="28"/>
      <c r="U53" s="28"/>
      <c r="V53" s="28">
        <v>0</v>
      </c>
    </row>
    <row r="54" spans="2:22">
      <c r="B54" s="15" t="s">
        <v>108</v>
      </c>
      <c r="C54" s="28">
        <v>0</v>
      </c>
      <c r="D54" s="28"/>
      <c r="E54" s="28"/>
      <c r="F54" s="28"/>
      <c r="G54" s="28"/>
      <c r="H54" s="28"/>
      <c r="I54" s="28"/>
      <c r="J54" s="28"/>
      <c r="K54" s="28"/>
      <c r="L54" s="28"/>
      <c r="M54" s="28"/>
      <c r="N54" s="28"/>
      <c r="O54" s="28"/>
      <c r="P54" s="28"/>
      <c r="Q54" s="28"/>
      <c r="R54" s="28"/>
      <c r="S54" s="28"/>
      <c r="T54" s="28"/>
      <c r="U54" s="28"/>
      <c r="V54" s="28">
        <v>0</v>
      </c>
    </row>
    <row r="55" spans="2:22">
      <c r="B55" s="24" t="s">
        <v>39</v>
      </c>
      <c r="C55" s="28"/>
      <c r="D55" s="28"/>
      <c r="E55" s="28"/>
      <c r="F55" s="28">
        <v>6.4595396106000003</v>
      </c>
      <c r="G55" s="28"/>
      <c r="H55" s="28"/>
      <c r="I55" s="28">
        <v>43980.191393118846</v>
      </c>
      <c r="J55" s="28">
        <v>0</v>
      </c>
      <c r="K55" s="28"/>
      <c r="L55" s="28"/>
      <c r="M55" s="28">
        <v>3520.8700837644001</v>
      </c>
      <c r="N55" s="28"/>
      <c r="O55" s="28">
        <v>50.074365299999997</v>
      </c>
      <c r="P55" s="28">
        <v>105498.25663889165</v>
      </c>
      <c r="Q55" s="28"/>
      <c r="R55" s="28"/>
      <c r="S55" s="28"/>
      <c r="T55" s="28"/>
      <c r="U55" s="28">
        <v>9173.305111359381</v>
      </c>
      <c r="V55" s="28">
        <v>162229.1571320449</v>
      </c>
    </row>
    <row r="56" spans="2:22">
      <c r="B56" s="15" t="s">
        <v>52</v>
      </c>
      <c r="C56" s="28"/>
      <c r="D56" s="28"/>
      <c r="E56" s="28"/>
      <c r="F56" s="28"/>
      <c r="G56" s="28"/>
      <c r="H56" s="28"/>
      <c r="I56" s="28"/>
      <c r="J56" s="28"/>
      <c r="K56" s="28"/>
      <c r="L56" s="28"/>
      <c r="M56" s="28"/>
      <c r="N56" s="28"/>
      <c r="O56" s="28"/>
      <c r="P56" s="28">
        <v>61.385222242075002</v>
      </c>
      <c r="Q56" s="28"/>
      <c r="R56" s="28"/>
      <c r="S56" s="28"/>
      <c r="T56" s="28"/>
      <c r="U56" s="28">
        <v>9173.305111359381</v>
      </c>
      <c r="V56" s="28">
        <v>9234.6903336014566</v>
      </c>
    </row>
    <row r="57" spans="2:22">
      <c r="B57" s="15" t="s">
        <v>44</v>
      </c>
      <c r="C57" s="28"/>
      <c r="D57" s="28"/>
      <c r="E57" s="28"/>
      <c r="F57" s="28"/>
      <c r="G57" s="28"/>
      <c r="H57" s="28"/>
      <c r="I57" s="28">
        <v>39964.449107472035</v>
      </c>
      <c r="J57" s="28"/>
      <c r="K57" s="28"/>
      <c r="L57" s="28"/>
      <c r="M57" s="28">
        <v>3520.8700837644001</v>
      </c>
      <c r="N57" s="28"/>
      <c r="O57" s="28">
        <v>50.074365299999997</v>
      </c>
      <c r="P57" s="28">
        <v>105436.87141664958</v>
      </c>
      <c r="Q57" s="28"/>
      <c r="R57" s="28"/>
      <c r="S57" s="28"/>
      <c r="T57" s="28"/>
      <c r="U57" s="28"/>
      <c r="V57" s="28">
        <v>148972.26497318601</v>
      </c>
    </row>
    <row r="58" spans="2:22">
      <c r="B58" s="15" t="s">
        <v>60</v>
      </c>
      <c r="C58" s="28"/>
      <c r="D58" s="28"/>
      <c r="E58" s="28"/>
      <c r="F58" s="28"/>
      <c r="G58" s="28"/>
      <c r="H58" s="28"/>
      <c r="I58" s="28"/>
      <c r="J58" s="28">
        <v>0</v>
      </c>
      <c r="K58" s="28"/>
      <c r="L58" s="28"/>
      <c r="M58" s="28"/>
      <c r="N58" s="28"/>
      <c r="O58" s="28"/>
      <c r="P58" s="28"/>
      <c r="Q58" s="28"/>
      <c r="R58" s="28"/>
      <c r="S58" s="28"/>
      <c r="T58" s="28"/>
      <c r="U58" s="28"/>
      <c r="V58" s="28">
        <v>0</v>
      </c>
    </row>
    <row r="59" spans="2:22">
      <c r="B59" s="15" t="s">
        <v>55</v>
      </c>
      <c r="C59" s="28"/>
      <c r="D59" s="28"/>
      <c r="E59" s="28"/>
      <c r="F59" s="28"/>
      <c r="G59" s="28"/>
      <c r="H59" s="28"/>
      <c r="I59" s="28">
        <v>1926.7964315250301</v>
      </c>
      <c r="J59" s="28">
        <v>0</v>
      </c>
      <c r="K59" s="28"/>
      <c r="L59" s="28"/>
      <c r="M59" s="28">
        <v>0</v>
      </c>
      <c r="N59" s="28"/>
      <c r="O59" s="28"/>
      <c r="P59" s="28">
        <v>0</v>
      </c>
      <c r="Q59" s="28"/>
      <c r="R59" s="28"/>
      <c r="S59" s="28"/>
      <c r="T59" s="28"/>
      <c r="U59" s="28"/>
      <c r="V59" s="28">
        <v>1926.7964315250301</v>
      </c>
    </row>
    <row r="60" spans="2:22">
      <c r="B60" s="15" t="s">
        <v>53</v>
      </c>
      <c r="C60" s="28"/>
      <c r="D60" s="28"/>
      <c r="E60" s="28"/>
      <c r="F60" s="28">
        <v>6.4595396106000003</v>
      </c>
      <c r="G60" s="28"/>
      <c r="H60" s="28"/>
      <c r="I60" s="28">
        <v>2088.94585412178</v>
      </c>
      <c r="J60" s="28"/>
      <c r="K60" s="28"/>
      <c r="L60" s="28"/>
      <c r="M60" s="28"/>
      <c r="N60" s="28"/>
      <c r="O60" s="28"/>
      <c r="P60" s="28"/>
      <c r="Q60" s="28"/>
      <c r="R60" s="28"/>
      <c r="S60" s="28"/>
      <c r="T60" s="28"/>
      <c r="U60" s="28"/>
      <c r="V60" s="28">
        <v>2095.4053937323802</v>
      </c>
    </row>
    <row r="61" spans="2:22">
      <c r="B61" s="24" t="s">
        <v>113</v>
      </c>
      <c r="C61" s="28">
        <v>0</v>
      </c>
      <c r="D61" s="28">
        <v>6499.3902583557765</v>
      </c>
      <c r="E61" s="28">
        <v>56084.499000250587</v>
      </c>
      <c r="F61" s="28">
        <v>34485.220987201799</v>
      </c>
      <c r="G61" s="28">
        <v>7524.2034658513794</v>
      </c>
      <c r="H61" s="28">
        <v>8779.4744306807188</v>
      </c>
      <c r="I61" s="28">
        <v>59171.480528738946</v>
      </c>
      <c r="J61" s="28">
        <v>0</v>
      </c>
      <c r="K61" s="28">
        <v>0</v>
      </c>
      <c r="L61" s="28">
        <v>0</v>
      </c>
      <c r="M61" s="28">
        <v>27730.788481392599</v>
      </c>
      <c r="N61" s="28">
        <v>17564.86766123278</v>
      </c>
      <c r="O61" s="28">
        <v>134742.89495817298</v>
      </c>
      <c r="P61" s="28">
        <v>105559.32148757533</v>
      </c>
      <c r="Q61" s="28">
        <v>0</v>
      </c>
      <c r="R61" s="28">
        <v>0</v>
      </c>
      <c r="S61" s="28">
        <v>0</v>
      </c>
      <c r="T61" s="28">
        <v>0</v>
      </c>
      <c r="U61" s="28">
        <v>9271.9971495900209</v>
      </c>
      <c r="V61" s="28">
        <v>467414.13840904291</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B1:K62"/>
  <sheetViews>
    <sheetView topLeftCell="A19" workbookViewId="0">
      <selection activeCell="B25" sqref="B25"/>
    </sheetView>
  </sheetViews>
  <sheetFormatPr baseColWidth="10" defaultRowHeight="15.75"/>
  <cols>
    <col min="2" max="2" width="47.625" customWidth="1"/>
    <col min="4" max="4" width="12.375" bestFit="1" customWidth="1"/>
  </cols>
  <sheetData>
    <row r="1" spans="2:11">
      <c r="J1" s="376" t="s">
        <v>438</v>
      </c>
      <c r="K1" s="376"/>
    </row>
    <row r="2" spans="2:11" ht="47.25">
      <c r="B2" s="215" t="s">
        <v>336</v>
      </c>
      <c r="C2" s="216" t="s">
        <v>337</v>
      </c>
      <c r="D2" s="216" t="s">
        <v>338</v>
      </c>
      <c r="E2" s="216" t="s">
        <v>339</v>
      </c>
      <c r="F2" s="217" t="s">
        <v>340</v>
      </c>
      <c r="G2" s="216" t="s">
        <v>317</v>
      </c>
      <c r="H2" s="217" t="s">
        <v>402</v>
      </c>
      <c r="I2" s="221"/>
      <c r="J2" s="311" t="s">
        <v>437</v>
      </c>
      <c r="K2" s="311" t="s">
        <v>437</v>
      </c>
    </row>
    <row r="3" spans="2:11">
      <c r="B3" s="218" t="s">
        <v>341</v>
      </c>
      <c r="C3" s="219">
        <f>'[2]Resumen all energy'!C33</f>
        <v>117.85555327330248</v>
      </c>
      <c r="D3" s="219">
        <f>'[2]Resumen all energy'!D33</f>
        <v>6.5447287070636406E-2</v>
      </c>
      <c r="E3" s="219">
        <f>'[2]Resumen all energy'!E33</f>
        <v>35.28284473921137</v>
      </c>
      <c r="F3" s="219">
        <f>'[2]Resumen all energy'!F33</f>
        <v>0</v>
      </c>
      <c r="G3" s="220">
        <f>SUM(C3:F3)</f>
        <v>153.20384529958449</v>
      </c>
      <c r="H3" s="220">
        <f>SUM(C3:E3)</f>
        <v>153.20384529958449</v>
      </c>
      <c r="I3" s="221"/>
      <c r="J3" s="221"/>
      <c r="K3" s="312">
        <f>C3/$C$42</f>
        <v>2.8049272738087962E-2</v>
      </c>
    </row>
    <row r="4" spans="2:11">
      <c r="B4" s="218" t="s">
        <v>342</v>
      </c>
      <c r="C4" s="219">
        <f>'[2]Resumen all energy'!C34</f>
        <v>3.7315797266975155</v>
      </c>
      <c r="D4" s="219">
        <f>'[2]Resumen all energy'!D34</f>
        <v>0</v>
      </c>
      <c r="E4" s="219">
        <f>'[2]Resumen all energy'!E34</f>
        <v>1.7451552607886325</v>
      </c>
      <c r="F4" s="219">
        <f>'[2]Resumen all energy'!F34</f>
        <v>0</v>
      </c>
      <c r="G4" s="220">
        <f t="shared" ref="G4:G35" si="0">SUM(C4:F4)</f>
        <v>5.4767349874861484</v>
      </c>
      <c r="H4" s="220">
        <f t="shared" ref="H4:H35" si="1">SUM(C4:E4)</f>
        <v>5.4767349874861484</v>
      </c>
      <c r="I4" s="221"/>
      <c r="J4" s="221"/>
      <c r="K4" s="312">
        <f t="shared" ref="K4:K40" si="2">C4/$C$42</f>
        <v>8.8810492667525879E-4</v>
      </c>
    </row>
    <row r="5" spans="2:11">
      <c r="B5" s="218" t="s">
        <v>343</v>
      </c>
      <c r="C5" s="219">
        <f>'[2]Resumen all energy'!C35</f>
        <v>34.127667144637286</v>
      </c>
      <c r="D5" s="219">
        <f>'[2]Resumen all energy'!D35</f>
        <v>114.56665185367522</v>
      </c>
      <c r="E5" s="219">
        <f>'[2]Resumen all energy'!E35</f>
        <v>85.297563558890204</v>
      </c>
      <c r="F5" s="219">
        <f>'[2]Resumen all energy'!F35</f>
        <v>59.526828000000002</v>
      </c>
      <c r="G5" s="220">
        <f t="shared" si="0"/>
        <v>293.51871055720272</v>
      </c>
      <c r="H5" s="220">
        <f t="shared" si="1"/>
        <v>233.9918825572027</v>
      </c>
      <c r="I5" s="221"/>
      <c r="J5" s="221"/>
      <c r="K5" s="312">
        <f t="shared" si="2"/>
        <v>8.1222837368959151E-3</v>
      </c>
    </row>
    <row r="6" spans="2:11">
      <c r="B6" s="218" t="s">
        <v>344</v>
      </c>
      <c r="C6" s="219">
        <f>'[2]Resumen all energy'!C36</f>
        <v>6.4063005460175582</v>
      </c>
      <c r="D6" s="219">
        <f>'[2]Resumen all energy'!D36</f>
        <v>28.365551133950763</v>
      </c>
      <c r="E6" s="219">
        <f>'[2]Resumen all energy'!E36</f>
        <v>18.352641897238456</v>
      </c>
      <c r="F6" s="219">
        <f>'[2]Resumen all energy'!F36</f>
        <v>0</v>
      </c>
      <c r="G6" s="220">
        <f t="shared" si="0"/>
        <v>53.124493577206778</v>
      </c>
      <c r="H6" s="220">
        <f t="shared" si="1"/>
        <v>53.124493577206778</v>
      </c>
      <c r="I6" s="221"/>
      <c r="J6" s="221"/>
      <c r="K6" s="312">
        <f t="shared" si="2"/>
        <v>1.524680562490843E-3</v>
      </c>
    </row>
    <row r="7" spans="2:11">
      <c r="B7" s="218" t="s">
        <v>345</v>
      </c>
      <c r="C7" s="219">
        <f>'[2]Resumen all energy'!C37</f>
        <v>103.64895272037445</v>
      </c>
      <c r="D7" s="219">
        <f>'[2]Resumen all energy'!D37</f>
        <v>291.70216964079231</v>
      </c>
      <c r="E7" s="219">
        <f>'[2]Resumen all energy'!E37</f>
        <v>22.429515008831267</v>
      </c>
      <c r="F7" s="219">
        <f>'[2]Resumen all energy'!F37</f>
        <v>0</v>
      </c>
      <c r="G7" s="220">
        <f t="shared" si="0"/>
        <v>417.78063736999803</v>
      </c>
      <c r="H7" s="220">
        <f t="shared" si="1"/>
        <v>417.78063736999803</v>
      </c>
      <c r="I7" s="221"/>
      <c r="J7" s="221"/>
      <c r="K7" s="312">
        <f t="shared" si="2"/>
        <v>2.4668143868699192E-2</v>
      </c>
    </row>
    <row r="8" spans="2:11">
      <c r="B8" s="218" t="s">
        <v>346</v>
      </c>
      <c r="C8" s="219">
        <f>'[2]Resumen all energy'!C38</f>
        <v>9.3073009364867847</v>
      </c>
      <c r="D8" s="219">
        <f>'[2]Resumen all energy'!D38</f>
        <v>0.59378885509566059</v>
      </c>
      <c r="E8" s="219">
        <f>'[2]Resumen all energy'!E38</f>
        <v>36.469103949311219</v>
      </c>
      <c r="F8" s="219">
        <f>'[2]Resumen all energy'!F38</f>
        <v>0</v>
      </c>
      <c r="G8" s="220">
        <f t="shared" si="0"/>
        <v>46.370193740893662</v>
      </c>
      <c r="H8" s="220">
        <f t="shared" si="1"/>
        <v>46.370193740893662</v>
      </c>
      <c r="I8" s="221"/>
      <c r="J8" s="221"/>
      <c r="K8" s="312">
        <f t="shared" si="2"/>
        <v>2.2151100662824454E-3</v>
      </c>
    </row>
    <row r="9" spans="2:11">
      <c r="B9" s="218" t="s">
        <v>347</v>
      </c>
      <c r="C9" s="219">
        <f>'[2]Resumen all energy'!C39</f>
        <v>17.906758061242677</v>
      </c>
      <c r="D9" s="219">
        <f>'[2]Resumen all energy'!D39</f>
        <v>20.16167846846837</v>
      </c>
      <c r="E9" s="219">
        <f>'[2]Resumen all energy'!E39</f>
        <v>20.39679574649913</v>
      </c>
      <c r="F9" s="219">
        <f>'[2]Resumen all energy'!F39</f>
        <v>0</v>
      </c>
      <c r="G9" s="220">
        <f t="shared" si="0"/>
        <v>58.46523227621018</v>
      </c>
      <c r="H9" s="220">
        <f t="shared" si="1"/>
        <v>58.46523227621018</v>
      </c>
      <c r="I9" s="221"/>
      <c r="J9" s="221"/>
      <c r="K9" s="312">
        <f t="shared" si="2"/>
        <v>4.2617554011222768E-3</v>
      </c>
    </row>
    <row r="10" spans="2:11">
      <c r="B10" s="218" t="s">
        <v>348</v>
      </c>
      <c r="C10" s="219">
        <f>'[2]Resumen all energy'!C40</f>
        <v>19.247096504741204</v>
      </c>
      <c r="D10" s="219">
        <f>'[2]Resumen all energy'!D40</f>
        <v>14.683862966835878</v>
      </c>
      <c r="E10" s="219">
        <f>'[2]Resumen all energy'!E40</f>
        <v>94.430589685056972</v>
      </c>
      <c r="F10" s="219">
        <f>'[2]Resumen all energy'!F40</f>
        <v>0</v>
      </c>
      <c r="G10" s="220">
        <f t="shared" si="0"/>
        <v>128.36154915663406</v>
      </c>
      <c r="H10" s="220">
        <f t="shared" si="1"/>
        <v>128.36154915663406</v>
      </c>
      <c r="I10" s="221"/>
      <c r="J10" s="221"/>
      <c r="K10" s="312">
        <f t="shared" si="2"/>
        <v>4.5807519822664167E-3</v>
      </c>
    </row>
    <row r="11" spans="2:11">
      <c r="B11" s="218" t="s">
        <v>349</v>
      </c>
      <c r="C11" s="219">
        <f>'[2]Resumen all energy'!C41</f>
        <v>9.5290833333333325</v>
      </c>
      <c r="D11" s="219">
        <f>'[2]Resumen all energy'!D41</f>
        <v>181.33648030946816</v>
      </c>
      <c r="E11" s="219">
        <f>'[2]Resumen all energy'!E41</f>
        <v>5.419508385353577</v>
      </c>
      <c r="F11" s="219">
        <f>'[2]Resumen all energy'!F41</f>
        <v>0</v>
      </c>
      <c r="G11" s="220">
        <f t="shared" si="0"/>
        <v>196.28507202815504</v>
      </c>
      <c r="H11" s="220">
        <f t="shared" si="1"/>
        <v>196.28507202815504</v>
      </c>
      <c r="I11" s="221"/>
      <c r="J11" s="221"/>
      <c r="K11" s="312">
        <f t="shared" si="2"/>
        <v>2.2678936200894503E-3</v>
      </c>
    </row>
    <row r="12" spans="2:11">
      <c r="B12" s="218" t="s">
        <v>350</v>
      </c>
      <c r="C12" s="219">
        <f>'[2]Resumen all energy'!C42</f>
        <v>80.428407855615418</v>
      </c>
      <c r="D12" s="219">
        <f>'[2]Resumen all energy'!D42</f>
        <v>11.320160035015009</v>
      </c>
      <c r="E12" s="219">
        <f>'[2]Resumen all energy'!E42</f>
        <v>5.2016149268768066</v>
      </c>
      <c r="F12" s="219">
        <f>'[2]Resumen all energy'!F42</f>
        <v>0</v>
      </c>
      <c r="G12" s="220">
        <f t="shared" si="0"/>
        <v>96.950182817507226</v>
      </c>
      <c r="H12" s="220">
        <f t="shared" si="1"/>
        <v>96.950182817507226</v>
      </c>
      <c r="I12" s="221"/>
      <c r="J12" s="221"/>
      <c r="K12" s="312">
        <f t="shared" si="2"/>
        <v>1.91417229411401E-2</v>
      </c>
    </row>
    <row r="13" spans="2:11">
      <c r="B13" s="218" t="s">
        <v>351</v>
      </c>
      <c r="C13" s="219">
        <f>'[2]Resumen all energy'!C43</f>
        <v>129.0305732308847</v>
      </c>
      <c r="D13" s="219">
        <f>'[2]Resumen all energy'!D43</f>
        <v>111.78913704616669</v>
      </c>
      <c r="E13" s="219">
        <f>'[2]Resumen all energy'!E43</f>
        <v>248.40617522729593</v>
      </c>
      <c r="F13" s="219">
        <f>'[2]Resumen all energy'!F43</f>
        <v>4.2556149999999988</v>
      </c>
      <c r="G13" s="220">
        <f t="shared" si="0"/>
        <v>493.48150050434731</v>
      </c>
      <c r="H13" s="220">
        <f t="shared" si="1"/>
        <v>489.22588550434733</v>
      </c>
      <c r="I13" s="221"/>
      <c r="J13" s="221"/>
      <c r="K13" s="312">
        <f t="shared" si="2"/>
        <v>3.0708894401539993E-2</v>
      </c>
    </row>
    <row r="14" spans="2:11">
      <c r="B14" s="218" t="s">
        <v>352</v>
      </c>
      <c r="C14" s="219">
        <f>'[2]Resumen all energy'!C44</f>
        <v>102.96758989598813</v>
      </c>
      <c r="D14" s="219">
        <f>'[2]Resumen all energy'!D44</f>
        <v>8.6836403718342711E-2</v>
      </c>
      <c r="E14" s="219">
        <f>'[2]Resumen all energy'!E44</f>
        <v>0.74275184354677426</v>
      </c>
      <c r="F14" s="219">
        <f>'[2]Resumen all energy'!F44</f>
        <v>0</v>
      </c>
      <c r="G14" s="220">
        <f t="shared" si="0"/>
        <v>103.79717814325323</v>
      </c>
      <c r="H14" s="220">
        <f t="shared" si="1"/>
        <v>103.79717814325323</v>
      </c>
      <c r="I14" s="221"/>
      <c r="J14" s="221"/>
      <c r="K14" s="312">
        <f t="shared" si="2"/>
        <v>2.4505981533840971E-2</v>
      </c>
    </row>
    <row r="15" spans="2:11">
      <c r="B15" s="218" t="s">
        <v>353</v>
      </c>
      <c r="C15" s="219">
        <f>'[2]Resumen all energy'!C45</f>
        <v>22.896873699851412</v>
      </c>
      <c r="D15" s="219">
        <f>'[2]Resumen all energy'!D45</f>
        <v>0</v>
      </c>
      <c r="E15" s="219">
        <f>'[2]Resumen all energy'!E45</f>
        <v>4.0153010737007111E-2</v>
      </c>
      <c r="F15" s="219">
        <f>'[2]Resumen all energy'!F45</f>
        <v>0</v>
      </c>
      <c r="G15" s="220">
        <f t="shared" si="0"/>
        <v>22.93702671058842</v>
      </c>
      <c r="H15" s="220">
        <f t="shared" si="1"/>
        <v>22.93702671058842</v>
      </c>
      <c r="I15" s="221"/>
      <c r="J15" s="221"/>
      <c r="K15" s="312">
        <f t="shared" si="2"/>
        <v>5.4493881486208312E-3</v>
      </c>
    </row>
    <row r="16" spans="2:11">
      <c r="B16" s="218" t="s">
        <v>354</v>
      </c>
      <c r="C16" s="219">
        <f>'[2]Resumen all energy'!C46</f>
        <v>3.411845468053492</v>
      </c>
      <c r="D16" s="219">
        <f>'[2]Resumen all energy'!D46</f>
        <v>3.2960522997821672E-2</v>
      </c>
      <c r="E16" s="219">
        <f>'[2]Resumen all energy'!E46</f>
        <v>0.1063159906469132</v>
      </c>
      <c r="F16" s="219">
        <f>'[2]Resumen all energy'!F46</f>
        <v>0</v>
      </c>
      <c r="G16" s="220">
        <f t="shared" si="0"/>
        <v>3.5511219816982269</v>
      </c>
      <c r="H16" s="220">
        <f t="shared" si="1"/>
        <v>3.5511219816982269</v>
      </c>
      <c r="I16" s="221"/>
      <c r="J16" s="221"/>
      <c r="K16" s="312">
        <f t="shared" si="2"/>
        <v>8.1200911977153659E-4</v>
      </c>
    </row>
    <row r="17" spans="2:11">
      <c r="B17" s="218" t="s">
        <v>355</v>
      </c>
      <c r="C17" s="219">
        <f>'[2]Resumen all energy'!C47</f>
        <v>312.30572362555722</v>
      </c>
      <c r="D17" s="219">
        <f>'[2]Resumen all energy'!D47</f>
        <v>0.52258738804900151</v>
      </c>
      <c r="E17" s="219">
        <f>'[2]Resumen all energy'!E47</f>
        <v>1.3671630586621295</v>
      </c>
      <c r="F17" s="219">
        <f>'[2]Resumen all energy'!F47</f>
        <v>0</v>
      </c>
      <c r="G17" s="220">
        <f t="shared" si="0"/>
        <v>314.19547407226833</v>
      </c>
      <c r="H17" s="220">
        <f t="shared" si="1"/>
        <v>314.19547407226833</v>
      </c>
      <c r="I17" s="221"/>
      <c r="J17" s="221"/>
      <c r="K17" s="312">
        <f t="shared" si="2"/>
        <v>7.4327837563370427E-2</v>
      </c>
    </row>
    <row r="18" spans="2:11">
      <c r="B18" s="218" t="s">
        <v>356</v>
      </c>
      <c r="C18" s="219">
        <f>'[2]Resumen all energy'!C48</f>
        <v>368.47537295690933</v>
      </c>
      <c r="D18" s="219">
        <f>'[2]Resumen all energy'!D48</f>
        <v>0.72694061264429211</v>
      </c>
      <c r="E18" s="219">
        <f>'[2]Resumen all energy'!E48</f>
        <v>1.7528722916954871</v>
      </c>
      <c r="F18" s="219">
        <f>'[2]Resumen all energy'!F48</f>
        <v>0</v>
      </c>
      <c r="G18" s="220">
        <f t="shared" si="0"/>
        <v>370.95518586124911</v>
      </c>
      <c r="H18" s="220">
        <f t="shared" si="1"/>
        <v>370.95518586124911</v>
      </c>
      <c r="I18" s="221"/>
      <c r="J18" s="221"/>
      <c r="K18" s="312">
        <f t="shared" si="2"/>
        <v>8.7696047799881646E-2</v>
      </c>
    </row>
    <row r="19" spans="2:11">
      <c r="B19" s="218" t="s">
        <v>357</v>
      </c>
      <c r="C19" s="219">
        <f>'[2]Resumen all energy'!C49</f>
        <v>1.8531797919762256</v>
      </c>
      <c r="D19" s="219">
        <f>'[2]Resumen all energy'!D49</f>
        <v>1.9288228992831384E-2</v>
      </c>
      <c r="E19" s="219">
        <f>'[2]Resumen all energy'!E49</f>
        <v>0.1722011971505602</v>
      </c>
      <c r="F19" s="219">
        <f>'[2]Resumen all energy'!F49</f>
        <v>0</v>
      </c>
      <c r="G19" s="220">
        <f t="shared" si="0"/>
        <v>2.0446692181196173</v>
      </c>
      <c r="H19" s="220">
        <f t="shared" si="1"/>
        <v>2.0446692181196173</v>
      </c>
      <c r="I19" s="221"/>
      <c r="J19" s="221"/>
      <c r="K19" s="312">
        <f t="shared" si="2"/>
        <v>4.4105130368624935E-4</v>
      </c>
    </row>
    <row r="20" spans="2:11">
      <c r="B20" s="218" t="s">
        <v>358</v>
      </c>
      <c r="C20" s="219">
        <f>'[2]Resumen all energy'!C50</f>
        <v>69.427136802081847</v>
      </c>
      <c r="D20" s="219">
        <f>'[2]Resumen all energy'!D50</f>
        <v>11.097</v>
      </c>
      <c r="E20" s="219">
        <f>'[2]Resumen all energy'!E50</f>
        <v>52.899999638307669</v>
      </c>
      <c r="F20" s="219">
        <f>'[2]Resumen all energy'!F50</f>
        <v>0</v>
      </c>
      <c r="G20" s="220">
        <f t="shared" si="0"/>
        <v>133.4241364403895</v>
      </c>
      <c r="H20" s="220">
        <f t="shared" si="1"/>
        <v>133.4241364403895</v>
      </c>
      <c r="I20" s="221"/>
      <c r="J20" s="221"/>
      <c r="K20" s="312">
        <f t="shared" si="2"/>
        <v>1.6523453002424394E-2</v>
      </c>
    </row>
    <row r="21" spans="2:11">
      <c r="B21" s="218" t="s">
        <v>359</v>
      </c>
      <c r="C21" s="219">
        <f>'[2]Resumen all energy'!C51</f>
        <v>25.010031468531466</v>
      </c>
      <c r="D21" s="219">
        <f>'[2]Resumen all energy'!D51</f>
        <v>0</v>
      </c>
      <c r="E21" s="219">
        <f>'[2]Resumen all energy'!E51</f>
        <v>33.427</v>
      </c>
      <c r="F21" s="219">
        <f>'[2]Resumen all energy'!F51</f>
        <v>0</v>
      </c>
      <c r="G21" s="220">
        <f t="shared" si="0"/>
        <v>58.437031468531465</v>
      </c>
      <c r="H21" s="220">
        <f t="shared" si="1"/>
        <v>58.437031468531465</v>
      </c>
      <c r="I21" s="221"/>
      <c r="J21" s="221"/>
      <c r="K21" s="312">
        <f t="shared" si="2"/>
        <v>5.9523134410325133E-3</v>
      </c>
    </row>
    <row r="22" spans="2:11">
      <c r="B22" s="218" t="s">
        <v>360</v>
      </c>
      <c r="C22" s="219">
        <f>'[2]Resumen all energy'!C52</f>
        <v>223.90642800000001</v>
      </c>
      <c r="D22" s="219">
        <f>'[2]Resumen all energy'!D52</f>
        <v>336.61095895720445</v>
      </c>
      <c r="E22" s="219">
        <f>'[2]Resumen all energy'!E52</f>
        <v>2.405614018581907</v>
      </c>
      <c r="F22" s="219">
        <f>'[2]Resumen all energy'!F52</f>
        <v>0</v>
      </c>
      <c r="G22" s="220">
        <f t="shared" si="0"/>
        <v>562.92300097578641</v>
      </c>
      <c r="H22" s="220">
        <f t="shared" si="1"/>
        <v>562.92300097578641</v>
      </c>
      <c r="I22" s="221"/>
      <c r="J22" s="221"/>
      <c r="K22" s="312">
        <f t="shared" si="2"/>
        <v>5.3289066932798848E-2</v>
      </c>
    </row>
    <row r="23" spans="2:11">
      <c r="B23" s="218" t="s">
        <v>361</v>
      </c>
      <c r="C23" s="219">
        <f>'[2]Resumen all energy'!C53</f>
        <v>1.5939333333333333E-2</v>
      </c>
      <c r="D23" s="219">
        <f>'[2]Resumen all energy'!D53</f>
        <v>225.67680208328852</v>
      </c>
      <c r="E23" s="219">
        <f>'[2]Resumen all energy'!E53</f>
        <v>4.5064405431818111</v>
      </c>
      <c r="F23" s="219">
        <f>'[2]Resumen all energy'!F53</f>
        <v>0</v>
      </c>
      <c r="G23" s="220">
        <f t="shared" si="0"/>
        <v>230.19918195980367</v>
      </c>
      <c r="H23" s="220">
        <f t="shared" si="1"/>
        <v>230.19918195980367</v>
      </c>
      <c r="I23" s="221"/>
      <c r="J23" s="221"/>
      <c r="K23" s="312">
        <f t="shared" si="2"/>
        <v>3.7935141409347646E-6</v>
      </c>
    </row>
    <row r="24" spans="2:11">
      <c r="B24" s="221" t="s">
        <v>362</v>
      </c>
      <c r="C24" s="222">
        <f>'[2]Resumen all energy'!C15</f>
        <v>0</v>
      </c>
      <c r="D24" s="222">
        <f>'[2]Resumen all energy'!D15</f>
        <v>0</v>
      </c>
      <c r="E24" s="222">
        <f>'[2]Resumen all energy'!E15</f>
        <v>3.4552374113249784</v>
      </c>
      <c r="F24" s="222">
        <f>'[2]Resumen all energy'!F15</f>
        <v>0</v>
      </c>
      <c r="G24" s="222">
        <f t="shared" si="0"/>
        <v>3.4552374113249784</v>
      </c>
      <c r="H24" s="220">
        <f t="shared" si="1"/>
        <v>3.4552374113249784</v>
      </c>
      <c r="I24" s="221"/>
      <c r="J24" s="221"/>
      <c r="K24" s="312">
        <f t="shared" si="2"/>
        <v>0</v>
      </c>
    </row>
    <row r="25" spans="2:11">
      <c r="B25" s="221" t="s">
        <v>456</v>
      </c>
      <c r="C25" s="222">
        <f>'[2]Resumen all energy'!C16</f>
        <v>0</v>
      </c>
      <c r="D25" s="222">
        <f>'[2]Resumen all energy'!D16</f>
        <v>0</v>
      </c>
      <c r="E25" s="222">
        <f>'[2]Resumen all energy'!E16</f>
        <v>0.51584152973533559</v>
      </c>
      <c r="F25" s="222">
        <f>'[2]Resumen all energy'!F16</f>
        <v>0</v>
      </c>
      <c r="G25" s="222">
        <f t="shared" si="0"/>
        <v>0.51584152973533559</v>
      </c>
      <c r="H25" s="220">
        <f t="shared" si="1"/>
        <v>0.51584152973533559</v>
      </c>
      <c r="I25" s="221"/>
      <c r="J25" s="221"/>
      <c r="K25" s="312">
        <f t="shared" si="2"/>
        <v>0</v>
      </c>
    </row>
    <row r="26" spans="2:11">
      <c r="B26" s="221" t="s">
        <v>364</v>
      </c>
      <c r="C26" s="222">
        <f>'[2]Resumen all energy'!C17</f>
        <v>0</v>
      </c>
      <c r="D26" s="222">
        <f>'[2]Resumen all energy'!D17</f>
        <v>0</v>
      </c>
      <c r="E26" s="222">
        <f>'[2]Resumen all energy'!E17</f>
        <v>0.74823261235103489</v>
      </c>
      <c r="F26" s="222">
        <f>'[2]Resumen all energy'!F17</f>
        <v>0</v>
      </c>
      <c r="G26" s="222">
        <f t="shared" si="0"/>
        <v>0.74823261235103489</v>
      </c>
      <c r="H26" s="220">
        <f t="shared" si="1"/>
        <v>0.74823261235103489</v>
      </c>
      <c r="I26" s="221"/>
      <c r="J26" s="221"/>
      <c r="K26" s="312">
        <f t="shared" si="2"/>
        <v>0</v>
      </c>
    </row>
    <row r="27" spans="2:11">
      <c r="B27" s="221" t="s">
        <v>102</v>
      </c>
      <c r="C27" s="222">
        <f>'[2]Resumen all energy'!C18</f>
        <v>0</v>
      </c>
      <c r="D27" s="222">
        <f>'[2]Resumen all energy'!D18</f>
        <v>0</v>
      </c>
      <c r="E27" s="222">
        <f>'[2]Resumen all energy'!E18</f>
        <v>2.4028706421451241E-3</v>
      </c>
      <c r="F27" s="222">
        <f>'[2]Resumen all energy'!F18</f>
        <v>0</v>
      </c>
      <c r="G27" s="222">
        <f t="shared" si="0"/>
        <v>2.4028706421451241E-3</v>
      </c>
      <c r="H27" s="220">
        <f t="shared" si="1"/>
        <v>2.4028706421451241E-3</v>
      </c>
      <c r="I27" s="221"/>
      <c r="J27" s="221"/>
      <c r="K27" s="312">
        <f t="shared" si="2"/>
        <v>0</v>
      </c>
    </row>
    <row r="28" spans="2:11">
      <c r="B28" s="221" t="s">
        <v>365</v>
      </c>
      <c r="C28" s="222">
        <f>'[2]Resumen all energy'!C19</f>
        <v>0</v>
      </c>
      <c r="D28" s="222">
        <f>'[2]Resumen all energy'!D19</f>
        <v>18.512329646008801</v>
      </c>
      <c r="E28" s="222">
        <f>'[2]Resumen all energy'!E19</f>
        <v>0.27437083074119933</v>
      </c>
      <c r="F28" s="222">
        <f>'[2]Resumen all energy'!F19</f>
        <v>0</v>
      </c>
      <c r="G28" s="222">
        <f t="shared" si="0"/>
        <v>18.786700476749999</v>
      </c>
      <c r="H28" s="220">
        <f t="shared" si="1"/>
        <v>18.786700476749999</v>
      </c>
      <c r="I28" s="221"/>
      <c r="J28" s="221"/>
      <c r="K28" s="312">
        <f t="shared" si="2"/>
        <v>0</v>
      </c>
    </row>
    <row r="29" spans="2:11">
      <c r="B29" s="221" t="s">
        <v>366</v>
      </c>
      <c r="C29" s="222">
        <f>'[2]Resumen all energy'!C20</f>
        <v>0</v>
      </c>
      <c r="D29" s="222">
        <f>'[2]Resumen all energy'!D20</f>
        <v>10.895026555550661</v>
      </c>
      <c r="E29" s="222">
        <f>'[2]Resumen all energy'!E20</f>
        <v>0.16147494908283141</v>
      </c>
      <c r="F29" s="222">
        <v>0</v>
      </c>
      <c r="G29" s="222">
        <f t="shared" si="0"/>
        <v>11.056501504633493</v>
      </c>
      <c r="H29" s="220">
        <f t="shared" si="1"/>
        <v>11.056501504633493</v>
      </c>
      <c r="I29" s="221"/>
      <c r="J29" s="221"/>
      <c r="K29" s="312">
        <f t="shared" si="2"/>
        <v>0</v>
      </c>
    </row>
    <row r="30" spans="2:11">
      <c r="B30" s="221" t="s">
        <v>367</v>
      </c>
      <c r="C30" s="222">
        <f>'[2]Resumen all energy'!C21</f>
        <v>0</v>
      </c>
      <c r="D30" s="222">
        <f>'[2]Resumen all energy'!D21</f>
        <v>0</v>
      </c>
      <c r="E30" s="222">
        <f>'[2]Resumen all energy'!E21</f>
        <v>7.0719750089882986E-5</v>
      </c>
      <c r="F30" s="222">
        <f>'[2]Resumen all energy'!F21</f>
        <v>0</v>
      </c>
      <c r="G30" s="222">
        <f t="shared" si="0"/>
        <v>7.0719750089882986E-5</v>
      </c>
      <c r="H30" s="220">
        <f t="shared" si="1"/>
        <v>7.0719750089882986E-5</v>
      </c>
      <c r="I30" s="221"/>
      <c r="J30" s="221"/>
      <c r="K30" s="312">
        <f t="shared" si="2"/>
        <v>0</v>
      </c>
    </row>
    <row r="31" spans="2:11">
      <c r="B31" s="221" t="s">
        <v>368</v>
      </c>
      <c r="C31" s="222">
        <f>'[2]Resumen all energy'!C22</f>
        <v>0</v>
      </c>
      <c r="D31" s="222">
        <f>'[2]Resumen all energy'!D22</f>
        <v>0</v>
      </c>
      <c r="E31" s="222">
        <f>'[2]Resumen all energy'!E22</f>
        <v>1.454606009251479</v>
      </c>
      <c r="F31" s="222">
        <f>'[2]Resumen all energy'!F22</f>
        <v>0</v>
      </c>
      <c r="G31" s="222">
        <f t="shared" si="0"/>
        <v>1.454606009251479</v>
      </c>
      <c r="H31" s="220">
        <f t="shared" si="1"/>
        <v>1.454606009251479</v>
      </c>
      <c r="I31" s="221"/>
      <c r="J31" s="221"/>
      <c r="K31" s="312">
        <f t="shared" si="2"/>
        <v>0</v>
      </c>
    </row>
    <row r="32" spans="2:11">
      <c r="B32" s="218" t="s">
        <v>369</v>
      </c>
      <c r="C32" s="222">
        <f>'[2]Resumen all energy'!C23</f>
        <v>339.90100000000001</v>
      </c>
      <c r="D32" s="222">
        <f>'[2]Resumen all energy'!D23</f>
        <v>0</v>
      </c>
      <c r="E32" s="222">
        <f>'[2]Resumen all energy'!E23</f>
        <v>4.4243572746439863</v>
      </c>
      <c r="F32" s="222">
        <f>'[2]Resumen all energy'!F23</f>
        <v>0</v>
      </c>
      <c r="G32" s="222">
        <f t="shared" si="0"/>
        <v>344.32535727464398</v>
      </c>
      <c r="H32" s="220">
        <f t="shared" si="1"/>
        <v>344.32535727464398</v>
      </c>
      <c r="I32" s="221"/>
      <c r="J32" s="221"/>
      <c r="K32" s="312">
        <f t="shared" si="2"/>
        <v>8.0895431637743154E-2</v>
      </c>
    </row>
    <row r="33" spans="2:11">
      <c r="B33" s="218" t="s">
        <v>370</v>
      </c>
      <c r="C33" s="222">
        <f>'[2]Resumen all energy'!C24</f>
        <v>361.71133899901304</v>
      </c>
      <c r="D33" s="222">
        <f>'[2]Resumen all energy'!D24</f>
        <v>1274.2826437984406</v>
      </c>
      <c r="E33" s="222">
        <f>'[2]Resumen all energy'!E24</f>
        <v>18.886115052161905</v>
      </c>
      <c r="F33" s="222">
        <f>'[2]Resumen all energy'!F24</f>
        <v>0</v>
      </c>
      <c r="G33" s="222">
        <f t="shared" si="0"/>
        <v>1654.8800978496154</v>
      </c>
      <c r="H33" s="220">
        <f t="shared" si="1"/>
        <v>1654.8800978496154</v>
      </c>
      <c r="I33" s="221"/>
      <c r="J33" s="221"/>
      <c r="K33" s="312">
        <f t="shared" si="2"/>
        <v>8.608622774452325E-2</v>
      </c>
    </row>
    <row r="34" spans="2:11">
      <c r="B34" s="218" t="s">
        <v>371</v>
      </c>
      <c r="C34" s="222">
        <f>'[2]Resumen all energy'!C25</f>
        <v>5.2566237814873338</v>
      </c>
      <c r="D34" s="222">
        <f>'[2]Resumen all energy'!D25</f>
        <v>0</v>
      </c>
      <c r="E34" s="222">
        <f>'[2]Resumen all energy'!E25</f>
        <v>0.27446527332495663</v>
      </c>
      <c r="F34" s="222">
        <f>'[2]Resumen all energy'!F25</f>
        <v>0</v>
      </c>
      <c r="G34" s="222">
        <f t="shared" si="0"/>
        <v>5.5310890548122904</v>
      </c>
      <c r="H34" s="220">
        <f t="shared" si="1"/>
        <v>5.5310890548122904</v>
      </c>
      <c r="I34" s="221"/>
      <c r="J34" s="221"/>
      <c r="K34" s="312">
        <f t="shared" si="2"/>
        <v>1.2510608964393854E-3</v>
      </c>
    </row>
    <row r="35" spans="2:11">
      <c r="B35" s="218" t="s">
        <v>372</v>
      </c>
      <c r="C35" s="222">
        <f>'[2]Resumen all energy'!C26</f>
        <v>121.29803721949962</v>
      </c>
      <c r="D35" s="222">
        <f>'[2]Resumen all energy'!D26</f>
        <v>0</v>
      </c>
      <c r="E35" s="222">
        <f>'[2]Resumen all energy'!E26</f>
        <v>6.3333615497609204</v>
      </c>
      <c r="F35" s="222">
        <f>'[2]Resumen all energy'!F26</f>
        <v>0</v>
      </c>
      <c r="G35" s="222">
        <f t="shared" si="0"/>
        <v>127.63139876926054</v>
      </c>
      <c r="H35" s="220">
        <f t="shared" si="1"/>
        <v>127.63139876926054</v>
      </c>
      <c r="I35" s="221"/>
      <c r="J35" s="221"/>
      <c r="K35" s="312">
        <f t="shared" si="2"/>
        <v>2.8868573724944783E-2</v>
      </c>
    </row>
    <row r="36" spans="2:11">
      <c r="B36" s="221"/>
      <c r="C36" s="223">
        <f>SUM(C3:C35)</f>
        <v>2489.6563943756155</v>
      </c>
      <c r="D36" s="223">
        <f t="shared" ref="D36:H36" si="3">SUM(D3:D35)</f>
        <v>2653.0483017934339</v>
      </c>
      <c r="E36" s="223">
        <f t="shared" si="3"/>
        <v>707.38255606063456</v>
      </c>
      <c r="F36" s="223">
        <f t="shared" si="3"/>
        <v>63.782443000000001</v>
      </c>
      <c r="G36" s="223">
        <f t="shared" si="3"/>
        <v>5913.869695229685</v>
      </c>
      <c r="H36" s="223">
        <f t="shared" si="3"/>
        <v>5850.087252229685</v>
      </c>
      <c r="I36" s="221"/>
      <c r="J36" s="221"/>
      <c r="K36" s="310">
        <f>C36/$C$42</f>
        <v>0.59253085060850874</v>
      </c>
    </row>
    <row r="37" spans="2:11">
      <c r="B37" s="221"/>
      <c r="C37" s="221"/>
      <c r="D37" s="221"/>
      <c r="E37" s="221"/>
      <c r="F37" s="221"/>
      <c r="G37" s="221"/>
      <c r="H37" s="221"/>
      <c r="I37" s="221"/>
      <c r="J37" s="221"/>
      <c r="K37" s="310"/>
    </row>
    <row r="38" spans="2:11">
      <c r="B38" s="218" t="s">
        <v>324</v>
      </c>
      <c r="C38" s="220">
        <f>'[2]Resumen all energy'!C58</f>
        <v>258.308876</v>
      </c>
      <c r="D38" s="220">
        <f>'[2]Resumen all energy'!D58</f>
        <v>33.802999999999997</v>
      </c>
      <c r="E38" s="220">
        <f>'[2]Resumen all energy'!E58</f>
        <v>195.17500000000001</v>
      </c>
      <c r="F38" s="220">
        <f>'[2]Resumen all energy'!F58</f>
        <v>255.42239699999999</v>
      </c>
      <c r="G38" s="220">
        <f t="shared" ref="G38:G39" si="4">SUM(C38:F38)</f>
        <v>742.70927299999994</v>
      </c>
      <c r="H38" s="220">
        <f>SUM(C38:E38)</f>
        <v>487.28687600000001</v>
      </c>
      <c r="I38" s="221"/>
      <c r="J38" s="313">
        <f>C38/$C$40</f>
        <v>0.150874606805256</v>
      </c>
      <c r="K38" s="312">
        <f t="shared" si="2"/>
        <v>6.1476747699713369E-2</v>
      </c>
    </row>
    <row r="39" spans="2:11">
      <c r="B39" s="218" t="s">
        <v>373</v>
      </c>
      <c r="C39" s="220">
        <f>'[2]Resumen all energy'!C57</f>
        <v>1453.7676719999999</v>
      </c>
      <c r="D39" s="220">
        <f>'[2]Resumen all energy'!D57</f>
        <v>0</v>
      </c>
      <c r="E39" s="220">
        <f>'[2]Resumen all energy'!E57</f>
        <v>4.5542567697503818E-2</v>
      </c>
      <c r="F39" s="220">
        <f>'[2]Resumen all energy'!F57</f>
        <v>0</v>
      </c>
      <c r="G39" s="220">
        <f t="shared" si="4"/>
        <v>1453.8132145676975</v>
      </c>
      <c r="H39" s="220">
        <f>SUM(C39:E39)</f>
        <v>1453.8132145676975</v>
      </c>
      <c r="I39" s="221"/>
      <c r="J39" s="313">
        <f>C39/$C$40</f>
        <v>0.849125393194744</v>
      </c>
      <c r="K39" s="312">
        <f t="shared" si="2"/>
        <v>0.34599240169177792</v>
      </c>
    </row>
    <row r="40" spans="2:11">
      <c r="B40" s="221"/>
      <c r="C40" s="223">
        <f>SUM(C38:C39)</f>
        <v>1712.076548</v>
      </c>
      <c r="D40" s="223">
        <f t="shared" ref="D40:F40" si="5">SUM(D38:D39)</f>
        <v>33.802999999999997</v>
      </c>
      <c r="E40" s="223">
        <f t="shared" si="5"/>
        <v>195.22054256769752</v>
      </c>
      <c r="F40" s="223">
        <f t="shared" si="5"/>
        <v>255.42239699999999</v>
      </c>
      <c r="G40" s="223">
        <f>SUM(G38:G39)</f>
        <v>2196.5224875676977</v>
      </c>
      <c r="H40" s="223">
        <f>SUM(H38:H39)</f>
        <v>1941.1000905676974</v>
      </c>
      <c r="I40" s="221"/>
      <c r="J40" s="309">
        <f t="shared" ref="J40" si="6">C40/$C$40</f>
        <v>1</v>
      </c>
      <c r="K40" s="310">
        <f t="shared" si="2"/>
        <v>0.40746914939149131</v>
      </c>
    </row>
    <row r="41" spans="2:11">
      <c r="B41" s="221"/>
      <c r="C41" s="221"/>
      <c r="D41" s="221"/>
      <c r="E41" s="221"/>
      <c r="F41" s="221"/>
      <c r="G41" s="221"/>
      <c r="H41" s="221"/>
      <c r="I41" s="221"/>
      <c r="J41" s="221"/>
      <c r="K41" s="310"/>
    </row>
    <row r="42" spans="2:11">
      <c r="B42" s="215" t="s">
        <v>317</v>
      </c>
      <c r="C42" s="223">
        <f>C36+C40</f>
        <v>4201.7329423756155</v>
      </c>
      <c r="D42" s="223">
        <f t="shared" ref="D42:F42" si="7">D36+D40</f>
        <v>2686.8513017934338</v>
      </c>
      <c r="E42" s="223">
        <f t="shared" si="7"/>
        <v>902.60309862833208</v>
      </c>
      <c r="F42" s="223">
        <f t="shared" si="7"/>
        <v>319.20483999999999</v>
      </c>
      <c r="G42" s="223">
        <f>G36+G40</f>
        <v>8110.3921827973827</v>
      </c>
      <c r="H42" s="223">
        <f>H36+H40</f>
        <v>7791.1873427973824</v>
      </c>
      <c r="I42" s="221"/>
      <c r="J42" s="221"/>
      <c r="K42" s="310">
        <f>C42/$C$42</f>
        <v>1</v>
      </c>
    </row>
    <row r="43" spans="2:11">
      <c r="B43" s="221"/>
      <c r="C43" s="221"/>
      <c r="D43" s="221"/>
      <c r="E43" s="221"/>
      <c r="F43" s="221"/>
      <c r="G43" s="221"/>
      <c r="H43" s="221"/>
      <c r="I43" s="221"/>
      <c r="J43" s="221"/>
      <c r="K43" s="221"/>
    </row>
    <row r="44" spans="2:11">
      <c r="B44" s="221"/>
      <c r="C44" s="221"/>
      <c r="D44" s="221"/>
      <c r="E44" s="221"/>
      <c r="F44" s="221"/>
      <c r="G44" s="221"/>
      <c r="H44" s="221"/>
      <c r="I44" s="221"/>
      <c r="J44" s="221"/>
      <c r="K44" s="221"/>
    </row>
    <row r="45" spans="2:11">
      <c r="B45" s="278" t="s">
        <v>385</v>
      </c>
      <c r="C45" s="220">
        <f>SUM(C3:C4)</f>
        <v>121.58713299999999</v>
      </c>
      <c r="D45" s="220">
        <f t="shared" ref="D45:F45" si="8">SUM(D3:D4)</f>
        <v>6.5447287070636406E-2</v>
      </c>
      <c r="E45" s="220">
        <f t="shared" si="8"/>
        <v>37.028000000000006</v>
      </c>
      <c r="F45" s="220">
        <f t="shared" si="8"/>
        <v>0</v>
      </c>
      <c r="G45" s="220">
        <f>SUM(C45:F45)</f>
        <v>158.68058028707065</v>
      </c>
      <c r="H45" s="220">
        <f>SUM(C45:E45)</f>
        <v>158.68058028707065</v>
      </c>
      <c r="I45" s="221"/>
      <c r="J45" s="221"/>
      <c r="K45" s="221"/>
    </row>
    <row r="46" spans="2:11">
      <c r="B46" s="279" t="s">
        <v>386</v>
      </c>
      <c r="C46" s="220">
        <f>SUM(C5:C10,C12:C13)</f>
        <v>400.10305700000004</v>
      </c>
      <c r="D46" s="220">
        <f t="shared" ref="D46:F46" si="9">SUM(D5:D10,D12:D13)</f>
        <v>593.18299999999999</v>
      </c>
      <c r="E46" s="220">
        <f t="shared" si="9"/>
        <v>530.98399999999992</v>
      </c>
      <c r="F46" s="220">
        <f t="shared" si="9"/>
        <v>63.782443000000001</v>
      </c>
      <c r="G46" s="220">
        <f t="shared" ref="G46:G52" si="10">SUM(C46:F46)</f>
        <v>1588.0525</v>
      </c>
      <c r="H46" s="220">
        <f t="shared" ref="H46:H52" si="11">SUM(C46:E46)</f>
        <v>1524.270057</v>
      </c>
      <c r="I46" s="221"/>
      <c r="J46" s="221"/>
      <c r="K46" s="221"/>
    </row>
    <row r="47" spans="2:11">
      <c r="B47" s="279" t="s">
        <v>387</v>
      </c>
      <c r="C47" s="220">
        <f>SUM(C14:C19,C39)</f>
        <v>2265.6782574383355</v>
      </c>
      <c r="D47" s="220">
        <f t="shared" ref="D47:F47" si="12">SUM(D14:D19,D39)</f>
        <v>1.3886131564022892</v>
      </c>
      <c r="E47" s="220">
        <f t="shared" si="12"/>
        <v>4.226999960136375</v>
      </c>
      <c r="F47" s="220">
        <f t="shared" si="12"/>
        <v>0</v>
      </c>
      <c r="G47" s="220">
        <f t="shared" si="10"/>
        <v>2271.293870554874</v>
      </c>
      <c r="H47" s="220">
        <f t="shared" si="11"/>
        <v>2271.293870554874</v>
      </c>
      <c r="I47" s="221"/>
      <c r="J47" s="221"/>
      <c r="K47" s="221"/>
    </row>
    <row r="48" spans="2:11">
      <c r="B48" s="280" t="s">
        <v>358</v>
      </c>
      <c r="C48" s="220">
        <f>C20</f>
        <v>69.427136802081847</v>
      </c>
      <c r="D48" s="220">
        <f t="shared" ref="D48:F48" si="13">D20</f>
        <v>11.097</v>
      </c>
      <c r="E48" s="220">
        <f t="shared" si="13"/>
        <v>52.899999638307669</v>
      </c>
      <c r="F48" s="220">
        <f t="shared" si="13"/>
        <v>0</v>
      </c>
      <c r="G48" s="220">
        <f t="shared" si="10"/>
        <v>133.4241364403895</v>
      </c>
      <c r="H48" s="220">
        <f t="shared" si="11"/>
        <v>133.4241364403895</v>
      </c>
      <c r="I48" s="221"/>
      <c r="J48" s="221"/>
      <c r="K48" s="221"/>
    </row>
    <row r="49" spans="2:11">
      <c r="B49" s="280" t="s">
        <v>359</v>
      </c>
      <c r="C49" s="220">
        <f>C21</f>
        <v>25.010031468531466</v>
      </c>
      <c r="D49" s="220">
        <f t="shared" ref="D49:F49" si="14">D21</f>
        <v>0</v>
      </c>
      <c r="E49" s="220">
        <f t="shared" si="14"/>
        <v>33.427</v>
      </c>
      <c r="F49" s="220">
        <f t="shared" si="14"/>
        <v>0</v>
      </c>
      <c r="G49" s="220">
        <f t="shared" si="10"/>
        <v>58.437031468531465</v>
      </c>
      <c r="H49" s="220">
        <f t="shared" si="11"/>
        <v>58.437031468531465</v>
      </c>
      <c r="I49" s="221"/>
      <c r="J49" s="221"/>
      <c r="K49" s="221"/>
    </row>
    <row r="50" spans="2:11">
      <c r="B50" s="280" t="s">
        <v>324</v>
      </c>
      <c r="C50" s="220">
        <f>C38</f>
        <v>258.308876</v>
      </c>
      <c r="D50" s="220">
        <f t="shared" ref="D50:F50" si="15">D38</f>
        <v>33.802999999999997</v>
      </c>
      <c r="E50" s="220">
        <f t="shared" si="15"/>
        <v>195.17500000000001</v>
      </c>
      <c r="F50" s="220">
        <f t="shared" si="15"/>
        <v>255.42239699999999</v>
      </c>
      <c r="G50" s="220">
        <f t="shared" si="10"/>
        <v>742.70927299999994</v>
      </c>
      <c r="H50" s="220">
        <f t="shared" si="11"/>
        <v>487.28687600000001</v>
      </c>
      <c r="I50" s="221"/>
      <c r="J50" s="221"/>
      <c r="K50" s="221"/>
    </row>
    <row r="51" spans="2:11">
      <c r="B51" s="280" t="s">
        <v>388</v>
      </c>
      <c r="C51" s="220">
        <f>SUM(C11,C22:C23)</f>
        <v>233.45145066666669</v>
      </c>
      <c r="D51" s="220">
        <f t="shared" ref="D51:F51" si="16">SUM(D11,D22:D23)</f>
        <v>743.62424134996115</v>
      </c>
      <c r="E51" s="220">
        <f t="shared" si="16"/>
        <v>12.331562947117295</v>
      </c>
      <c r="F51" s="220">
        <f t="shared" si="16"/>
        <v>0</v>
      </c>
      <c r="G51" s="220">
        <f t="shared" si="10"/>
        <v>989.40725496374512</v>
      </c>
      <c r="H51" s="220">
        <f t="shared" si="11"/>
        <v>989.40725496374512</v>
      </c>
      <c r="I51" s="221"/>
      <c r="J51" s="221"/>
      <c r="K51" s="221"/>
    </row>
    <row r="52" spans="2:11">
      <c r="B52" s="221" t="s">
        <v>389</v>
      </c>
      <c r="C52" s="222">
        <f>SUM(C24:C35)</f>
        <v>828.16699999999992</v>
      </c>
      <c r="D52" s="222">
        <f t="shared" ref="D52:F52" si="17">SUM(D24:D35)</f>
        <v>1303.69</v>
      </c>
      <c r="E52" s="222">
        <f t="shared" si="17"/>
        <v>36.530536082770865</v>
      </c>
      <c r="F52" s="222">
        <f t="shared" si="17"/>
        <v>0</v>
      </c>
      <c r="G52" s="220">
        <f t="shared" si="10"/>
        <v>2168.387536082771</v>
      </c>
      <c r="H52" s="220">
        <f t="shared" si="11"/>
        <v>2168.387536082771</v>
      </c>
      <c r="I52" s="221"/>
      <c r="J52" s="221"/>
      <c r="K52" s="221"/>
    </row>
    <row r="53" spans="2:11">
      <c r="B53" s="215" t="s">
        <v>317</v>
      </c>
      <c r="C53" s="223">
        <f>SUM(C45:C52)</f>
        <v>4201.7329423756146</v>
      </c>
      <c r="D53" s="223">
        <f t="shared" ref="D53:H53" si="18">SUM(D45:D52)</f>
        <v>2686.8513017934338</v>
      </c>
      <c r="E53" s="223">
        <f t="shared" si="18"/>
        <v>902.60309862833208</v>
      </c>
      <c r="F53" s="223">
        <f t="shared" si="18"/>
        <v>319.20483999999999</v>
      </c>
      <c r="G53" s="223">
        <f t="shared" si="18"/>
        <v>8110.3921827973809</v>
      </c>
      <c r="H53" s="223">
        <f t="shared" si="18"/>
        <v>7791.1873427973824</v>
      </c>
      <c r="I53" s="221"/>
      <c r="J53" s="221"/>
      <c r="K53" s="221"/>
    </row>
    <row r="54" spans="2:11">
      <c r="B54" s="221"/>
      <c r="C54" s="221"/>
      <c r="D54" s="221"/>
      <c r="E54" s="221"/>
      <c r="F54" s="221"/>
      <c r="G54" s="221"/>
      <c r="H54" s="221"/>
      <c r="I54" s="221"/>
      <c r="J54" s="221"/>
      <c r="K54" s="221"/>
    </row>
    <row r="55" spans="2:11">
      <c r="B55" s="221"/>
      <c r="C55" s="221"/>
      <c r="D55" s="221"/>
      <c r="E55" s="221"/>
      <c r="F55" s="221"/>
      <c r="G55" s="221"/>
      <c r="H55" s="221"/>
      <c r="I55" s="221"/>
      <c r="J55" s="221"/>
      <c r="K55" s="221"/>
    </row>
    <row r="56" spans="2:11">
      <c r="B56" s="221"/>
      <c r="C56" s="221"/>
      <c r="D56" s="221"/>
      <c r="E56" s="221"/>
      <c r="F56" s="221"/>
      <c r="G56" s="221"/>
      <c r="H56" s="221"/>
      <c r="I56" s="221"/>
      <c r="J56" s="221"/>
      <c r="K56" s="221"/>
    </row>
    <row r="57" spans="2:11">
      <c r="B57" s="221"/>
      <c r="C57" s="221"/>
      <c r="D57" s="221"/>
      <c r="E57" s="221"/>
      <c r="F57" s="221"/>
      <c r="G57" s="221"/>
      <c r="H57" s="221"/>
      <c r="I57" s="221"/>
      <c r="J57" s="221"/>
      <c r="K57" s="221"/>
    </row>
    <row r="58" spans="2:11">
      <c r="B58" s="221" t="str">
        <f>B17</f>
        <v>Freight transport by road</v>
      </c>
      <c r="C58" s="222">
        <f t="shared" ref="C58" si="19">C17</f>
        <v>312.30572362555722</v>
      </c>
      <c r="D58" s="222">
        <f t="shared" ref="D58:H58" si="20">D17</f>
        <v>0.52258738804900151</v>
      </c>
      <c r="E58" s="222">
        <f t="shared" si="20"/>
        <v>1.3671630586621295</v>
      </c>
      <c r="F58" s="222">
        <f t="shared" si="20"/>
        <v>0</v>
      </c>
      <c r="G58" s="222">
        <f t="shared" si="20"/>
        <v>314.19547407226833</v>
      </c>
      <c r="H58" s="222">
        <f t="shared" si="20"/>
        <v>314.19547407226833</v>
      </c>
      <c r="I58" s="221"/>
      <c r="J58" s="221"/>
      <c r="K58" s="314">
        <f>C58/$C$61</f>
        <v>0.14630995001016373</v>
      </c>
    </row>
    <row r="59" spans="2:11">
      <c r="B59" s="221" t="str">
        <f>B18</f>
        <v>Passager transport by road</v>
      </c>
      <c r="C59" s="222">
        <f t="shared" ref="C59:H59" si="21">C18</f>
        <v>368.47537295690933</v>
      </c>
      <c r="D59" s="222">
        <f t="shared" si="21"/>
        <v>0.72694061264429211</v>
      </c>
      <c r="E59" s="222">
        <f t="shared" si="21"/>
        <v>1.7528722916954871</v>
      </c>
      <c r="F59" s="222">
        <f t="shared" si="21"/>
        <v>0</v>
      </c>
      <c r="G59" s="222">
        <f t="shared" si="21"/>
        <v>370.95518586124911</v>
      </c>
      <c r="H59" s="222">
        <f t="shared" si="21"/>
        <v>370.95518586124911</v>
      </c>
      <c r="I59" s="221"/>
      <c r="J59" s="221"/>
      <c r="K59" s="314">
        <f>C59/$C$61</f>
        <v>0.17262448081784063</v>
      </c>
    </row>
    <row r="60" spans="2:11">
      <c r="B60" s="221" t="str">
        <f>B39</f>
        <v>Cars</v>
      </c>
      <c r="C60" s="222">
        <f t="shared" ref="C60:H60" si="22">C39</f>
        <v>1453.7676719999999</v>
      </c>
      <c r="D60" s="222">
        <f t="shared" si="22"/>
        <v>0</v>
      </c>
      <c r="E60" s="222">
        <f t="shared" si="22"/>
        <v>4.5542567697503818E-2</v>
      </c>
      <c r="F60" s="222">
        <f t="shared" si="22"/>
        <v>0</v>
      </c>
      <c r="G60" s="222">
        <f t="shared" si="22"/>
        <v>1453.8132145676975</v>
      </c>
      <c r="H60" s="222">
        <f t="shared" si="22"/>
        <v>1453.8132145676975</v>
      </c>
      <c r="I60" s="221"/>
      <c r="J60" s="221"/>
      <c r="K60" s="314">
        <f>C60/$C$61</f>
        <v>0.68106556917199568</v>
      </c>
    </row>
    <row r="61" spans="2:11">
      <c r="B61" s="221"/>
      <c r="C61" s="228">
        <f>SUM(C58:C60)</f>
        <v>2134.5487685824664</v>
      </c>
      <c r="D61" s="228">
        <f t="shared" ref="D61:H61" si="23">SUM(D58:D60)</f>
        <v>1.2495280006932936</v>
      </c>
      <c r="E61" s="228">
        <f t="shared" si="23"/>
        <v>3.1655779180551202</v>
      </c>
      <c r="F61" s="228">
        <f t="shared" si="23"/>
        <v>0</v>
      </c>
      <c r="G61" s="228">
        <f t="shared" si="23"/>
        <v>2138.9638745012148</v>
      </c>
      <c r="H61" s="228">
        <f t="shared" si="23"/>
        <v>2138.9638745012148</v>
      </c>
      <c r="I61" s="221"/>
      <c r="J61" s="221"/>
      <c r="K61" s="309">
        <f>C61/$C$61</f>
        <v>1</v>
      </c>
    </row>
    <row r="62" spans="2:11">
      <c r="B62" s="221"/>
      <c r="C62" s="221"/>
      <c r="D62" s="221"/>
      <c r="E62" s="221"/>
      <c r="F62" s="221"/>
      <c r="G62" s="221"/>
      <c r="H62" s="221"/>
      <c r="I62" s="221"/>
      <c r="J62" s="221"/>
      <c r="K62" s="221"/>
    </row>
  </sheetData>
  <mergeCells count="1">
    <mergeCell ref="J1:K1"/>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64"/>
  <sheetViews>
    <sheetView tabSelected="1" topLeftCell="A13" workbookViewId="0">
      <selection activeCell="B8" sqref="B8"/>
    </sheetView>
  </sheetViews>
  <sheetFormatPr baseColWidth="10" defaultColWidth="11" defaultRowHeight="12.75"/>
  <cols>
    <col min="1" max="1" width="74.875" style="211" customWidth="1"/>
    <col min="2" max="15" width="12" style="211" customWidth="1"/>
    <col min="16" max="16384" width="11" style="211"/>
  </cols>
  <sheetData>
    <row r="2" spans="1:16">
      <c r="A2" s="229" t="s">
        <v>377</v>
      </c>
      <c r="B2" s="229" t="s">
        <v>89</v>
      </c>
      <c r="C2" s="229" t="s">
        <v>42</v>
      </c>
      <c r="D2" s="229" t="s">
        <v>45</v>
      </c>
      <c r="E2" s="229" t="s">
        <v>48</v>
      </c>
      <c r="F2" s="229" t="s">
        <v>61</v>
      </c>
      <c r="G2" s="229" t="s">
        <v>49</v>
      </c>
      <c r="H2" s="229" t="s">
        <v>37</v>
      </c>
      <c r="I2" s="229" t="s">
        <v>30</v>
      </c>
      <c r="J2" s="229" t="s">
        <v>11</v>
      </c>
      <c r="K2" s="229" t="s">
        <v>24</v>
      </c>
      <c r="L2" s="229" t="s">
        <v>29</v>
      </c>
      <c r="M2" s="229" t="s">
        <v>47</v>
      </c>
      <c r="N2" s="229" t="s">
        <v>20</v>
      </c>
      <c r="O2" s="229" t="s">
        <v>27</v>
      </c>
      <c r="P2" s="229" t="s">
        <v>113</v>
      </c>
    </row>
    <row r="3" spans="1:16">
      <c r="A3" s="230" t="s">
        <v>25</v>
      </c>
      <c r="B3" s="230"/>
      <c r="C3" s="231"/>
      <c r="D3" s="231"/>
      <c r="E3" s="231"/>
      <c r="F3" s="231"/>
      <c r="G3" s="231"/>
      <c r="H3" s="231">
        <v>115.550152</v>
      </c>
      <c r="I3" s="231">
        <v>37.027999999999999</v>
      </c>
      <c r="J3" s="231"/>
      <c r="K3" s="231">
        <v>6.0288570000000004</v>
      </c>
      <c r="L3" s="231"/>
      <c r="M3" s="231"/>
      <c r="N3" s="231"/>
      <c r="O3" s="231">
        <v>8.1239999999999993E-3</v>
      </c>
      <c r="P3" s="231">
        <v>158.61513299999999</v>
      </c>
    </row>
    <row r="4" spans="1:16">
      <c r="A4" s="232" t="s">
        <v>25</v>
      </c>
      <c r="B4" s="232"/>
      <c r="C4" s="212"/>
      <c r="D4" s="212"/>
      <c r="E4" s="212"/>
      <c r="F4" s="212"/>
      <c r="G4" s="212"/>
      <c r="H4" s="212">
        <v>115.550152</v>
      </c>
      <c r="I4" s="212">
        <v>37.027999999999999</v>
      </c>
      <c r="J4" s="212"/>
      <c r="K4" s="212">
        <v>6.0288570000000004</v>
      </c>
      <c r="L4" s="212"/>
      <c r="M4" s="212"/>
      <c r="N4" s="212"/>
      <c r="O4" s="212">
        <v>8.1239999999999993E-3</v>
      </c>
      <c r="P4" s="212">
        <v>158.61513299999999</v>
      </c>
    </row>
    <row r="5" spans="1:16">
      <c r="A5" s="230" t="s">
        <v>35</v>
      </c>
      <c r="B5" s="230"/>
      <c r="C5" s="231">
        <v>63.782443000000001</v>
      </c>
      <c r="D5" s="231">
        <v>100.068597</v>
      </c>
      <c r="E5" s="231">
        <v>25.360433</v>
      </c>
      <c r="F5" s="231">
        <v>65.126006000000004</v>
      </c>
      <c r="G5" s="231">
        <v>111.145081</v>
      </c>
      <c r="H5" s="231">
        <v>64.530242000000001</v>
      </c>
      <c r="I5" s="231">
        <v>530.60300000000007</v>
      </c>
      <c r="J5" s="231">
        <v>0.38100000000000001</v>
      </c>
      <c r="K5" s="231">
        <v>43.968238999999997</v>
      </c>
      <c r="L5" s="231">
        <v>593.18299999999999</v>
      </c>
      <c r="M5" s="231">
        <v>0.85200500000000001</v>
      </c>
      <c r="N5" s="231"/>
      <c r="O5" s="231">
        <v>0</v>
      </c>
      <c r="P5" s="231">
        <v>1599.0000459999999</v>
      </c>
    </row>
    <row r="6" spans="1:16">
      <c r="A6" s="232" t="s">
        <v>38</v>
      </c>
      <c r="B6" s="232"/>
      <c r="C6" s="212"/>
      <c r="D6" s="212"/>
      <c r="E6" s="212"/>
      <c r="F6" s="212"/>
      <c r="G6" s="212"/>
      <c r="H6" s="212"/>
      <c r="I6" s="212">
        <v>1.7729999999999999</v>
      </c>
      <c r="J6" s="212"/>
      <c r="K6" s="212"/>
      <c r="L6" s="212"/>
      <c r="M6" s="212"/>
      <c r="N6" s="212"/>
      <c r="O6" s="212"/>
      <c r="P6" s="212">
        <v>1.7729999999999999</v>
      </c>
    </row>
    <row r="7" spans="1:16">
      <c r="A7" s="232" t="s">
        <v>115</v>
      </c>
      <c r="B7" s="232"/>
      <c r="C7" s="212"/>
      <c r="D7" s="212"/>
      <c r="E7" s="212"/>
      <c r="F7" s="212"/>
      <c r="G7" s="212"/>
      <c r="H7" s="212">
        <v>10.947546000000001</v>
      </c>
      <c r="I7" s="212"/>
      <c r="J7" s="212"/>
      <c r="K7" s="212"/>
      <c r="L7" s="212"/>
      <c r="M7" s="212"/>
      <c r="N7" s="212"/>
      <c r="O7" s="212"/>
      <c r="P7" s="212">
        <v>10.947546000000001</v>
      </c>
    </row>
    <row r="8" spans="1:16">
      <c r="A8" s="232" t="s">
        <v>65</v>
      </c>
      <c r="B8" s="232"/>
      <c r="C8" s="212">
        <v>59.526828000000002</v>
      </c>
      <c r="D8" s="212"/>
      <c r="E8" s="212">
        <v>3.4816769999999999</v>
      </c>
      <c r="F8" s="212"/>
      <c r="G8" s="212"/>
      <c r="H8" s="212">
        <v>0</v>
      </c>
      <c r="I8" s="212">
        <v>4.1449999999999996</v>
      </c>
      <c r="J8" s="212"/>
      <c r="K8" s="212">
        <v>2.5599999999999999E-4</v>
      </c>
      <c r="L8" s="212"/>
      <c r="M8" s="212"/>
      <c r="N8" s="212"/>
      <c r="O8" s="212"/>
      <c r="P8" s="212">
        <v>67.153760999999989</v>
      </c>
    </row>
    <row r="9" spans="1:16">
      <c r="A9" s="232" t="s">
        <v>70</v>
      </c>
      <c r="B9" s="232"/>
      <c r="C9" s="212"/>
      <c r="D9" s="212"/>
      <c r="E9" s="212">
        <v>2.080508</v>
      </c>
      <c r="F9" s="212"/>
      <c r="G9" s="212"/>
      <c r="H9" s="212">
        <v>0.140374</v>
      </c>
      <c r="I9" s="212">
        <v>3.6819999999999999</v>
      </c>
      <c r="J9" s="212"/>
      <c r="K9" s="212">
        <v>0.814222</v>
      </c>
      <c r="L9" s="212">
        <v>15.255000000000001</v>
      </c>
      <c r="M9" s="212"/>
      <c r="N9" s="212"/>
      <c r="O9" s="212"/>
      <c r="P9" s="212">
        <v>21.972104000000002</v>
      </c>
    </row>
    <row r="10" spans="1:16">
      <c r="A10" s="232" t="s">
        <v>75</v>
      </c>
      <c r="B10" s="232"/>
      <c r="C10" s="212"/>
      <c r="D10" s="212"/>
      <c r="E10" s="212">
        <v>8.7880000000000007E-3</v>
      </c>
      <c r="F10" s="212"/>
      <c r="G10" s="212"/>
      <c r="H10" s="212">
        <v>0</v>
      </c>
      <c r="I10" s="212">
        <v>0.24199999999999999</v>
      </c>
      <c r="J10" s="212"/>
      <c r="K10" s="212">
        <v>0</v>
      </c>
      <c r="L10" s="212">
        <v>0.27300000000000002</v>
      </c>
      <c r="M10" s="212"/>
      <c r="N10" s="212"/>
      <c r="O10" s="212"/>
      <c r="P10" s="212">
        <v>0.52378800000000003</v>
      </c>
    </row>
    <row r="11" spans="1:16">
      <c r="A11" s="232" t="s">
        <v>71</v>
      </c>
      <c r="B11" s="232"/>
      <c r="C11" s="212"/>
      <c r="D11" s="212"/>
      <c r="E11" s="212">
        <v>0.67199600000000004</v>
      </c>
      <c r="F11" s="212"/>
      <c r="G11" s="212"/>
      <c r="H11" s="212">
        <v>3.5512489999999999</v>
      </c>
      <c r="I11" s="212">
        <v>3.0630000000000002</v>
      </c>
      <c r="J11" s="212"/>
      <c r="K11" s="212">
        <v>1.283507</v>
      </c>
      <c r="L11" s="212">
        <v>0.96099999999999997</v>
      </c>
      <c r="M11" s="212"/>
      <c r="N11" s="212"/>
      <c r="O11" s="212"/>
      <c r="P11" s="212">
        <v>9.5307520000000014</v>
      </c>
    </row>
    <row r="12" spans="1:16">
      <c r="A12" s="232" t="s">
        <v>72</v>
      </c>
      <c r="B12" s="232"/>
      <c r="C12" s="212"/>
      <c r="D12" s="212"/>
      <c r="E12" s="212">
        <v>0</v>
      </c>
      <c r="F12" s="212"/>
      <c r="G12" s="212"/>
      <c r="H12" s="212">
        <v>0.82255599999999995</v>
      </c>
      <c r="I12" s="212">
        <v>7.875</v>
      </c>
      <c r="J12" s="212"/>
      <c r="K12" s="212">
        <v>0.54942100000000005</v>
      </c>
      <c r="L12" s="212">
        <v>4.7320000000000002</v>
      </c>
      <c r="M12" s="212"/>
      <c r="N12" s="212"/>
      <c r="O12" s="212"/>
      <c r="P12" s="212">
        <v>13.978977</v>
      </c>
    </row>
    <row r="13" spans="1:16">
      <c r="A13" s="232" t="s">
        <v>64</v>
      </c>
      <c r="B13" s="232"/>
      <c r="C13" s="212"/>
      <c r="D13" s="212">
        <v>5.8601640000000002</v>
      </c>
      <c r="E13" s="212">
        <v>1.4900869999999999</v>
      </c>
      <c r="F13" s="212">
        <v>0</v>
      </c>
      <c r="G13" s="212">
        <v>100.994443</v>
      </c>
      <c r="H13" s="212">
        <v>0.26655099999999998</v>
      </c>
      <c r="I13" s="212">
        <v>36.133000000000003</v>
      </c>
      <c r="J13" s="212"/>
      <c r="K13" s="212">
        <v>4.0000000000000003E-5</v>
      </c>
      <c r="L13" s="212">
        <v>4.4249999999999998</v>
      </c>
      <c r="M13" s="212"/>
      <c r="N13" s="212"/>
      <c r="O13" s="212"/>
      <c r="P13" s="212">
        <v>149.16928500000003</v>
      </c>
    </row>
    <row r="14" spans="1:16">
      <c r="A14" s="232" t="s">
        <v>74</v>
      </c>
      <c r="B14" s="232"/>
      <c r="C14" s="212"/>
      <c r="D14" s="212"/>
      <c r="E14" s="212">
        <v>0</v>
      </c>
      <c r="F14" s="212"/>
      <c r="G14" s="212"/>
      <c r="H14" s="212">
        <v>0.162296</v>
      </c>
      <c r="I14" s="212">
        <v>0.47499999999999998</v>
      </c>
      <c r="J14" s="212"/>
      <c r="K14" s="212"/>
      <c r="L14" s="212">
        <v>0.51700000000000002</v>
      </c>
      <c r="M14" s="212"/>
      <c r="N14" s="212"/>
      <c r="O14" s="212"/>
      <c r="P14" s="212">
        <v>1.154296</v>
      </c>
    </row>
    <row r="15" spans="1:16">
      <c r="A15" s="232" t="s">
        <v>73</v>
      </c>
      <c r="B15" s="232"/>
      <c r="C15" s="212"/>
      <c r="D15" s="212"/>
      <c r="E15" s="212">
        <v>0.50555899999999998</v>
      </c>
      <c r="F15" s="212"/>
      <c r="G15" s="212"/>
      <c r="H15" s="212">
        <v>1.942977</v>
      </c>
      <c r="I15" s="212">
        <v>1.6479999999999999</v>
      </c>
      <c r="J15" s="212"/>
      <c r="K15" s="212">
        <v>1.8652999999999999E-2</v>
      </c>
      <c r="L15" s="212">
        <v>5.4610000000000003</v>
      </c>
      <c r="M15" s="212"/>
      <c r="N15" s="212"/>
      <c r="O15" s="212"/>
      <c r="P15" s="212">
        <v>9.5761889999999994</v>
      </c>
    </row>
    <row r="16" spans="1:16">
      <c r="A16" s="232" t="s">
        <v>68</v>
      </c>
      <c r="B16" s="232"/>
      <c r="C16" s="212">
        <v>0</v>
      </c>
      <c r="D16" s="212"/>
      <c r="E16" s="212">
        <v>5.1573520000000004</v>
      </c>
      <c r="F16" s="212"/>
      <c r="G16" s="212"/>
      <c r="H16" s="212">
        <v>1.29373</v>
      </c>
      <c r="I16" s="212">
        <v>10.295999999999999</v>
      </c>
      <c r="J16" s="212"/>
      <c r="K16" s="212">
        <v>0.40593800000000002</v>
      </c>
      <c r="L16" s="212">
        <v>32.664000000000001</v>
      </c>
      <c r="M16" s="212"/>
      <c r="N16" s="212"/>
      <c r="O16" s="212"/>
      <c r="P16" s="212">
        <v>49.817019999999999</v>
      </c>
    </row>
    <row r="17" spans="1:16">
      <c r="A17" s="232" t="s">
        <v>69</v>
      </c>
      <c r="B17" s="232"/>
      <c r="C17" s="212"/>
      <c r="D17" s="212"/>
      <c r="E17" s="212">
        <v>2.3273769999999998</v>
      </c>
      <c r="F17" s="212"/>
      <c r="G17" s="212">
        <v>6.2199999999999998E-3</v>
      </c>
      <c r="H17" s="212">
        <v>0.152535</v>
      </c>
      <c r="I17" s="212">
        <v>4.1779999999999999</v>
      </c>
      <c r="J17" s="212"/>
      <c r="K17" s="212">
        <v>0.14721300000000001</v>
      </c>
      <c r="L17" s="212">
        <v>48.554000000000002</v>
      </c>
      <c r="M17" s="212"/>
      <c r="N17" s="212"/>
      <c r="O17" s="212"/>
      <c r="P17" s="212">
        <v>55.365345000000005</v>
      </c>
    </row>
    <row r="18" spans="1:16">
      <c r="A18" s="232" t="s">
        <v>58</v>
      </c>
      <c r="B18" s="232"/>
      <c r="C18" s="212"/>
      <c r="D18" s="212"/>
      <c r="E18" s="212">
        <v>2.9323039999999998</v>
      </c>
      <c r="F18" s="212">
        <v>65.126006000000004</v>
      </c>
      <c r="G18" s="212">
        <v>2.2635710000000002</v>
      </c>
      <c r="H18" s="212">
        <v>0.88261100000000003</v>
      </c>
      <c r="I18" s="212">
        <v>21.582000000000001</v>
      </c>
      <c r="J18" s="212"/>
      <c r="K18" s="212">
        <v>6.2030000000000002E-3</v>
      </c>
      <c r="L18" s="212">
        <v>115.285</v>
      </c>
      <c r="M18" s="212"/>
      <c r="N18" s="212"/>
      <c r="O18" s="212">
        <v>0</v>
      </c>
      <c r="P18" s="212">
        <v>208.07769500000001</v>
      </c>
    </row>
    <row r="19" spans="1:16">
      <c r="A19" s="232" t="s">
        <v>66</v>
      </c>
      <c r="B19" s="232"/>
      <c r="C19" s="212"/>
      <c r="D19" s="212"/>
      <c r="E19" s="212">
        <v>3.3719830000000002</v>
      </c>
      <c r="F19" s="212"/>
      <c r="G19" s="212">
        <v>1.9029609999999999</v>
      </c>
      <c r="H19" s="212">
        <v>4.1992229999999999</v>
      </c>
      <c r="I19" s="212">
        <v>17.125</v>
      </c>
      <c r="J19" s="212"/>
      <c r="K19" s="212">
        <v>0.83927700000000005</v>
      </c>
      <c r="L19" s="212">
        <v>66.287999999999997</v>
      </c>
      <c r="M19" s="212"/>
      <c r="N19" s="212"/>
      <c r="O19" s="212"/>
      <c r="P19" s="212">
        <v>93.726444000000001</v>
      </c>
    </row>
    <row r="20" spans="1:16">
      <c r="A20" s="232" t="s">
        <v>67</v>
      </c>
      <c r="B20" s="232"/>
      <c r="C20" s="212"/>
      <c r="D20" s="212"/>
      <c r="E20" s="212">
        <v>2.2258830000000001</v>
      </c>
      <c r="F20" s="212">
        <v>0</v>
      </c>
      <c r="G20" s="212">
        <v>0</v>
      </c>
      <c r="H20" s="212">
        <v>4.3686129999999999</v>
      </c>
      <c r="I20" s="212">
        <v>36.293999999999997</v>
      </c>
      <c r="J20" s="212"/>
      <c r="K20" s="212">
        <v>9.3198019999999993</v>
      </c>
      <c r="L20" s="212">
        <v>9.2739999999999991</v>
      </c>
      <c r="M20" s="212"/>
      <c r="N20" s="212"/>
      <c r="O20" s="212"/>
      <c r="P20" s="212">
        <v>61.482298</v>
      </c>
    </row>
    <row r="21" spans="1:16">
      <c r="A21" s="232" t="s">
        <v>40</v>
      </c>
      <c r="B21" s="232"/>
      <c r="C21" s="212">
        <v>4.2556149999999988</v>
      </c>
      <c r="D21" s="212">
        <v>94.208432999999999</v>
      </c>
      <c r="E21" s="212">
        <v>1.0112719999999999</v>
      </c>
      <c r="F21" s="212"/>
      <c r="G21" s="212">
        <v>5.9778859999999998</v>
      </c>
      <c r="H21" s="212">
        <v>35.364891</v>
      </c>
      <c r="I21" s="212">
        <v>376.97500000000002</v>
      </c>
      <c r="J21" s="212">
        <v>0.38100000000000001</v>
      </c>
      <c r="K21" s="212">
        <v>30.583707</v>
      </c>
      <c r="L21" s="212">
        <v>178.715</v>
      </c>
      <c r="M21" s="212">
        <v>0.85200500000000001</v>
      </c>
      <c r="N21" s="212"/>
      <c r="O21" s="212">
        <v>0</v>
      </c>
      <c r="P21" s="212">
        <v>728.32480899999996</v>
      </c>
    </row>
    <row r="22" spans="1:16">
      <c r="A22" s="232" t="s">
        <v>28</v>
      </c>
      <c r="B22" s="232"/>
      <c r="C22" s="212"/>
      <c r="D22" s="212"/>
      <c r="E22" s="212">
        <v>9.5646999999999996E-2</v>
      </c>
      <c r="F22" s="212"/>
      <c r="G22" s="212"/>
      <c r="H22" s="212">
        <v>0.43508999999999998</v>
      </c>
      <c r="I22" s="212">
        <v>5.117</v>
      </c>
      <c r="J22" s="212"/>
      <c r="K22" s="212"/>
      <c r="L22" s="212">
        <v>110.779</v>
      </c>
      <c r="M22" s="212">
        <v>0</v>
      </c>
      <c r="N22" s="212"/>
      <c r="O22" s="212"/>
      <c r="P22" s="212">
        <v>116.426737</v>
      </c>
    </row>
    <row r="23" spans="1:16">
      <c r="A23" s="230" t="s">
        <v>9</v>
      </c>
      <c r="B23" s="230"/>
      <c r="C23" s="231"/>
      <c r="D23" s="231"/>
      <c r="E23" s="231"/>
      <c r="F23" s="231"/>
      <c r="G23" s="231"/>
      <c r="H23" s="231">
        <v>4.3962430000000001</v>
      </c>
      <c r="I23" s="231">
        <v>274.64700000000005</v>
      </c>
      <c r="J23" s="231">
        <v>6.8549999999999995</v>
      </c>
      <c r="K23" s="231">
        <v>321.98876200000001</v>
      </c>
      <c r="L23" s="231">
        <v>44.9</v>
      </c>
      <c r="M23" s="231"/>
      <c r="N23" s="231">
        <v>255.42239699999999</v>
      </c>
      <c r="O23" s="231">
        <v>1.351008</v>
      </c>
      <c r="P23" s="231">
        <v>909.56041000000005</v>
      </c>
    </row>
    <row r="24" spans="1:16">
      <c r="A24" s="232" t="s">
        <v>33</v>
      </c>
      <c r="B24" s="232"/>
      <c r="C24" s="212"/>
      <c r="D24" s="212"/>
      <c r="E24" s="212"/>
      <c r="F24" s="212"/>
      <c r="G24" s="212"/>
      <c r="H24" s="212">
        <v>4.3962430000000001</v>
      </c>
      <c r="I24" s="212">
        <v>50.081000000000003</v>
      </c>
      <c r="J24" s="212">
        <v>2.819</v>
      </c>
      <c r="K24" s="212">
        <v>65.030894000000004</v>
      </c>
      <c r="L24" s="212">
        <v>11.097</v>
      </c>
      <c r="M24" s="212"/>
      <c r="N24" s="212"/>
      <c r="O24" s="212"/>
      <c r="P24" s="212">
        <v>133.424137</v>
      </c>
    </row>
    <row r="25" spans="1:16">
      <c r="A25" s="232" t="s">
        <v>41</v>
      </c>
      <c r="B25" s="232"/>
      <c r="C25" s="212"/>
      <c r="D25" s="212"/>
      <c r="E25" s="212"/>
      <c r="F25" s="212"/>
      <c r="G25" s="212"/>
      <c r="H25" s="212"/>
      <c r="I25" s="212">
        <v>33.427</v>
      </c>
      <c r="J25" s="212"/>
      <c r="K25" s="212"/>
      <c r="L25" s="212"/>
      <c r="M25" s="212"/>
      <c r="N25" s="212"/>
      <c r="O25" s="212"/>
      <c r="P25" s="212">
        <v>33.427</v>
      </c>
    </row>
    <row r="26" spans="1:16">
      <c r="A26" s="232" t="s">
        <v>10</v>
      </c>
      <c r="B26" s="232"/>
      <c r="C26" s="212"/>
      <c r="D26" s="212"/>
      <c r="E26" s="212"/>
      <c r="F26" s="212"/>
      <c r="G26" s="212"/>
      <c r="H26" s="212"/>
      <c r="I26" s="212">
        <v>191.13900000000001</v>
      </c>
      <c r="J26" s="212">
        <v>4.0359999999999996</v>
      </c>
      <c r="K26" s="212">
        <v>256.95786800000002</v>
      </c>
      <c r="L26" s="212">
        <v>33.802999999999997</v>
      </c>
      <c r="M26" s="212"/>
      <c r="N26" s="212">
        <v>255.42239699999999</v>
      </c>
      <c r="O26" s="212">
        <v>1.351008</v>
      </c>
      <c r="P26" s="212">
        <v>742.70927300000005</v>
      </c>
    </row>
    <row r="27" spans="1:16">
      <c r="A27" s="230" t="s">
        <v>39</v>
      </c>
      <c r="B27" s="230"/>
      <c r="C27" s="231"/>
      <c r="D27" s="231"/>
      <c r="E27" s="231">
        <v>8.1303E-2</v>
      </c>
      <c r="F27" s="231"/>
      <c r="G27" s="231"/>
      <c r="H27" s="231">
        <v>603.70249200000001</v>
      </c>
      <c r="I27" s="231">
        <v>4.2269999999999994</v>
      </c>
      <c r="J27" s="231"/>
      <c r="K27" s="231">
        <v>54.098236</v>
      </c>
      <c r="L27" s="231">
        <v>0.86699999999999999</v>
      </c>
      <c r="M27" s="231">
        <v>1471.96045</v>
      </c>
      <c r="N27" s="231"/>
      <c r="O27" s="231">
        <v>126.329669</v>
      </c>
      <c r="P27" s="231">
        <v>2261.2661499999995</v>
      </c>
    </row>
    <row r="28" spans="1:16">
      <c r="A28" s="232" t="s">
        <v>52</v>
      </c>
      <c r="B28" s="232"/>
      <c r="C28" s="212"/>
      <c r="D28" s="212"/>
      <c r="E28" s="212"/>
      <c r="F28" s="212"/>
      <c r="G28" s="212"/>
      <c r="H28" s="212"/>
      <c r="I28" s="212"/>
      <c r="J28" s="212"/>
      <c r="K28" s="212"/>
      <c r="L28" s="212"/>
      <c r="M28" s="212">
        <v>0.85647499999999999</v>
      </c>
      <c r="N28" s="212"/>
      <c r="O28" s="212">
        <v>126.329669</v>
      </c>
      <c r="P28" s="212">
        <v>127.186144</v>
      </c>
    </row>
    <row r="29" spans="1:16">
      <c r="A29" s="232" t="s">
        <v>44</v>
      </c>
      <c r="B29" s="232"/>
      <c r="C29" s="212"/>
      <c r="D29" s="212"/>
      <c r="E29" s="212"/>
      <c r="F29" s="212"/>
      <c r="G29" s="212"/>
      <c r="H29" s="212">
        <v>548.57963900000004</v>
      </c>
      <c r="I29" s="212"/>
      <c r="J29" s="212"/>
      <c r="K29" s="212">
        <v>54.098236</v>
      </c>
      <c r="L29" s="212">
        <v>0.86699999999999999</v>
      </c>
      <c r="M29" s="212">
        <v>1471.103975</v>
      </c>
      <c r="N29" s="212"/>
      <c r="O29" s="212"/>
      <c r="P29" s="212">
        <v>2074.64885</v>
      </c>
    </row>
    <row r="30" spans="1:16">
      <c r="A30" s="232" t="s">
        <v>60</v>
      </c>
      <c r="B30" s="232"/>
      <c r="C30" s="212"/>
      <c r="D30" s="212"/>
      <c r="E30" s="212"/>
      <c r="F30" s="212"/>
      <c r="G30" s="212"/>
      <c r="H30" s="212"/>
      <c r="I30" s="212">
        <v>4.0659999999999998</v>
      </c>
      <c r="J30" s="212"/>
      <c r="K30" s="212"/>
      <c r="L30" s="212"/>
      <c r="M30" s="212"/>
      <c r="N30" s="212"/>
      <c r="O30" s="212"/>
      <c r="P30" s="212">
        <v>4.0659999999999998</v>
      </c>
    </row>
    <row r="31" spans="1:16">
      <c r="A31" s="232" t="s">
        <v>55</v>
      </c>
      <c r="B31" s="232"/>
      <c r="C31" s="212"/>
      <c r="D31" s="212"/>
      <c r="E31" s="212"/>
      <c r="F31" s="212"/>
      <c r="G31" s="212"/>
      <c r="H31" s="212">
        <v>26.448539</v>
      </c>
      <c r="I31" s="212">
        <v>0.161</v>
      </c>
      <c r="J31" s="212"/>
      <c r="K31" s="212">
        <v>0</v>
      </c>
      <c r="L31" s="212"/>
      <c r="M31" s="212">
        <v>0</v>
      </c>
      <c r="N31" s="212"/>
      <c r="O31" s="212"/>
      <c r="P31" s="212">
        <v>26.609539000000002</v>
      </c>
    </row>
    <row r="32" spans="1:16">
      <c r="A32" s="232" t="s">
        <v>53</v>
      </c>
      <c r="B32" s="232"/>
      <c r="C32" s="212"/>
      <c r="D32" s="212"/>
      <c r="E32" s="212">
        <v>8.1303E-2</v>
      </c>
      <c r="F32" s="212"/>
      <c r="G32" s="212"/>
      <c r="H32" s="212">
        <v>28.674313999999999</v>
      </c>
      <c r="I32" s="212"/>
      <c r="J32" s="212"/>
      <c r="K32" s="212"/>
      <c r="L32" s="212"/>
      <c r="M32" s="212"/>
      <c r="N32" s="212"/>
      <c r="O32" s="212"/>
      <c r="P32" s="212">
        <v>28.755616999999997</v>
      </c>
    </row>
    <row r="33" spans="1:21">
      <c r="A33" s="233" t="s">
        <v>113</v>
      </c>
      <c r="B33" s="233"/>
      <c r="C33" s="234">
        <v>63.782443000000001</v>
      </c>
      <c r="D33" s="234">
        <v>100.068597</v>
      </c>
      <c r="E33" s="234">
        <v>25.441735999999999</v>
      </c>
      <c r="F33" s="234">
        <v>65.126006000000004</v>
      </c>
      <c r="G33" s="234">
        <v>111.145081</v>
      </c>
      <c r="H33" s="234">
        <v>788.17912899999999</v>
      </c>
      <c r="I33" s="234">
        <v>846.505</v>
      </c>
      <c r="J33" s="234">
        <v>7.2359999999999998</v>
      </c>
      <c r="K33" s="234">
        <v>426.08409399999999</v>
      </c>
      <c r="L33" s="234">
        <v>638.94999999999993</v>
      </c>
      <c r="M33" s="234">
        <v>1472.812455</v>
      </c>
      <c r="N33" s="234">
        <v>255.42239699999999</v>
      </c>
      <c r="O33" s="234">
        <v>127.688801</v>
      </c>
      <c r="P33" s="234">
        <v>4928.441738999999</v>
      </c>
    </row>
    <row r="35" spans="1:21">
      <c r="A35" s="229" t="s">
        <v>377</v>
      </c>
      <c r="B35" s="229" t="s">
        <v>89</v>
      </c>
      <c r="C35" s="229" t="s">
        <v>42</v>
      </c>
      <c r="D35" s="229" t="s">
        <v>45</v>
      </c>
      <c r="E35" s="229" t="s">
        <v>48</v>
      </c>
      <c r="F35" s="229" t="s">
        <v>61</v>
      </c>
      <c r="G35" s="229" t="s">
        <v>49</v>
      </c>
      <c r="H35" s="229" t="s">
        <v>37</v>
      </c>
      <c r="I35" s="229" t="s">
        <v>30</v>
      </c>
      <c r="J35" s="229" t="s">
        <v>92</v>
      </c>
      <c r="K35" s="229" t="s">
        <v>11</v>
      </c>
      <c r="L35" s="229" t="s">
        <v>24</v>
      </c>
      <c r="M35" s="229" t="s">
        <v>80</v>
      </c>
      <c r="N35" s="229" t="s">
        <v>29</v>
      </c>
      <c r="O35" s="229" t="s">
        <v>47</v>
      </c>
      <c r="P35" s="229" t="s">
        <v>96</v>
      </c>
      <c r="Q35" s="229" t="s">
        <v>98</v>
      </c>
      <c r="R35" s="229" t="s">
        <v>20</v>
      </c>
      <c r="S35" s="229" t="s">
        <v>101</v>
      </c>
      <c r="T35" s="229" t="s">
        <v>27</v>
      </c>
      <c r="U35" s="229" t="s">
        <v>113</v>
      </c>
    </row>
    <row r="36" spans="1:21">
      <c r="A36" s="230" t="s">
        <v>77</v>
      </c>
      <c r="B36" s="230"/>
      <c r="C36" s="231"/>
      <c r="D36" s="231">
        <v>0</v>
      </c>
      <c r="E36" s="231"/>
      <c r="F36" s="231">
        <v>3.526732</v>
      </c>
      <c r="G36" s="231"/>
      <c r="H36" s="231"/>
      <c r="I36" s="231"/>
      <c r="J36" s="231"/>
      <c r="K36" s="231"/>
      <c r="L36" s="231"/>
      <c r="M36" s="231">
        <v>301.95241099999998</v>
      </c>
      <c r="N36" s="231">
        <v>556.47895538763942</v>
      </c>
      <c r="O36" s="231"/>
      <c r="P36" s="231"/>
      <c r="Q36" s="231"/>
      <c r="U36" s="206">
        <v>861.95809838763932</v>
      </c>
    </row>
    <row r="37" spans="1:21">
      <c r="A37" s="232" t="s">
        <v>78</v>
      </c>
      <c r="B37" s="232"/>
      <c r="C37" s="212"/>
      <c r="D37" s="212">
        <v>0</v>
      </c>
      <c r="E37" s="212"/>
      <c r="F37" s="212">
        <v>3.526732</v>
      </c>
      <c r="G37" s="212"/>
      <c r="H37" s="212"/>
      <c r="I37" s="212"/>
      <c r="J37" s="212"/>
      <c r="K37" s="212"/>
      <c r="L37" s="212"/>
      <c r="M37" s="212"/>
      <c r="N37" s="212"/>
      <c r="O37" s="212"/>
      <c r="P37" s="212"/>
      <c r="Q37" s="212"/>
      <c r="U37" s="211">
        <v>3.526732</v>
      </c>
    </row>
    <row r="38" spans="1:21">
      <c r="A38" s="232" t="s">
        <v>26</v>
      </c>
      <c r="B38" s="232"/>
      <c r="C38" s="212"/>
      <c r="D38" s="212"/>
      <c r="E38" s="212"/>
      <c r="F38" s="212"/>
      <c r="G38" s="212"/>
      <c r="H38" s="212"/>
      <c r="I38" s="212"/>
      <c r="J38" s="212"/>
      <c r="K38" s="212"/>
      <c r="L38" s="212"/>
      <c r="M38" s="212">
        <v>132.85906083999998</v>
      </c>
      <c r="N38" s="212">
        <v>250.59017733356711</v>
      </c>
      <c r="O38" s="212"/>
      <c r="P38" s="212"/>
      <c r="Q38" s="212"/>
      <c r="U38" s="211">
        <v>383.4492381735671</v>
      </c>
    </row>
    <row r="39" spans="1:21">
      <c r="A39" s="232" t="s">
        <v>31</v>
      </c>
      <c r="B39" s="232"/>
      <c r="C39" s="212"/>
      <c r="D39" s="212"/>
      <c r="E39" s="212"/>
      <c r="F39" s="212"/>
      <c r="G39" s="212"/>
      <c r="H39" s="212"/>
      <c r="I39" s="212"/>
      <c r="J39" s="212"/>
      <c r="K39" s="212"/>
      <c r="L39" s="212"/>
      <c r="M39" s="212"/>
      <c r="N39" s="212">
        <v>96.149994922306163</v>
      </c>
      <c r="O39" s="212"/>
      <c r="P39" s="212"/>
      <c r="Q39" s="212"/>
      <c r="U39" s="211">
        <v>96.149994922306163</v>
      </c>
    </row>
    <row r="40" spans="1:21">
      <c r="A40" s="232" t="s">
        <v>28</v>
      </c>
      <c r="B40" s="232"/>
      <c r="C40" s="212"/>
      <c r="D40" s="212"/>
      <c r="E40" s="212"/>
      <c r="F40" s="212"/>
      <c r="G40" s="212"/>
      <c r="H40" s="212"/>
      <c r="I40" s="212"/>
      <c r="J40" s="212"/>
      <c r="K40" s="212"/>
      <c r="L40" s="212"/>
      <c r="M40" s="212"/>
      <c r="N40" s="212">
        <v>112.85074853466141</v>
      </c>
      <c r="O40" s="212"/>
      <c r="P40" s="212"/>
      <c r="Q40" s="212"/>
      <c r="U40" s="211">
        <v>112.85074853466141</v>
      </c>
    </row>
    <row r="41" spans="1:21">
      <c r="A41" s="232" t="s">
        <v>81</v>
      </c>
      <c r="B41" s="232"/>
      <c r="C41" s="212"/>
      <c r="D41" s="212"/>
      <c r="E41" s="212"/>
      <c r="F41" s="212"/>
      <c r="G41" s="212"/>
      <c r="H41" s="212"/>
      <c r="I41" s="212"/>
      <c r="J41" s="212"/>
      <c r="K41" s="212"/>
      <c r="L41" s="212"/>
      <c r="M41" s="212">
        <v>169.09335016</v>
      </c>
      <c r="N41" s="212">
        <v>96.888034597104721</v>
      </c>
      <c r="O41" s="212"/>
      <c r="P41" s="212"/>
      <c r="Q41" s="212"/>
      <c r="U41" s="211">
        <v>265.98138475710471</v>
      </c>
    </row>
    <row r="43" spans="1:21">
      <c r="A43" s="229" t="s">
        <v>377</v>
      </c>
      <c r="B43" s="229" t="s">
        <v>89</v>
      </c>
      <c r="C43" s="229" t="s">
        <v>42</v>
      </c>
      <c r="D43" s="229" t="s">
        <v>45</v>
      </c>
      <c r="E43" s="229" t="s">
        <v>48</v>
      </c>
      <c r="F43" s="229" t="s">
        <v>61</v>
      </c>
      <c r="G43" s="229" t="s">
        <v>49</v>
      </c>
      <c r="H43" s="229" t="s">
        <v>37</v>
      </c>
      <c r="I43" s="229" t="s">
        <v>30</v>
      </c>
      <c r="J43" s="229" t="s">
        <v>92</v>
      </c>
      <c r="K43" s="229" t="s">
        <v>11</v>
      </c>
      <c r="L43" s="229" t="s">
        <v>24</v>
      </c>
      <c r="M43" s="229" t="s">
        <v>80</v>
      </c>
      <c r="N43" s="229" t="s">
        <v>29</v>
      </c>
      <c r="O43" s="229" t="s">
        <v>47</v>
      </c>
      <c r="P43" s="229" t="s">
        <v>96</v>
      </c>
      <c r="Q43" s="229" t="s">
        <v>98</v>
      </c>
      <c r="R43" s="229" t="s">
        <v>20</v>
      </c>
      <c r="S43" s="229" t="s">
        <v>101</v>
      </c>
      <c r="T43" s="229" t="s">
        <v>27</v>
      </c>
      <c r="U43" s="229" t="s">
        <v>113</v>
      </c>
    </row>
    <row r="44" spans="1:21">
      <c r="A44" s="230" t="s">
        <v>83</v>
      </c>
      <c r="B44" s="231">
        <v>0</v>
      </c>
      <c r="C44" s="231"/>
      <c r="D44" s="231">
        <v>338.40859099999994</v>
      </c>
      <c r="E44" s="231">
        <v>408.60652299999998</v>
      </c>
      <c r="F44" s="231"/>
      <c r="G44" s="231"/>
      <c r="H44" s="231">
        <v>24.049492999999998</v>
      </c>
      <c r="I44" s="231"/>
      <c r="J44" s="231">
        <v>6.5296000000000003</v>
      </c>
      <c r="K44" s="231">
        <v>4.7E-2</v>
      </c>
      <c r="L44" s="231"/>
      <c r="M44" s="231"/>
      <c r="N44" s="231">
        <v>1137.5430000000001</v>
      </c>
      <c r="O44" s="231"/>
      <c r="P44" s="231">
        <v>131.31599900000001</v>
      </c>
      <c r="Q44" s="231">
        <v>98.798878999999999</v>
      </c>
      <c r="R44" s="231"/>
      <c r="S44" s="231">
        <v>122.597565</v>
      </c>
      <c r="T44" s="231"/>
      <c r="U44" s="231">
        <v>2267.8966499999997</v>
      </c>
    </row>
    <row r="45" spans="1:21">
      <c r="A45" s="232" t="s">
        <v>84</v>
      </c>
      <c r="B45" s="212"/>
      <c r="C45" s="212"/>
      <c r="D45" s="212">
        <v>298.21721077909376</v>
      </c>
      <c r="E45" s="212"/>
      <c r="F45" s="212"/>
      <c r="G45" s="212"/>
      <c r="H45" s="212"/>
      <c r="I45" s="212"/>
      <c r="J45" s="212"/>
      <c r="K45" s="212"/>
      <c r="L45" s="212"/>
      <c r="M45" s="212"/>
      <c r="N45" s="212"/>
      <c r="O45" s="212"/>
      <c r="P45" s="212"/>
      <c r="Q45" s="212"/>
      <c r="R45" s="212"/>
      <c r="S45" s="212"/>
      <c r="T45" s="212"/>
      <c r="U45" s="212">
        <v>298.21721077909376</v>
      </c>
    </row>
    <row r="46" spans="1:21">
      <c r="A46" s="232" t="s">
        <v>85</v>
      </c>
      <c r="B46" s="212"/>
      <c r="C46" s="212"/>
      <c r="D46" s="212"/>
      <c r="E46" s="212"/>
      <c r="F46" s="212"/>
      <c r="G46" s="212"/>
      <c r="H46" s="212"/>
      <c r="I46" s="212"/>
      <c r="J46" s="212"/>
      <c r="K46" s="212"/>
      <c r="L46" s="212"/>
      <c r="M46" s="212"/>
      <c r="N46" s="212">
        <v>1051.4445238765484</v>
      </c>
      <c r="O46" s="212"/>
      <c r="P46" s="212"/>
      <c r="Q46" s="212"/>
      <c r="R46" s="212"/>
      <c r="S46" s="212"/>
      <c r="T46" s="212"/>
      <c r="U46" s="212">
        <v>1051.4445238765484</v>
      </c>
    </row>
    <row r="47" spans="1:21">
      <c r="A47" s="232" t="s">
        <v>86</v>
      </c>
      <c r="B47" s="212"/>
      <c r="C47" s="212"/>
      <c r="D47" s="212"/>
      <c r="E47" s="212"/>
      <c r="F47" s="212"/>
      <c r="G47" s="212"/>
      <c r="H47" s="212"/>
      <c r="I47" s="212"/>
      <c r="J47" s="212"/>
      <c r="K47" s="212"/>
      <c r="L47" s="212"/>
      <c r="M47" s="212"/>
      <c r="N47" s="212">
        <v>16.284303395455634</v>
      </c>
      <c r="O47" s="212"/>
      <c r="P47" s="212"/>
      <c r="Q47" s="212"/>
      <c r="R47" s="212"/>
      <c r="S47" s="212"/>
      <c r="T47" s="212"/>
      <c r="U47" s="212">
        <v>16.284303395455634</v>
      </c>
    </row>
    <row r="48" spans="1:21">
      <c r="A48" s="232" t="s">
        <v>87</v>
      </c>
      <c r="B48" s="212"/>
      <c r="C48" s="212"/>
      <c r="D48" s="212"/>
      <c r="E48" s="212">
        <v>408.48248020040592</v>
      </c>
      <c r="F48" s="212"/>
      <c r="G48" s="212"/>
      <c r="H48" s="212"/>
      <c r="I48" s="212"/>
      <c r="J48" s="212"/>
      <c r="K48" s="212"/>
      <c r="L48" s="212"/>
      <c r="M48" s="212"/>
      <c r="N48" s="212"/>
      <c r="O48" s="212"/>
      <c r="P48" s="212"/>
      <c r="Q48" s="212"/>
      <c r="R48" s="212"/>
      <c r="S48" s="212"/>
      <c r="T48" s="212"/>
      <c r="U48" s="212">
        <v>408.48248020040592</v>
      </c>
    </row>
    <row r="49" spans="1:21">
      <c r="A49" s="232" t="s">
        <v>88</v>
      </c>
      <c r="B49" s="212">
        <v>0</v>
      </c>
      <c r="C49" s="212"/>
      <c r="D49" s="212"/>
      <c r="E49" s="212"/>
      <c r="F49" s="212"/>
      <c r="G49" s="212"/>
      <c r="H49" s="212"/>
      <c r="I49" s="212"/>
      <c r="J49" s="212"/>
      <c r="K49" s="212"/>
      <c r="L49" s="212"/>
      <c r="M49" s="212"/>
      <c r="N49" s="212"/>
      <c r="O49" s="212"/>
      <c r="P49" s="212"/>
      <c r="Q49" s="212"/>
      <c r="R49" s="212"/>
      <c r="S49" s="212"/>
      <c r="T49" s="212"/>
      <c r="U49" s="212">
        <v>0</v>
      </c>
    </row>
    <row r="50" spans="1:21">
      <c r="A50" s="232" t="s">
        <v>90</v>
      </c>
      <c r="B50" s="212"/>
      <c r="C50" s="212"/>
      <c r="D50" s="212"/>
      <c r="E50" s="212">
        <v>0.12404279959408351</v>
      </c>
      <c r="F50" s="212"/>
      <c r="G50" s="212"/>
      <c r="H50" s="212"/>
      <c r="I50" s="212"/>
      <c r="J50" s="212"/>
      <c r="K50" s="212"/>
      <c r="L50" s="212"/>
      <c r="M50" s="212"/>
      <c r="N50" s="212"/>
      <c r="O50" s="212"/>
      <c r="P50" s="212"/>
      <c r="Q50" s="212"/>
      <c r="R50" s="212"/>
      <c r="S50" s="212"/>
      <c r="T50" s="212"/>
      <c r="U50" s="212">
        <v>0.12404279959408351</v>
      </c>
    </row>
    <row r="51" spans="1:21">
      <c r="A51" s="232" t="s">
        <v>91</v>
      </c>
      <c r="B51" s="212"/>
      <c r="C51" s="212"/>
      <c r="D51" s="212"/>
      <c r="E51" s="212"/>
      <c r="F51" s="212"/>
      <c r="G51" s="212"/>
      <c r="H51" s="212"/>
      <c r="I51" s="212"/>
      <c r="J51" s="212">
        <v>6.5296000000000003</v>
      </c>
      <c r="K51" s="212"/>
      <c r="L51" s="212"/>
      <c r="M51" s="212"/>
      <c r="N51" s="212"/>
      <c r="O51" s="212"/>
      <c r="P51" s="212"/>
      <c r="Q51" s="212"/>
      <c r="R51" s="212"/>
      <c r="S51" s="212"/>
      <c r="T51" s="212"/>
      <c r="U51" s="212">
        <v>6.5296000000000003</v>
      </c>
    </row>
    <row r="52" spans="1:21">
      <c r="A52" s="232" t="s">
        <v>93</v>
      </c>
      <c r="B52" s="212">
        <v>0</v>
      </c>
      <c r="C52" s="212"/>
      <c r="D52" s="212"/>
      <c r="E52" s="212"/>
      <c r="F52" s="212"/>
      <c r="G52" s="212"/>
      <c r="H52" s="212"/>
      <c r="I52" s="212"/>
      <c r="J52" s="212"/>
      <c r="K52" s="212"/>
      <c r="L52" s="212"/>
      <c r="M52" s="212"/>
      <c r="N52" s="212"/>
      <c r="O52" s="212"/>
      <c r="P52" s="212"/>
      <c r="Q52" s="212"/>
      <c r="R52" s="212"/>
      <c r="S52" s="212"/>
      <c r="T52" s="212"/>
      <c r="U52" s="212">
        <v>0</v>
      </c>
    </row>
    <row r="53" spans="1:21">
      <c r="A53" s="232" t="s">
        <v>94</v>
      </c>
      <c r="B53" s="212">
        <v>0</v>
      </c>
      <c r="C53" s="212"/>
      <c r="D53" s="212"/>
      <c r="E53" s="212"/>
      <c r="F53" s="212"/>
      <c r="G53" s="212"/>
      <c r="H53" s="212"/>
      <c r="I53" s="212"/>
      <c r="J53" s="212"/>
      <c r="K53" s="212"/>
      <c r="L53" s="212"/>
      <c r="M53" s="212"/>
      <c r="N53" s="212"/>
      <c r="O53" s="212"/>
      <c r="P53" s="212"/>
      <c r="Q53" s="212"/>
      <c r="R53" s="212"/>
      <c r="S53" s="212"/>
      <c r="T53" s="212"/>
      <c r="U53" s="212">
        <v>0</v>
      </c>
    </row>
    <row r="54" spans="1:21">
      <c r="A54" s="232" t="s">
        <v>95</v>
      </c>
      <c r="B54" s="212"/>
      <c r="C54" s="212"/>
      <c r="D54" s="212"/>
      <c r="E54" s="212"/>
      <c r="F54" s="212"/>
      <c r="G54" s="212"/>
      <c r="H54" s="212"/>
      <c r="I54" s="212"/>
      <c r="J54" s="212"/>
      <c r="K54" s="212"/>
      <c r="L54" s="212"/>
      <c r="M54" s="212"/>
      <c r="N54" s="212"/>
      <c r="O54" s="212"/>
      <c r="P54" s="212">
        <v>131.31599900000001</v>
      </c>
      <c r="Q54" s="212"/>
      <c r="R54" s="212"/>
      <c r="S54" s="212"/>
      <c r="T54" s="212"/>
      <c r="U54" s="212">
        <v>131.31599900000001</v>
      </c>
    </row>
    <row r="55" spans="1:21">
      <c r="A55" s="232" t="s">
        <v>97</v>
      </c>
      <c r="B55" s="212"/>
      <c r="C55" s="212"/>
      <c r="D55" s="212"/>
      <c r="E55" s="212"/>
      <c r="F55" s="212"/>
      <c r="G55" s="212"/>
      <c r="H55" s="212"/>
      <c r="I55" s="212"/>
      <c r="J55" s="212"/>
      <c r="K55" s="212"/>
      <c r="L55" s="212"/>
      <c r="M55" s="212"/>
      <c r="N55" s="212"/>
      <c r="O55" s="212"/>
      <c r="P55" s="212"/>
      <c r="Q55" s="212">
        <v>98.798878999999999</v>
      </c>
      <c r="R55" s="212"/>
      <c r="S55" s="212"/>
      <c r="T55" s="212"/>
      <c r="U55" s="212">
        <v>98.798878999999999</v>
      </c>
    </row>
    <row r="56" spans="1:21">
      <c r="A56" s="232" t="s">
        <v>99</v>
      </c>
      <c r="B56" s="212"/>
      <c r="C56" s="212"/>
      <c r="D56" s="212">
        <v>40.19138022090619</v>
      </c>
      <c r="E56" s="212"/>
      <c r="F56" s="212"/>
      <c r="G56" s="212"/>
      <c r="H56" s="212"/>
      <c r="I56" s="212"/>
      <c r="J56" s="212"/>
      <c r="K56" s="212"/>
      <c r="L56" s="212"/>
      <c r="M56" s="212"/>
      <c r="N56" s="212"/>
      <c r="O56" s="212"/>
      <c r="P56" s="212"/>
      <c r="Q56" s="212"/>
      <c r="R56" s="212"/>
      <c r="S56" s="212"/>
      <c r="T56" s="212"/>
      <c r="U56" s="212">
        <v>40.19138022090619</v>
      </c>
    </row>
    <row r="57" spans="1:21">
      <c r="A57" s="232" t="s">
        <v>100</v>
      </c>
      <c r="B57" s="212"/>
      <c r="C57" s="212"/>
      <c r="D57" s="212"/>
      <c r="E57" s="212"/>
      <c r="F57" s="212"/>
      <c r="G57" s="212"/>
      <c r="H57" s="212"/>
      <c r="I57" s="212"/>
      <c r="J57" s="212"/>
      <c r="K57" s="212"/>
      <c r="L57" s="212"/>
      <c r="M57" s="212"/>
      <c r="N57" s="212"/>
      <c r="O57" s="212"/>
      <c r="P57" s="212"/>
      <c r="Q57" s="212"/>
      <c r="R57" s="212"/>
      <c r="S57" s="212">
        <v>122.597565</v>
      </c>
      <c r="T57" s="212"/>
      <c r="U57" s="212">
        <v>122.597565</v>
      </c>
    </row>
    <row r="58" spans="1:21">
      <c r="A58" s="232" t="s">
        <v>102</v>
      </c>
      <c r="B58" s="212"/>
      <c r="C58" s="212"/>
      <c r="D58" s="212"/>
      <c r="E58" s="212"/>
      <c r="F58" s="212"/>
      <c r="G58" s="212"/>
      <c r="H58" s="212"/>
      <c r="I58" s="212"/>
      <c r="J58" s="212"/>
      <c r="K58" s="212">
        <v>4.7E-2</v>
      </c>
      <c r="L58" s="212"/>
      <c r="M58" s="212"/>
      <c r="N58" s="212"/>
      <c r="O58" s="212"/>
      <c r="P58" s="212"/>
      <c r="Q58" s="212"/>
      <c r="R58" s="212"/>
      <c r="S58" s="212"/>
      <c r="T58" s="212"/>
      <c r="U58" s="212">
        <v>4.7E-2</v>
      </c>
    </row>
    <row r="59" spans="1:21">
      <c r="A59" s="232" t="s">
        <v>103</v>
      </c>
      <c r="B59" s="212"/>
      <c r="C59" s="212"/>
      <c r="D59" s="212"/>
      <c r="E59" s="212"/>
      <c r="F59" s="212"/>
      <c r="G59" s="212"/>
      <c r="H59" s="212">
        <v>24.049492999999998</v>
      </c>
      <c r="I59" s="212"/>
      <c r="J59" s="212"/>
      <c r="K59" s="212"/>
      <c r="L59" s="212"/>
      <c r="M59" s="212"/>
      <c r="N59" s="212"/>
      <c r="O59" s="212"/>
      <c r="P59" s="212"/>
      <c r="Q59" s="212"/>
      <c r="R59" s="212"/>
      <c r="S59" s="212"/>
      <c r="T59" s="212"/>
      <c r="U59" s="212">
        <v>24.049492999999998</v>
      </c>
    </row>
    <row r="60" spans="1:21">
      <c r="A60" s="232" t="s">
        <v>104</v>
      </c>
      <c r="B60" s="212">
        <v>0</v>
      </c>
      <c r="C60" s="212"/>
      <c r="D60" s="212"/>
      <c r="E60" s="212"/>
      <c r="F60" s="212"/>
      <c r="G60" s="212"/>
      <c r="H60" s="212"/>
      <c r="I60" s="212"/>
      <c r="J60" s="212"/>
      <c r="K60" s="212"/>
      <c r="L60" s="212"/>
      <c r="M60" s="212"/>
      <c r="N60" s="212"/>
      <c r="O60" s="212"/>
      <c r="P60" s="212"/>
      <c r="Q60" s="212"/>
      <c r="R60" s="212"/>
      <c r="S60" s="212"/>
      <c r="T60" s="212"/>
      <c r="U60" s="212">
        <v>0</v>
      </c>
    </row>
    <row r="61" spans="1:21">
      <c r="A61" s="232" t="s">
        <v>105</v>
      </c>
      <c r="B61" s="212"/>
      <c r="C61" s="212"/>
      <c r="D61" s="212"/>
      <c r="E61" s="212"/>
      <c r="F61" s="212"/>
      <c r="G61" s="212"/>
      <c r="H61" s="212"/>
      <c r="I61" s="212"/>
      <c r="J61" s="212"/>
      <c r="K61" s="212"/>
      <c r="L61" s="212"/>
      <c r="M61" s="212"/>
      <c r="N61" s="212">
        <v>69.814172727996038</v>
      </c>
      <c r="O61" s="212"/>
      <c r="P61" s="212"/>
      <c r="Q61" s="212"/>
      <c r="R61" s="212"/>
      <c r="S61" s="212"/>
      <c r="T61" s="212"/>
      <c r="U61" s="212">
        <v>69.814172727996038</v>
      </c>
    </row>
    <row r="62" spans="1:21">
      <c r="A62" s="232" t="s">
        <v>106</v>
      </c>
      <c r="B62" s="212">
        <v>0</v>
      </c>
      <c r="C62" s="212"/>
      <c r="D62" s="212"/>
      <c r="E62" s="212"/>
      <c r="F62" s="212"/>
      <c r="G62" s="212"/>
      <c r="H62" s="212"/>
      <c r="I62" s="212"/>
      <c r="J62" s="212"/>
      <c r="K62" s="212"/>
      <c r="L62" s="212"/>
      <c r="M62" s="212"/>
      <c r="N62" s="212"/>
      <c r="O62" s="212"/>
      <c r="P62" s="212"/>
      <c r="Q62" s="212"/>
      <c r="R62" s="212"/>
      <c r="S62" s="212"/>
      <c r="T62" s="212"/>
      <c r="U62" s="212">
        <v>0</v>
      </c>
    </row>
    <row r="63" spans="1:21">
      <c r="A63" s="232" t="s">
        <v>107</v>
      </c>
      <c r="B63" s="212"/>
      <c r="C63" s="212"/>
      <c r="D63" s="212"/>
      <c r="E63" s="212"/>
      <c r="F63" s="212"/>
      <c r="G63" s="212"/>
      <c r="H63" s="212"/>
      <c r="I63" s="212"/>
      <c r="J63" s="212"/>
      <c r="K63" s="212"/>
      <c r="L63" s="212"/>
      <c r="M63" s="212"/>
      <c r="N63" s="212">
        <v>0</v>
      </c>
      <c r="O63" s="212"/>
      <c r="P63" s="212"/>
      <c r="Q63" s="212"/>
      <c r="R63" s="212"/>
      <c r="S63" s="212"/>
      <c r="T63" s="212"/>
      <c r="U63" s="212">
        <v>0</v>
      </c>
    </row>
    <row r="64" spans="1:21">
      <c r="A64" s="232" t="s">
        <v>108</v>
      </c>
      <c r="B64" s="212">
        <v>0</v>
      </c>
      <c r="C64" s="212"/>
      <c r="D64" s="212"/>
      <c r="E64" s="212"/>
      <c r="F64" s="212"/>
      <c r="G64" s="212"/>
      <c r="H64" s="212"/>
      <c r="I64" s="212"/>
      <c r="J64" s="212"/>
      <c r="K64" s="212"/>
      <c r="L64" s="212"/>
      <c r="M64" s="212"/>
      <c r="N64" s="212"/>
      <c r="O64" s="212"/>
      <c r="P64" s="212"/>
      <c r="Q64" s="212"/>
      <c r="R64" s="212"/>
      <c r="S64" s="212"/>
      <c r="T64" s="212"/>
      <c r="U64" s="212">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2:AH52"/>
  <sheetViews>
    <sheetView topLeftCell="B7" zoomScale="80" zoomScaleNormal="80" workbookViewId="0">
      <selection activeCell="Q3" sqref="Q3"/>
    </sheetView>
  </sheetViews>
  <sheetFormatPr baseColWidth="10" defaultRowHeight="15.75"/>
  <cols>
    <col min="2" max="2" width="80.125" customWidth="1"/>
    <col min="4" max="4" width="14.5" customWidth="1"/>
    <col min="8" max="8" width="12.125" customWidth="1"/>
    <col min="16" max="16" width="32.5" customWidth="1"/>
    <col min="17" max="17" width="12.625" customWidth="1"/>
    <col min="18" max="18" width="12.875" customWidth="1"/>
    <col min="23" max="23" width="44.625" customWidth="1"/>
    <col min="24" max="34" width="12.375" customWidth="1"/>
  </cols>
  <sheetData>
    <row r="2" spans="2:34" ht="31.5">
      <c r="B2" s="23" t="s">
        <v>333</v>
      </c>
      <c r="C2" s="203" t="s">
        <v>20</v>
      </c>
      <c r="D2" s="203" t="s">
        <v>42</v>
      </c>
      <c r="E2" s="201" t="s">
        <v>45</v>
      </c>
      <c r="F2" s="201" t="s">
        <v>48</v>
      </c>
      <c r="G2" s="201" t="s">
        <v>61</v>
      </c>
      <c r="H2" s="201" t="s">
        <v>49</v>
      </c>
      <c r="I2" s="201" t="s">
        <v>37</v>
      </c>
      <c r="J2" s="201" t="s">
        <v>24</v>
      </c>
      <c r="K2" s="201" t="s">
        <v>47</v>
      </c>
      <c r="L2" s="201" t="s">
        <v>27</v>
      </c>
      <c r="M2" s="202" t="s">
        <v>29</v>
      </c>
      <c r="N2" s="205" t="s">
        <v>317</v>
      </c>
      <c r="P2" s="23" t="s">
        <v>378</v>
      </c>
      <c r="Q2" s="201" t="s">
        <v>45</v>
      </c>
      <c r="R2" s="201" t="s">
        <v>61</v>
      </c>
      <c r="S2" s="202" t="s">
        <v>80</v>
      </c>
      <c r="T2" s="202" t="s">
        <v>29</v>
      </c>
      <c r="U2" s="205" t="s">
        <v>317</v>
      </c>
      <c r="W2" s="23" t="s">
        <v>379</v>
      </c>
      <c r="X2" s="235" t="s">
        <v>89</v>
      </c>
      <c r="Y2" s="201" t="s">
        <v>45</v>
      </c>
      <c r="Z2" s="201" t="s">
        <v>48</v>
      </c>
      <c r="AA2" s="201" t="s">
        <v>37</v>
      </c>
      <c r="AB2" s="235" t="s">
        <v>92</v>
      </c>
      <c r="AC2" s="235" t="s">
        <v>11</v>
      </c>
      <c r="AD2" s="202" t="s">
        <v>29</v>
      </c>
      <c r="AE2" s="235" t="s">
        <v>96</v>
      </c>
      <c r="AF2" s="235" t="s">
        <v>98</v>
      </c>
      <c r="AG2" s="235" t="s">
        <v>101</v>
      </c>
      <c r="AH2" s="236" t="s">
        <v>317</v>
      </c>
    </row>
    <row r="3" spans="2:34">
      <c r="B3" t="str">
        <f>'DataStep1-PJ'!A4</f>
        <v>Agropecuario</v>
      </c>
      <c r="C3" s="28">
        <f>'DataStep1-PJ'!N3</f>
        <v>0</v>
      </c>
      <c r="D3" s="28">
        <f>'DataStep1-PJ'!C3</f>
        <v>0</v>
      </c>
      <c r="E3" s="28">
        <f>'DataStep1-PJ'!D3</f>
        <v>0</v>
      </c>
      <c r="F3" s="28">
        <f>'DataStep1-PJ'!E3</f>
        <v>0</v>
      </c>
      <c r="G3" s="28">
        <f>'DataStep1-PJ'!F3</f>
        <v>0</v>
      </c>
      <c r="H3" s="28">
        <f>'DataStep1-PJ'!G3</f>
        <v>0</v>
      </c>
      <c r="I3" s="28">
        <f>'DataStep1-PJ'!H3</f>
        <v>115.550152</v>
      </c>
      <c r="J3" s="28">
        <f>'DataStep1-PJ'!K3</f>
        <v>6.0288570000000004</v>
      </c>
      <c r="K3" s="28">
        <f>'DataStep1-PJ'!M3</f>
        <v>0</v>
      </c>
      <c r="L3" s="28">
        <f>'DataStep1-PJ'!O3</f>
        <v>8.1239999999999993E-3</v>
      </c>
      <c r="M3" s="28">
        <f>'DataStep1-PJ'!L3</f>
        <v>0</v>
      </c>
      <c r="N3" s="200">
        <f>SUM(C3:M3)</f>
        <v>121.58713299999999</v>
      </c>
      <c r="P3" t="str">
        <f>'DataStep1-PJ'!A37</f>
        <v>Coquizadoras y hornos</v>
      </c>
      <c r="Q3" s="28">
        <f>'DataStep1-PJ'!D37</f>
        <v>0</v>
      </c>
      <c r="R3" s="28">
        <f>'DataStep1-PJ'!F37</f>
        <v>3.526732</v>
      </c>
      <c r="S3" s="28">
        <f>'DataStep1-PJ'!M37</f>
        <v>0</v>
      </c>
      <c r="T3" s="28">
        <f>'DataStep1-PJ'!N37</f>
        <v>0</v>
      </c>
      <c r="U3" s="200">
        <f>SUM(Q3:T3)</f>
        <v>3.526732</v>
      </c>
      <c r="W3" t="str">
        <f>'DataStep1-PJ'!A45</f>
        <v>Carboeléctrica</v>
      </c>
      <c r="X3" s="28">
        <f>'DataStep1-PJ'!B45</f>
        <v>0</v>
      </c>
      <c r="Y3" s="28">
        <f>'DataStep1-PJ'!D45</f>
        <v>298.21721077909376</v>
      </c>
      <c r="Z3" s="28">
        <f>'DataStep1-PJ'!E45</f>
        <v>0</v>
      </c>
      <c r="AA3" s="28">
        <f>'DataStep1-PJ'!H45</f>
        <v>0</v>
      </c>
      <c r="AB3" s="28">
        <f>'DataStep1-PJ'!J45</f>
        <v>0</v>
      </c>
      <c r="AC3" s="28">
        <f>'DataStep1-PJ'!K45</f>
        <v>0</v>
      </c>
      <c r="AD3" s="28">
        <f>'DataStep1-PJ'!N45</f>
        <v>0</v>
      </c>
      <c r="AE3" s="28">
        <f>'DataStep1-PJ'!P45</f>
        <v>0</v>
      </c>
      <c r="AF3" s="28">
        <f>'DataStep1-PJ'!Q45</f>
        <v>0</v>
      </c>
      <c r="AG3" s="28">
        <f>'DataStep1-PJ'!S45</f>
        <v>0</v>
      </c>
      <c r="AH3" s="200">
        <f>SUM(X3:AG3)</f>
        <v>298.21721077909376</v>
      </c>
    </row>
    <row r="4" spans="2:34">
      <c r="B4" t="str">
        <f>'DataStep1-PJ'!A6</f>
        <v>Construcción</v>
      </c>
      <c r="C4" s="28">
        <f>'DataStep1-PJ'!N6</f>
        <v>0</v>
      </c>
      <c r="D4" s="28">
        <f>'DataStep1-PJ'!C6</f>
        <v>0</v>
      </c>
      <c r="E4" s="28">
        <f>'DataStep1-PJ'!D6</f>
        <v>0</v>
      </c>
      <c r="F4" s="28">
        <f>'DataStep1-PJ'!E6</f>
        <v>0</v>
      </c>
      <c r="G4" s="28">
        <f>'DataStep1-PJ'!F6</f>
        <v>0</v>
      </c>
      <c r="H4" s="28">
        <f>'DataStep1-PJ'!G6</f>
        <v>0</v>
      </c>
      <c r="I4" s="28">
        <f>'DataStep1-PJ'!H6</f>
        <v>0</v>
      </c>
      <c r="J4" s="28">
        <f>'DataStep1-PJ'!K6</f>
        <v>0</v>
      </c>
      <c r="K4" s="28">
        <f>'DataStep1-PJ'!M6</f>
        <v>0</v>
      </c>
      <c r="L4" s="28">
        <f>'DataStep1-PJ'!O6</f>
        <v>0</v>
      </c>
      <c r="M4" s="28">
        <f>'DataStep1-PJ'!L6</f>
        <v>0</v>
      </c>
      <c r="N4" s="200">
        <f t="shared" ref="N4:N28" si="0">SUM(C4:M4)</f>
        <v>0</v>
      </c>
      <c r="P4" t="str">
        <f>'DataStep1-PJ'!A38</f>
        <v>Pemex Exploración y Producción</v>
      </c>
      <c r="Q4" s="28">
        <f>'DataStep1-PJ'!D38</f>
        <v>0</v>
      </c>
      <c r="R4" s="28">
        <f>'DataStep1-PJ'!F38</f>
        <v>0</v>
      </c>
      <c r="S4" s="28">
        <f>'DataStep1-PJ'!M38</f>
        <v>132.85906083999998</v>
      </c>
      <c r="T4" s="28">
        <f>'DataStep1-PJ'!N38</f>
        <v>250.59017733356711</v>
      </c>
      <c r="U4" s="200">
        <f t="shared" ref="U4:U7" si="1">SUM(Q4:T4)</f>
        <v>383.4492381735671</v>
      </c>
      <c r="W4" t="str">
        <f>'DataStep1-PJ'!A46</f>
        <v>Ciclo Combinado</v>
      </c>
      <c r="X4" s="28">
        <f>'DataStep1-PJ'!B46</f>
        <v>0</v>
      </c>
      <c r="Y4" s="28">
        <f>'DataStep1-PJ'!D46</f>
        <v>0</v>
      </c>
      <c r="Z4" s="28">
        <f>'DataStep1-PJ'!E46</f>
        <v>0</v>
      </c>
      <c r="AA4" s="28">
        <f>'DataStep1-PJ'!H46</f>
        <v>0</v>
      </c>
      <c r="AB4" s="28">
        <f>'DataStep1-PJ'!J46</f>
        <v>0</v>
      </c>
      <c r="AC4" s="28">
        <f>'DataStep1-PJ'!K46</f>
        <v>0</v>
      </c>
      <c r="AD4" s="28">
        <f>'DataStep1-PJ'!N46</f>
        <v>1051.4445238765484</v>
      </c>
      <c r="AE4" s="28">
        <f>'DataStep1-PJ'!P46</f>
        <v>0</v>
      </c>
      <c r="AF4" s="28">
        <f>'DataStep1-PJ'!Q46</f>
        <v>0</v>
      </c>
      <c r="AG4" s="28">
        <f>'DataStep1-PJ'!S46</f>
        <v>0</v>
      </c>
      <c r="AH4" s="200">
        <f t="shared" ref="AH4:AH22" si="2">SUM(X4:AG4)</f>
        <v>1051.4445238765484</v>
      </c>
    </row>
    <row r="5" spans="2:34">
      <c r="B5" t="str">
        <f>'DataStep1-PJ'!A7</f>
        <v>Construcción maquinaria</v>
      </c>
      <c r="C5" s="28">
        <f>'DataStep1-PJ'!N7</f>
        <v>0</v>
      </c>
      <c r="D5" s="28">
        <f>'DataStep1-PJ'!C7</f>
        <v>0</v>
      </c>
      <c r="E5" s="28">
        <f>'DataStep1-PJ'!D7</f>
        <v>0</v>
      </c>
      <c r="F5" s="28">
        <f>'DataStep1-PJ'!E7</f>
        <v>0</v>
      </c>
      <c r="G5" s="28">
        <f>'DataStep1-PJ'!F7</f>
        <v>0</v>
      </c>
      <c r="H5" s="28">
        <f>'DataStep1-PJ'!G7</f>
        <v>0</v>
      </c>
      <c r="I5" s="28">
        <f>'DataStep1-PJ'!H7</f>
        <v>10.947546000000001</v>
      </c>
      <c r="J5" s="28">
        <f>'DataStep1-PJ'!K7</f>
        <v>0</v>
      </c>
      <c r="K5" s="28">
        <f>'DataStep1-PJ'!M7</f>
        <v>0</v>
      </c>
      <c r="L5" s="28">
        <f>'DataStep1-PJ'!O7</f>
        <v>0</v>
      </c>
      <c r="M5" s="28">
        <f>'DataStep1-PJ'!L7</f>
        <v>0</v>
      </c>
      <c r="N5" s="200">
        <f t="shared" si="0"/>
        <v>10.947546000000001</v>
      </c>
      <c r="P5" t="str">
        <f>'DataStep1-PJ'!A39</f>
        <v>Pemex Gas y Petroquímica Básica</v>
      </c>
      <c r="Q5" s="28">
        <f>'DataStep1-PJ'!D39</f>
        <v>0</v>
      </c>
      <c r="R5" s="28">
        <f>'DataStep1-PJ'!F39</f>
        <v>0</v>
      </c>
      <c r="S5" s="28">
        <f>'DataStep1-PJ'!M39</f>
        <v>0</v>
      </c>
      <c r="T5" s="28">
        <f>'DataStep1-PJ'!N39</f>
        <v>96.149994922306163</v>
      </c>
      <c r="U5" s="200">
        <f t="shared" si="1"/>
        <v>96.149994922306163</v>
      </c>
      <c r="W5" t="str">
        <f>'DataStep1-PJ'!A47</f>
        <v>Ciclo Combinado (Cog. Eficiente)</v>
      </c>
      <c r="X5" s="28">
        <f>'DataStep1-PJ'!B47</f>
        <v>0</v>
      </c>
      <c r="Y5" s="28">
        <f>'DataStep1-PJ'!D47</f>
        <v>0</v>
      </c>
      <c r="Z5" s="28">
        <f>'DataStep1-PJ'!E47</f>
        <v>0</v>
      </c>
      <c r="AA5" s="28">
        <f>'DataStep1-PJ'!H47</f>
        <v>0</v>
      </c>
      <c r="AB5" s="28">
        <f>'DataStep1-PJ'!J47</f>
        <v>0</v>
      </c>
      <c r="AC5" s="28">
        <f>'DataStep1-PJ'!K47</f>
        <v>0</v>
      </c>
      <c r="AD5" s="28">
        <f>'DataStep1-PJ'!N47</f>
        <v>16.284303395455634</v>
      </c>
      <c r="AE5" s="28">
        <f>'DataStep1-PJ'!P47</f>
        <v>0</v>
      </c>
      <c r="AF5" s="28">
        <f>'DataStep1-PJ'!Q47</f>
        <v>0</v>
      </c>
      <c r="AG5" s="28">
        <f>'DataStep1-PJ'!S47</f>
        <v>0</v>
      </c>
      <c r="AH5" s="200">
        <f t="shared" si="2"/>
        <v>16.284303395455634</v>
      </c>
    </row>
    <row r="6" spans="2:34">
      <c r="B6" t="str">
        <f>'DataStep1-PJ'!A8</f>
        <v>Elaboración de azúcares</v>
      </c>
      <c r="C6" s="28">
        <f>'DataStep1-PJ'!N8</f>
        <v>0</v>
      </c>
      <c r="D6" s="28">
        <f>'DataStep1-PJ'!C8</f>
        <v>59.526828000000002</v>
      </c>
      <c r="E6" s="28">
        <f>'DataStep1-PJ'!D8</f>
        <v>0</v>
      </c>
      <c r="F6" s="28">
        <f>'DataStep1-PJ'!E8</f>
        <v>3.4816769999999999</v>
      </c>
      <c r="G6" s="28">
        <f>'DataStep1-PJ'!F8</f>
        <v>0</v>
      </c>
      <c r="H6" s="28">
        <f>'DataStep1-PJ'!G8</f>
        <v>0</v>
      </c>
      <c r="I6" s="28">
        <f>'DataStep1-PJ'!H8</f>
        <v>0</v>
      </c>
      <c r="J6" s="28">
        <f>'DataStep1-PJ'!K8</f>
        <v>2.5599999999999999E-4</v>
      </c>
      <c r="K6" s="28">
        <f>'DataStep1-PJ'!M8</f>
        <v>0</v>
      </c>
      <c r="L6" s="28">
        <f>'DataStep1-PJ'!O8</f>
        <v>0</v>
      </c>
      <c r="M6" s="28">
        <f>'DataStep1-PJ'!L8</f>
        <v>0</v>
      </c>
      <c r="N6" s="200">
        <f t="shared" si="0"/>
        <v>63.008761</v>
      </c>
      <c r="P6" t="str">
        <f>'DataStep1-PJ'!A40</f>
        <v>Pemex Petroquímica</v>
      </c>
      <c r="Q6" s="28">
        <f>'DataStep1-PJ'!D40</f>
        <v>0</v>
      </c>
      <c r="R6" s="28">
        <f>'DataStep1-PJ'!F40</f>
        <v>0</v>
      </c>
      <c r="S6" s="28">
        <f>'DataStep1-PJ'!M40</f>
        <v>0</v>
      </c>
      <c r="T6" s="28">
        <f>'DataStep1-PJ'!N40</f>
        <v>112.85074853466141</v>
      </c>
      <c r="U6" s="200">
        <f t="shared" si="1"/>
        <v>112.85074853466141</v>
      </c>
      <c r="W6" t="str">
        <f>'DataStep1-PJ'!A48</f>
        <v>Combustión Interna</v>
      </c>
      <c r="X6" s="28">
        <f>'DataStep1-PJ'!B48</f>
        <v>0</v>
      </c>
      <c r="Y6" s="28">
        <f>'DataStep1-PJ'!D48</f>
        <v>0</v>
      </c>
      <c r="Z6" s="28">
        <f>'DataStep1-PJ'!E48</f>
        <v>408.48248020040592</v>
      </c>
      <c r="AA6" s="28">
        <f>'DataStep1-PJ'!H48</f>
        <v>0</v>
      </c>
      <c r="AB6" s="28">
        <f>'DataStep1-PJ'!J48</f>
        <v>0</v>
      </c>
      <c r="AC6" s="28">
        <f>'DataStep1-PJ'!K48</f>
        <v>0</v>
      </c>
      <c r="AD6" s="28">
        <f>'DataStep1-PJ'!N48</f>
        <v>0</v>
      </c>
      <c r="AE6" s="28">
        <f>'DataStep1-PJ'!P48</f>
        <v>0</v>
      </c>
      <c r="AF6" s="28">
        <f>'DataStep1-PJ'!Q48</f>
        <v>0</v>
      </c>
      <c r="AG6" s="28">
        <f>'DataStep1-PJ'!S48</f>
        <v>0</v>
      </c>
      <c r="AH6" s="200">
        <f t="shared" si="2"/>
        <v>408.48248020040592</v>
      </c>
    </row>
    <row r="7" spans="2:34">
      <c r="B7" t="str">
        <f>'DataStep1-PJ'!A9</f>
        <v>Elaboración de cerveza</v>
      </c>
      <c r="C7" s="28">
        <f>'DataStep1-PJ'!N9</f>
        <v>0</v>
      </c>
      <c r="D7" s="28">
        <f>'DataStep1-PJ'!C9</f>
        <v>0</v>
      </c>
      <c r="E7" s="28">
        <f>'DataStep1-PJ'!D9</f>
        <v>0</v>
      </c>
      <c r="F7" s="28">
        <f>'DataStep1-PJ'!E9</f>
        <v>2.080508</v>
      </c>
      <c r="G7" s="28">
        <f>'DataStep1-PJ'!F9</f>
        <v>0</v>
      </c>
      <c r="H7" s="28">
        <f>'DataStep1-PJ'!G9</f>
        <v>0</v>
      </c>
      <c r="I7" s="28">
        <f>'DataStep1-PJ'!H9</f>
        <v>0.140374</v>
      </c>
      <c r="J7" s="28">
        <f>'DataStep1-PJ'!K9</f>
        <v>0.814222</v>
      </c>
      <c r="K7" s="28">
        <f>'DataStep1-PJ'!M9</f>
        <v>0</v>
      </c>
      <c r="L7" s="28">
        <f>'DataStep1-PJ'!O9</f>
        <v>0</v>
      </c>
      <c r="M7" s="28">
        <f>'DataStep1-PJ'!L9</f>
        <v>15.255000000000001</v>
      </c>
      <c r="N7" s="200">
        <f t="shared" si="0"/>
        <v>18.290103999999999</v>
      </c>
      <c r="P7" t="str">
        <f>'DataStep1-PJ'!A41</f>
        <v>Pemex Refinación</v>
      </c>
      <c r="Q7" s="28">
        <f>'DataStep1-PJ'!D41</f>
        <v>0</v>
      </c>
      <c r="R7" s="28">
        <f>'DataStep1-PJ'!F41</f>
        <v>0</v>
      </c>
      <c r="S7" s="28">
        <f>'DataStep1-PJ'!M41</f>
        <v>169.09335016</v>
      </c>
      <c r="T7" s="28">
        <f>'DataStep1-PJ'!N41</f>
        <v>96.888034597104721</v>
      </c>
      <c r="U7" s="200">
        <f t="shared" si="1"/>
        <v>265.98138475710471</v>
      </c>
      <c r="W7" t="str">
        <f>'DataStep1-PJ'!A49</f>
        <v>Combustión Interna (Bioenergía)</v>
      </c>
      <c r="X7" s="28">
        <f>'DataStep1-PJ'!B49</f>
        <v>0</v>
      </c>
      <c r="Y7" s="28">
        <f>'DataStep1-PJ'!D49</f>
        <v>0</v>
      </c>
      <c r="Z7" s="28">
        <f>'DataStep1-PJ'!E49</f>
        <v>0</v>
      </c>
      <c r="AA7" s="28">
        <f>'DataStep1-PJ'!H49</f>
        <v>0</v>
      </c>
      <c r="AB7" s="28">
        <f>'DataStep1-PJ'!J49</f>
        <v>0</v>
      </c>
      <c r="AC7" s="28">
        <f>'DataStep1-PJ'!K49</f>
        <v>0</v>
      </c>
      <c r="AD7" s="28">
        <f>'DataStep1-PJ'!N49</f>
        <v>0</v>
      </c>
      <c r="AE7" s="28">
        <f>'DataStep1-PJ'!P49</f>
        <v>0</v>
      </c>
      <c r="AF7" s="28">
        <f>'DataStep1-PJ'!Q49</f>
        <v>0</v>
      </c>
      <c r="AG7" s="28">
        <f>'DataStep1-PJ'!S49</f>
        <v>0</v>
      </c>
      <c r="AH7" s="200">
        <f t="shared" si="2"/>
        <v>0</v>
      </c>
    </row>
    <row r="8" spans="2:34">
      <c r="B8" t="str">
        <f>'DataStep1-PJ'!A10</f>
        <v>Elaboración de productos de tabaco</v>
      </c>
      <c r="C8" s="28">
        <f>'DataStep1-PJ'!N10</f>
        <v>0</v>
      </c>
      <c r="D8" s="28">
        <f>'DataStep1-PJ'!C10</f>
        <v>0</v>
      </c>
      <c r="E8" s="28">
        <f>'DataStep1-PJ'!D10</f>
        <v>0</v>
      </c>
      <c r="F8" s="28">
        <f>'DataStep1-PJ'!E10</f>
        <v>8.7880000000000007E-3</v>
      </c>
      <c r="G8" s="28">
        <f>'DataStep1-PJ'!F10</f>
        <v>0</v>
      </c>
      <c r="H8" s="28">
        <f>'DataStep1-PJ'!G10</f>
        <v>0</v>
      </c>
      <c r="I8" s="28">
        <f>'DataStep1-PJ'!H10</f>
        <v>0</v>
      </c>
      <c r="J8" s="28">
        <f>'DataStep1-PJ'!K10</f>
        <v>0</v>
      </c>
      <c r="K8" s="28">
        <f>'DataStep1-PJ'!M10</f>
        <v>0</v>
      </c>
      <c r="L8" s="28">
        <f>'DataStep1-PJ'!O10</f>
        <v>0</v>
      </c>
      <c r="M8" s="28">
        <f>'DataStep1-PJ'!L10</f>
        <v>0.27300000000000002</v>
      </c>
      <c r="N8" s="200">
        <f t="shared" si="0"/>
        <v>0.28178800000000004</v>
      </c>
      <c r="P8" s="23" t="s">
        <v>317</v>
      </c>
      <c r="Q8" s="200">
        <f>SUM(Q3:Q7)</f>
        <v>0</v>
      </c>
      <c r="R8" s="200">
        <f t="shared" ref="R8:U8" si="3">SUM(R3:R7)</f>
        <v>3.526732</v>
      </c>
      <c r="S8" s="200">
        <f t="shared" si="3"/>
        <v>301.95241099999998</v>
      </c>
      <c r="T8" s="200">
        <f t="shared" si="3"/>
        <v>556.47895538763942</v>
      </c>
      <c r="U8" s="200">
        <f t="shared" si="3"/>
        <v>861.95809838763932</v>
      </c>
      <c r="W8" t="str">
        <f>'DataStep1-PJ'!A50</f>
        <v>Combustión Interna (Cog. Eficiente)</v>
      </c>
      <c r="X8" s="28">
        <f>'DataStep1-PJ'!B50</f>
        <v>0</v>
      </c>
      <c r="Y8" s="28">
        <f>'DataStep1-PJ'!D50</f>
        <v>0</v>
      </c>
      <c r="Z8" s="28">
        <f>'DataStep1-PJ'!E50</f>
        <v>0.12404279959408351</v>
      </c>
      <c r="AA8" s="28">
        <f>'DataStep1-PJ'!H50</f>
        <v>0</v>
      </c>
      <c r="AB8" s="28">
        <f>'DataStep1-PJ'!J50</f>
        <v>0</v>
      </c>
      <c r="AC8" s="28">
        <f>'DataStep1-PJ'!K50</f>
        <v>0</v>
      </c>
      <c r="AD8" s="28">
        <f>'DataStep1-PJ'!N50</f>
        <v>0</v>
      </c>
      <c r="AE8" s="28">
        <f>'DataStep1-PJ'!P50</f>
        <v>0</v>
      </c>
      <c r="AF8" s="28">
        <f>'DataStep1-PJ'!Q50</f>
        <v>0</v>
      </c>
      <c r="AG8" s="28">
        <f>'DataStep1-PJ'!S50</f>
        <v>0</v>
      </c>
      <c r="AH8" s="200">
        <f t="shared" si="2"/>
        <v>0.12404279959408351</v>
      </c>
    </row>
    <row r="9" spans="2:34">
      <c r="B9" t="str">
        <f>'DataStep1-PJ'!A11</f>
        <v>Elaboración de refrescos, hielo y otras bebidas no alcohólicas, purificación y embotellado de agua</v>
      </c>
      <c r="C9" s="28">
        <f>'DataStep1-PJ'!N11</f>
        <v>0</v>
      </c>
      <c r="D9" s="28">
        <f>'DataStep1-PJ'!C11</f>
        <v>0</v>
      </c>
      <c r="E9" s="28">
        <f>'DataStep1-PJ'!D11</f>
        <v>0</v>
      </c>
      <c r="F9" s="28">
        <f>'DataStep1-PJ'!E11</f>
        <v>0.67199600000000004</v>
      </c>
      <c r="G9" s="28">
        <f>'DataStep1-PJ'!F11</f>
        <v>0</v>
      </c>
      <c r="H9" s="28">
        <f>'DataStep1-PJ'!G11</f>
        <v>0</v>
      </c>
      <c r="I9" s="28">
        <f>'DataStep1-PJ'!H11</f>
        <v>3.5512489999999999</v>
      </c>
      <c r="J9" s="28">
        <f>'DataStep1-PJ'!K11</f>
        <v>1.283507</v>
      </c>
      <c r="K9" s="28">
        <f>'DataStep1-PJ'!M11</f>
        <v>0</v>
      </c>
      <c r="L9" s="28">
        <f>'DataStep1-PJ'!O11</f>
        <v>0</v>
      </c>
      <c r="M9" s="28">
        <f>'DataStep1-PJ'!L11</f>
        <v>0.96099999999999997</v>
      </c>
      <c r="N9" s="200">
        <f t="shared" si="0"/>
        <v>6.4677520000000008</v>
      </c>
      <c r="W9" t="str">
        <f>'DataStep1-PJ'!A51</f>
        <v>Eólica</v>
      </c>
      <c r="X9" s="28">
        <f>'DataStep1-PJ'!B51</f>
        <v>0</v>
      </c>
      <c r="Y9" s="28">
        <f>'DataStep1-PJ'!D51</f>
        <v>0</v>
      </c>
      <c r="Z9" s="28">
        <f>'DataStep1-PJ'!E51</f>
        <v>0</v>
      </c>
      <c r="AA9" s="28">
        <f>'DataStep1-PJ'!H51</f>
        <v>0</v>
      </c>
      <c r="AB9" s="28">
        <f>'DataStep1-PJ'!J51</f>
        <v>6.5296000000000003</v>
      </c>
      <c r="AC9" s="28">
        <f>'DataStep1-PJ'!K51</f>
        <v>0</v>
      </c>
      <c r="AD9" s="28">
        <f>'DataStep1-PJ'!N51</f>
        <v>0</v>
      </c>
      <c r="AE9" s="28">
        <f>'DataStep1-PJ'!P51</f>
        <v>0</v>
      </c>
      <c r="AF9" s="28">
        <f>'DataStep1-PJ'!Q51</f>
        <v>0</v>
      </c>
      <c r="AG9" s="28">
        <f>'DataStep1-PJ'!S51</f>
        <v>0</v>
      </c>
      <c r="AH9" s="200">
        <f t="shared" si="2"/>
        <v>6.5296000000000003</v>
      </c>
    </row>
    <row r="10" spans="2:34">
      <c r="B10" t="str">
        <f>'DataStep1-PJ'!A12</f>
        <v>Fabricación de automóviles y camiones</v>
      </c>
      <c r="C10" s="28">
        <f>'DataStep1-PJ'!N12</f>
        <v>0</v>
      </c>
      <c r="D10" s="28">
        <f>'DataStep1-PJ'!C12</f>
        <v>0</v>
      </c>
      <c r="E10" s="28">
        <f>'DataStep1-PJ'!D12</f>
        <v>0</v>
      </c>
      <c r="F10" s="28">
        <f>'DataStep1-PJ'!E12</f>
        <v>0</v>
      </c>
      <c r="G10" s="28">
        <f>'DataStep1-PJ'!F12</f>
        <v>0</v>
      </c>
      <c r="H10" s="28">
        <f>'DataStep1-PJ'!G12</f>
        <v>0</v>
      </c>
      <c r="I10" s="28">
        <f>'DataStep1-PJ'!H12</f>
        <v>0.82255599999999995</v>
      </c>
      <c r="J10" s="28">
        <f>'DataStep1-PJ'!K12</f>
        <v>0.54942100000000005</v>
      </c>
      <c r="K10" s="28">
        <f>'DataStep1-PJ'!M12</f>
        <v>0</v>
      </c>
      <c r="L10" s="28">
        <f>'DataStep1-PJ'!O12</f>
        <v>0</v>
      </c>
      <c r="M10" s="28">
        <f>'DataStep1-PJ'!L12</f>
        <v>4.7320000000000002</v>
      </c>
      <c r="N10" s="200">
        <f t="shared" si="0"/>
        <v>6.1039770000000004</v>
      </c>
      <c r="W10" t="str">
        <f>'DataStep1-PJ'!A52</f>
        <v>FIRCO y Generación Distribuida</v>
      </c>
      <c r="X10" s="28">
        <f>'DataStep1-PJ'!B52</f>
        <v>0</v>
      </c>
      <c r="Y10" s="28">
        <f>'DataStep1-PJ'!D52</f>
        <v>0</v>
      </c>
      <c r="Z10" s="28">
        <f>'DataStep1-PJ'!E52</f>
        <v>0</v>
      </c>
      <c r="AA10" s="28">
        <f>'DataStep1-PJ'!H52</f>
        <v>0</v>
      </c>
      <c r="AB10" s="28">
        <f>'DataStep1-PJ'!J52</f>
        <v>0</v>
      </c>
      <c r="AC10" s="28">
        <f>'DataStep1-PJ'!K52</f>
        <v>0</v>
      </c>
      <c r="AD10" s="28">
        <f>'DataStep1-PJ'!N52</f>
        <v>0</v>
      </c>
      <c r="AE10" s="28">
        <f>'DataStep1-PJ'!P52</f>
        <v>0</v>
      </c>
      <c r="AF10" s="28">
        <f>'DataStep1-PJ'!Q52</f>
        <v>0</v>
      </c>
      <c r="AG10" s="28">
        <f>'DataStep1-PJ'!S52</f>
        <v>0</v>
      </c>
      <c r="AH10" s="200">
        <f t="shared" si="2"/>
        <v>0</v>
      </c>
    </row>
    <row r="11" spans="2:34">
      <c r="B11" t="str">
        <f>'DataStep1-PJ'!A13</f>
        <v>Fabricación de cemento y productos a base de cemento en plantas integradas</v>
      </c>
      <c r="C11" s="28">
        <f>'DataStep1-PJ'!N13</f>
        <v>0</v>
      </c>
      <c r="D11" s="28">
        <f>'DataStep1-PJ'!C13</f>
        <v>0</v>
      </c>
      <c r="E11" s="28">
        <f>'DataStep1-PJ'!D13</f>
        <v>5.8601640000000002</v>
      </c>
      <c r="F11" s="28">
        <f>'DataStep1-PJ'!E13</f>
        <v>1.4900869999999999</v>
      </c>
      <c r="G11" s="28">
        <f>'DataStep1-PJ'!F13</f>
        <v>0</v>
      </c>
      <c r="H11" s="28">
        <f>'DataStep1-PJ'!G13</f>
        <v>100.994443</v>
      </c>
      <c r="I11" s="28">
        <f>'DataStep1-PJ'!H13</f>
        <v>0.26655099999999998</v>
      </c>
      <c r="J11" s="28">
        <f>'DataStep1-PJ'!K13</f>
        <v>4.0000000000000003E-5</v>
      </c>
      <c r="K11" s="28">
        <f>'DataStep1-PJ'!M13</f>
        <v>0</v>
      </c>
      <c r="L11" s="28">
        <f>'DataStep1-PJ'!O13</f>
        <v>0</v>
      </c>
      <c r="M11" s="28">
        <f>'DataStep1-PJ'!L13</f>
        <v>4.4249999999999998</v>
      </c>
      <c r="N11" s="200">
        <f t="shared" si="0"/>
        <v>113.03628500000001</v>
      </c>
      <c r="W11" t="str">
        <f>'DataStep1-PJ'!A53</f>
        <v>Frenos Regenerativos</v>
      </c>
      <c r="X11" s="28">
        <f>'DataStep1-PJ'!B53</f>
        <v>0</v>
      </c>
      <c r="Y11" s="28">
        <f>'DataStep1-PJ'!D53</f>
        <v>0</v>
      </c>
      <c r="Z11" s="28">
        <f>'DataStep1-PJ'!E53</f>
        <v>0</v>
      </c>
      <c r="AA11" s="28">
        <f>'DataStep1-PJ'!H53</f>
        <v>0</v>
      </c>
      <c r="AB11" s="28">
        <f>'DataStep1-PJ'!J53</f>
        <v>0</v>
      </c>
      <c r="AC11" s="28">
        <f>'DataStep1-PJ'!K53</f>
        <v>0</v>
      </c>
      <c r="AD11" s="28">
        <f>'DataStep1-PJ'!N53</f>
        <v>0</v>
      </c>
      <c r="AE11" s="28">
        <f>'DataStep1-PJ'!P53</f>
        <v>0</v>
      </c>
      <c r="AF11" s="28">
        <f>'DataStep1-PJ'!Q53</f>
        <v>0</v>
      </c>
      <c r="AG11" s="28">
        <f>'DataStep1-PJ'!S53</f>
        <v>0</v>
      </c>
      <c r="AH11" s="200">
        <f t="shared" si="2"/>
        <v>0</v>
      </c>
    </row>
    <row r="12" spans="2:34">
      <c r="B12" t="str">
        <f>'DataStep1-PJ'!A14</f>
        <v>Fabricación de fertilizantes</v>
      </c>
      <c r="C12" s="28">
        <f>'DataStep1-PJ'!N14</f>
        <v>0</v>
      </c>
      <c r="D12" s="28">
        <f>'DataStep1-PJ'!C14</f>
        <v>0</v>
      </c>
      <c r="E12" s="28">
        <f>'DataStep1-PJ'!D14</f>
        <v>0</v>
      </c>
      <c r="F12" s="28">
        <f>'DataStep1-PJ'!E14</f>
        <v>0</v>
      </c>
      <c r="G12" s="28">
        <f>'DataStep1-PJ'!F14</f>
        <v>0</v>
      </c>
      <c r="H12" s="28">
        <f>'DataStep1-PJ'!G14</f>
        <v>0</v>
      </c>
      <c r="I12" s="28">
        <f>'DataStep1-PJ'!H14</f>
        <v>0.162296</v>
      </c>
      <c r="J12" s="28">
        <f>'DataStep1-PJ'!K14</f>
        <v>0</v>
      </c>
      <c r="K12" s="28">
        <f>'DataStep1-PJ'!M14</f>
        <v>0</v>
      </c>
      <c r="L12" s="28">
        <f>'DataStep1-PJ'!O14</f>
        <v>0</v>
      </c>
      <c r="M12" s="28">
        <f>'DataStep1-PJ'!L14</f>
        <v>0.51700000000000002</v>
      </c>
      <c r="N12" s="200">
        <f t="shared" si="0"/>
        <v>0.67929600000000001</v>
      </c>
      <c r="W12" t="str">
        <f>'DataStep1-PJ'!A54</f>
        <v>Geotérmica</v>
      </c>
      <c r="X12" s="28">
        <f>'DataStep1-PJ'!B54</f>
        <v>0</v>
      </c>
      <c r="Y12" s="28">
        <f>'DataStep1-PJ'!D54</f>
        <v>0</v>
      </c>
      <c r="Z12" s="28">
        <f>'DataStep1-PJ'!E54</f>
        <v>0</v>
      </c>
      <c r="AA12" s="28">
        <f>'DataStep1-PJ'!H54</f>
        <v>0</v>
      </c>
      <c r="AB12" s="28">
        <f>'DataStep1-PJ'!J54</f>
        <v>0</v>
      </c>
      <c r="AC12" s="28">
        <f>'DataStep1-PJ'!K54</f>
        <v>0</v>
      </c>
      <c r="AD12" s="28">
        <f>'DataStep1-PJ'!N54</f>
        <v>0</v>
      </c>
      <c r="AE12" s="28">
        <f>'DataStep1-PJ'!P54</f>
        <v>131.31599900000001</v>
      </c>
      <c r="AF12" s="28">
        <f>'DataStep1-PJ'!Q54</f>
        <v>0</v>
      </c>
      <c r="AG12" s="28">
        <f>'DataStep1-PJ'!S54</f>
        <v>0</v>
      </c>
      <c r="AH12" s="200">
        <f t="shared" si="2"/>
        <v>131.31599900000001</v>
      </c>
    </row>
    <row r="13" spans="2:34">
      <c r="B13" t="str">
        <f>'DataStep1-PJ'!A15</f>
        <v>Fabricación de productos de hule</v>
      </c>
      <c r="C13" s="28">
        <f>'DataStep1-PJ'!N15</f>
        <v>0</v>
      </c>
      <c r="D13" s="28">
        <f>'DataStep1-PJ'!C15</f>
        <v>0</v>
      </c>
      <c r="E13" s="28">
        <f>'DataStep1-PJ'!D15</f>
        <v>0</v>
      </c>
      <c r="F13" s="28">
        <f>'DataStep1-PJ'!E15</f>
        <v>0.50555899999999998</v>
      </c>
      <c r="G13" s="28">
        <f>'DataStep1-PJ'!F15</f>
        <v>0</v>
      </c>
      <c r="H13" s="28">
        <f>'DataStep1-PJ'!G15</f>
        <v>0</v>
      </c>
      <c r="I13" s="28">
        <f>'DataStep1-PJ'!H15</f>
        <v>1.942977</v>
      </c>
      <c r="J13" s="28">
        <f>'DataStep1-PJ'!K15</f>
        <v>1.8652999999999999E-2</v>
      </c>
      <c r="K13" s="28">
        <f>'DataStep1-PJ'!M15</f>
        <v>0</v>
      </c>
      <c r="L13" s="28">
        <f>'DataStep1-PJ'!O15</f>
        <v>0</v>
      </c>
      <c r="M13" s="28">
        <f>'DataStep1-PJ'!L15</f>
        <v>5.4610000000000003</v>
      </c>
      <c r="N13" s="200">
        <f t="shared" si="0"/>
        <v>7.9281889999999997</v>
      </c>
      <c r="W13" t="str">
        <f>'DataStep1-PJ'!A55</f>
        <v>Hidroeléctrica</v>
      </c>
      <c r="X13" s="28">
        <f>'DataStep1-PJ'!B55</f>
        <v>0</v>
      </c>
      <c r="Y13" s="28">
        <f>'DataStep1-PJ'!D55</f>
        <v>0</v>
      </c>
      <c r="Z13" s="28">
        <f>'DataStep1-PJ'!E55</f>
        <v>0</v>
      </c>
      <c r="AA13" s="28">
        <f>'DataStep1-PJ'!H55</f>
        <v>0</v>
      </c>
      <c r="AB13" s="28">
        <f>'DataStep1-PJ'!J55</f>
        <v>0</v>
      </c>
      <c r="AC13" s="28">
        <f>'DataStep1-PJ'!K55</f>
        <v>0</v>
      </c>
      <c r="AD13" s="28">
        <f>'DataStep1-PJ'!N55</f>
        <v>0</v>
      </c>
      <c r="AE13" s="28">
        <f>'DataStep1-PJ'!P55</f>
        <v>0</v>
      </c>
      <c r="AF13" s="28">
        <f>'DataStep1-PJ'!Q55</f>
        <v>98.798878999999999</v>
      </c>
      <c r="AG13" s="28">
        <f>'DataStep1-PJ'!S55</f>
        <v>0</v>
      </c>
      <c r="AH13" s="200">
        <f t="shared" si="2"/>
        <v>98.798878999999999</v>
      </c>
    </row>
    <row r="14" spans="2:34">
      <c r="B14" t="str">
        <f>'DataStep1-PJ'!A16</f>
        <v>Fabricación de pulpa, papel y cartón</v>
      </c>
      <c r="C14" s="28">
        <f>'DataStep1-PJ'!N16</f>
        <v>0</v>
      </c>
      <c r="D14" s="28">
        <f>'DataStep1-PJ'!C16</f>
        <v>0</v>
      </c>
      <c r="E14" s="28">
        <f>'DataStep1-PJ'!D16</f>
        <v>0</v>
      </c>
      <c r="F14" s="28">
        <f>'DataStep1-PJ'!E16</f>
        <v>5.1573520000000004</v>
      </c>
      <c r="G14" s="28">
        <f>'DataStep1-PJ'!F16</f>
        <v>0</v>
      </c>
      <c r="H14" s="28">
        <f>'DataStep1-PJ'!G16</f>
        <v>0</v>
      </c>
      <c r="I14" s="28">
        <f>'DataStep1-PJ'!H16</f>
        <v>1.29373</v>
      </c>
      <c r="J14" s="28">
        <f>'DataStep1-PJ'!K16</f>
        <v>0.40593800000000002</v>
      </c>
      <c r="K14" s="28">
        <f>'DataStep1-PJ'!M16</f>
        <v>0</v>
      </c>
      <c r="L14" s="28">
        <f>'DataStep1-PJ'!O16</f>
        <v>0</v>
      </c>
      <c r="M14" s="28">
        <f>'DataStep1-PJ'!L16</f>
        <v>32.664000000000001</v>
      </c>
      <c r="N14" s="200">
        <f t="shared" si="0"/>
        <v>39.52102</v>
      </c>
      <c r="W14" t="str">
        <f>'DataStep1-PJ'!A56</f>
        <v>Lecho Fluidizado</v>
      </c>
      <c r="X14" s="28">
        <f>'DataStep1-PJ'!B56</f>
        <v>0</v>
      </c>
      <c r="Y14" s="28">
        <f>'DataStep1-PJ'!D56</f>
        <v>40.19138022090619</v>
      </c>
      <c r="Z14" s="28">
        <f>'DataStep1-PJ'!E56</f>
        <v>0</v>
      </c>
      <c r="AA14" s="28">
        <f>'DataStep1-PJ'!H56</f>
        <v>0</v>
      </c>
      <c r="AB14" s="28">
        <f>'DataStep1-PJ'!J56</f>
        <v>0</v>
      </c>
      <c r="AC14" s="28">
        <f>'DataStep1-PJ'!K56</f>
        <v>0</v>
      </c>
      <c r="AD14" s="28">
        <f>'DataStep1-PJ'!N56</f>
        <v>0</v>
      </c>
      <c r="AE14" s="28">
        <f>'DataStep1-PJ'!P56</f>
        <v>0</v>
      </c>
      <c r="AF14" s="28">
        <f>'DataStep1-PJ'!Q56</f>
        <v>0</v>
      </c>
      <c r="AG14" s="28">
        <f>'DataStep1-PJ'!S56</f>
        <v>0</v>
      </c>
      <c r="AH14" s="200">
        <f t="shared" si="2"/>
        <v>40.19138022090619</v>
      </c>
    </row>
    <row r="15" spans="2:34">
      <c r="B15" t="str">
        <f>'DataStep1-PJ'!A17</f>
        <v>Fabricación de vidrio y productos de vidrio</v>
      </c>
      <c r="C15" s="28">
        <f>'DataStep1-PJ'!N17</f>
        <v>0</v>
      </c>
      <c r="D15" s="28">
        <f>'DataStep1-PJ'!C17</f>
        <v>0</v>
      </c>
      <c r="E15" s="28">
        <f>'DataStep1-PJ'!D17</f>
        <v>0</v>
      </c>
      <c r="F15" s="28">
        <f>'DataStep1-PJ'!E17</f>
        <v>2.3273769999999998</v>
      </c>
      <c r="G15" s="28">
        <f>'DataStep1-PJ'!F17</f>
        <v>0</v>
      </c>
      <c r="H15" s="28">
        <f>'DataStep1-PJ'!G17</f>
        <v>6.2199999999999998E-3</v>
      </c>
      <c r="I15" s="28">
        <f>'DataStep1-PJ'!H17</f>
        <v>0.152535</v>
      </c>
      <c r="J15" s="28">
        <f>'DataStep1-PJ'!K17</f>
        <v>0.14721300000000001</v>
      </c>
      <c r="K15" s="28">
        <f>'DataStep1-PJ'!M17</f>
        <v>0</v>
      </c>
      <c r="L15" s="28">
        <f>'DataStep1-PJ'!O17</f>
        <v>0</v>
      </c>
      <c r="M15" s="28">
        <f>'DataStep1-PJ'!L17</f>
        <v>48.554000000000002</v>
      </c>
      <c r="N15" s="200">
        <f t="shared" si="0"/>
        <v>51.187345000000001</v>
      </c>
      <c r="W15" t="str">
        <f>'DataStep1-PJ'!A57</f>
        <v>Nucleoeléctrica</v>
      </c>
      <c r="X15" s="28">
        <f>'DataStep1-PJ'!B57</f>
        <v>0</v>
      </c>
      <c r="Y15" s="28">
        <f>'DataStep1-PJ'!D57</f>
        <v>0</v>
      </c>
      <c r="Z15" s="28">
        <f>'DataStep1-PJ'!E57</f>
        <v>0</v>
      </c>
      <c r="AA15" s="28">
        <f>'DataStep1-PJ'!H57</f>
        <v>0</v>
      </c>
      <c r="AB15" s="28">
        <f>'DataStep1-PJ'!J57</f>
        <v>0</v>
      </c>
      <c r="AC15" s="28">
        <f>'DataStep1-PJ'!K57</f>
        <v>0</v>
      </c>
      <c r="AD15" s="28">
        <f>'DataStep1-PJ'!N57</f>
        <v>0</v>
      </c>
      <c r="AE15" s="28">
        <f>'DataStep1-PJ'!P57</f>
        <v>0</v>
      </c>
      <c r="AF15" s="28">
        <f>'DataStep1-PJ'!Q57</f>
        <v>0</v>
      </c>
      <c r="AG15" s="28">
        <f>'DataStep1-PJ'!S57</f>
        <v>122.597565</v>
      </c>
      <c r="AH15" s="200">
        <f t="shared" si="2"/>
        <v>122.597565</v>
      </c>
    </row>
    <row r="16" spans="2:34">
      <c r="B16" t="str">
        <f>'DataStep1-PJ'!A18</f>
        <v>Industria básica del hierro y el acero</v>
      </c>
      <c r="C16" s="28">
        <f>'DataStep1-PJ'!N18</f>
        <v>0</v>
      </c>
      <c r="D16" s="28">
        <f>'DataStep1-PJ'!C18</f>
        <v>0</v>
      </c>
      <c r="E16" s="28">
        <f>'DataStep1-PJ'!D18</f>
        <v>0</v>
      </c>
      <c r="F16" s="28">
        <f>'DataStep1-PJ'!E18</f>
        <v>2.9323039999999998</v>
      </c>
      <c r="G16" s="28">
        <f>'DataStep1-PJ'!F18</f>
        <v>65.126006000000004</v>
      </c>
      <c r="H16" s="28">
        <f>'DataStep1-PJ'!G18</f>
        <v>2.2635710000000002</v>
      </c>
      <c r="I16" s="28">
        <f>'DataStep1-PJ'!H18</f>
        <v>0.88261100000000003</v>
      </c>
      <c r="J16" s="28">
        <f>'DataStep1-PJ'!K18</f>
        <v>6.2030000000000002E-3</v>
      </c>
      <c r="K16" s="28">
        <f>'DataStep1-PJ'!M18</f>
        <v>0</v>
      </c>
      <c r="L16" s="28">
        <f>'DataStep1-PJ'!O18</f>
        <v>0</v>
      </c>
      <c r="M16" s="28">
        <f>'DataStep1-PJ'!L18</f>
        <v>115.285</v>
      </c>
      <c r="N16" s="200">
        <f t="shared" si="0"/>
        <v>186.49569500000001</v>
      </c>
      <c r="W16" t="str">
        <f>'DataStep1-PJ'!A58</f>
        <v>Solar</v>
      </c>
      <c r="X16" s="28">
        <f>'DataStep1-PJ'!B58</f>
        <v>0</v>
      </c>
      <c r="Y16" s="28">
        <f>'DataStep1-PJ'!D58</f>
        <v>0</v>
      </c>
      <c r="Z16" s="28">
        <f>'DataStep1-PJ'!E58</f>
        <v>0</v>
      </c>
      <c r="AA16" s="28">
        <f>'DataStep1-PJ'!H58</f>
        <v>0</v>
      </c>
      <c r="AB16" s="28">
        <f>'DataStep1-PJ'!J58</f>
        <v>0</v>
      </c>
      <c r="AC16" s="28">
        <f>'DataStep1-PJ'!K58</f>
        <v>4.7E-2</v>
      </c>
      <c r="AD16" s="28">
        <f>'DataStep1-PJ'!N58</f>
        <v>0</v>
      </c>
      <c r="AE16" s="28">
        <f>'DataStep1-PJ'!P58</f>
        <v>0</v>
      </c>
      <c r="AF16" s="28">
        <f>'DataStep1-PJ'!Q58</f>
        <v>0</v>
      </c>
      <c r="AG16" s="28">
        <f>'DataStep1-PJ'!S58</f>
        <v>0</v>
      </c>
      <c r="AH16" s="200">
        <f t="shared" si="2"/>
        <v>4.7E-2</v>
      </c>
    </row>
    <row r="17" spans="2:34">
      <c r="B17" t="str">
        <f>'DataStep1-PJ'!A19</f>
        <v>Industria Química</v>
      </c>
      <c r="C17" s="28">
        <f>'DataStep1-PJ'!N19</f>
        <v>0</v>
      </c>
      <c r="D17" s="28">
        <f>'DataStep1-PJ'!C19</f>
        <v>0</v>
      </c>
      <c r="E17" s="28">
        <f>'DataStep1-PJ'!D19</f>
        <v>0</v>
      </c>
      <c r="F17" s="28">
        <f>'DataStep1-PJ'!E19</f>
        <v>3.3719830000000002</v>
      </c>
      <c r="G17" s="28">
        <f>'DataStep1-PJ'!F19</f>
        <v>0</v>
      </c>
      <c r="H17" s="28">
        <f>'DataStep1-PJ'!G19</f>
        <v>1.9029609999999999</v>
      </c>
      <c r="I17" s="28">
        <f>'DataStep1-PJ'!H19</f>
        <v>4.1992229999999999</v>
      </c>
      <c r="J17" s="28">
        <f>'DataStep1-PJ'!K19</f>
        <v>0.83927700000000005</v>
      </c>
      <c r="K17" s="28">
        <f>'DataStep1-PJ'!M19</f>
        <v>0</v>
      </c>
      <c r="L17" s="28">
        <f>'DataStep1-PJ'!O19</f>
        <v>0</v>
      </c>
      <c r="M17" s="28">
        <f>'DataStep1-PJ'!L19</f>
        <v>66.287999999999997</v>
      </c>
      <c r="N17" s="200">
        <f t="shared" si="0"/>
        <v>76.601444000000001</v>
      </c>
      <c r="W17" t="str">
        <f>'DataStep1-PJ'!A59</f>
        <v>Termoeléctrica Convencional</v>
      </c>
      <c r="X17" s="28">
        <f>'DataStep1-PJ'!B59</f>
        <v>0</v>
      </c>
      <c r="Y17" s="28">
        <f>'DataStep1-PJ'!D59</f>
        <v>0</v>
      </c>
      <c r="Z17" s="28">
        <f>'DataStep1-PJ'!E59</f>
        <v>0</v>
      </c>
      <c r="AA17" s="28">
        <f>'DataStep1-PJ'!H59</f>
        <v>24.049492999999998</v>
      </c>
      <c r="AB17" s="28">
        <f>'DataStep1-PJ'!J59</f>
        <v>0</v>
      </c>
      <c r="AC17" s="28">
        <f>'DataStep1-PJ'!K59</f>
        <v>0</v>
      </c>
      <c r="AD17" s="28">
        <f>'DataStep1-PJ'!N59</f>
        <v>0</v>
      </c>
      <c r="AE17" s="28">
        <f>'DataStep1-PJ'!P59</f>
        <v>0</v>
      </c>
      <c r="AF17" s="28">
        <f>'DataStep1-PJ'!Q59</f>
        <v>0</v>
      </c>
      <c r="AG17" s="28">
        <f>'DataStep1-PJ'!S59</f>
        <v>0</v>
      </c>
      <c r="AH17" s="200">
        <f t="shared" si="2"/>
        <v>24.049492999999998</v>
      </c>
    </row>
    <row r="18" spans="2:34">
      <c r="B18" t="str">
        <f>'DataStep1-PJ'!A20</f>
        <v>Minería de minerales metálicos y no metálicos</v>
      </c>
      <c r="C18" s="28">
        <f>'DataStep1-PJ'!N20</f>
        <v>0</v>
      </c>
      <c r="D18" s="28">
        <f>'DataStep1-PJ'!C20</f>
        <v>0</v>
      </c>
      <c r="E18" s="28">
        <f>'DataStep1-PJ'!D20</f>
        <v>0</v>
      </c>
      <c r="F18" s="28">
        <f>'DataStep1-PJ'!E20</f>
        <v>2.2258830000000001</v>
      </c>
      <c r="G18" s="28">
        <f>'DataStep1-PJ'!F20</f>
        <v>0</v>
      </c>
      <c r="H18" s="28">
        <f>'DataStep1-PJ'!G20</f>
        <v>0</v>
      </c>
      <c r="I18" s="28">
        <f>'DataStep1-PJ'!H20</f>
        <v>4.3686129999999999</v>
      </c>
      <c r="J18" s="28">
        <f>'DataStep1-PJ'!K20</f>
        <v>9.3198019999999993</v>
      </c>
      <c r="K18" s="28">
        <f>'DataStep1-PJ'!M20</f>
        <v>0</v>
      </c>
      <c r="L18" s="28">
        <f>'DataStep1-PJ'!O20</f>
        <v>0</v>
      </c>
      <c r="M18" s="28">
        <f>'DataStep1-PJ'!L20</f>
        <v>9.2739999999999991</v>
      </c>
      <c r="N18" s="200">
        <f t="shared" si="0"/>
        <v>25.188297999999996</v>
      </c>
      <c r="W18" t="str">
        <f>'DataStep1-PJ'!A60</f>
        <v>Termoeléctrica Convencional (Bioenergía)</v>
      </c>
      <c r="X18" s="28">
        <f>'DataStep1-PJ'!B60</f>
        <v>0</v>
      </c>
      <c r="Y18" s="28">
        <f>'DataStep1-PJ'!D60</f>
        <v>0</v>
      </c>
      <c r="Z18" s="28">
        <f>'DataStep1-PJ'!E60</f>
        <v>0</v>
      </c>
      <c r="AA18" s="28">
        <f>'DataStep1-PJ'!H60</f>
        <v>0</v>
      </c>
      <c r="AB18" s="28">
        <f>'DataStep1-PJ'!J60</f>
        <v>0</v>
      </c>
      <c r="AC18" s="28">
        <f>'DataStep1-PJ'!K60</f>
        <v>0</v>
      </c>
      <c r="AD18" s="28">
        <f>'DataStep1-PJ'!N60</f>
        <v>0</v>
      </c>
      <c r="AE18" s="28">
        <f>'DataStep1-PJ'!P60</f>
        <v>0</v>
      </c>
      <c r="AF18" s="28">
        <f>'DataStep1-PJ'!Q60</f>
        <v>0</v>
      </c>
      <c r="AG18" s="28">
        <f>'DataStep1-PJ'!S60</f>
        <v>0</v>
      </c>
      <c r="AH18" s="200">
        <f t="shared" si="2"/>
        <v>0</v>
      </c>
    </row>
    <row r="19" spans="2:34">
      <c r="B19" t="str">
        <f>'DataStep1-PJ'!A21</f>
        <v>Otras ramas</v>
      </c>
      <c r="C19" s="28">
        <f>'DataStep1-PJ'!N21</f>
        <v>0</v>
      </c>
      <c r="D19" s="28">
        <f>'DataStep1-PJ'!C21</f>
        <v>4.2556149999999988</v>
      </c>
      <c r="E19" s="28">
        <f>'DataStep1-PJ'!D21</f>
        <v>94.208432999999999</v>
      </c>
      <c r="F19" s="28">
        <f>'DataStep1-PJ'!E21</f>
        <v>1.0112719999999999</v>
      </c>
      <c r="G19" s="28">
        <f>'DataStep1-PJ'!F21</f>
        <v>0</v>
      </c>
      <c r="H19" s="28">
        <f>'DataStep1-PJ'!G21</f>
        <v>5.9778859999999998</v>
      </c>
      <c r="I19" s="28">
        <f>'DataStep1-PJ'!H21</f>
        <v>35.364891</v>
      </c>
      <c r="J19" s="28">
        <f>'DataStep1-PJ'!K21</f>
        <v>30.583707</v>
      </c>
      <c r="K19" s="28">
        <f>'DataStep1-PJ'!M21</f>
        <v>0.85200500000000001</v>
      </c>
      <c r="L19" s="28">
        <f>'DataStep1-PJ'!O21</f>
        <v>0</v>
      </c>
      <c r="M19" s="28">
        <f>'DataStep1-PJ'!L21</f>
        <v>178.715</v>
      </c>
      <c r="N19" s="200">
        <f t="shared" si="0"/>
        <v>350.96880899999996</v>
      </c>
      <c r="W19" t="str">
        <f>'DataStep1-PJ'!A61</f>
        <v>Turbogás</v>
      </c>
      <c r="X19" s="28">
        <f>'DataStep1-PJ'!B61</f>
        <v>0</v>
      </c>
      <c r="Y19" s="28">
        <f>'DataStep1-PJ'!D61</f>
        <v>0</v>
      </c>
      <c r="Z19" s="28">
        <f>'DataStep1-PJ'!E61</f>
        <v>0</v>
      </c>
      <c r="AA19" s="28">
        <f>'DataStep1-PJ'!H61</f>
        <v>0</v>
      </c>
      <c r="AB19" s="28">
        <f>'DataStep1-PJ'!J61</f>
        <v>0</v>
      </c>
      <c r="AC19" s="28">
        <f>'DataStep1-PJ'!K61</f>
        <v>0</v>
      </c>
      <c r="AD19" s="28">
        <f>'DataStep1-PJ'!N61</f>
        <v>69.814172727996038</v>
      </c>
      <c r="AE19" s="28">
        <f>'DataStep1-PJ'!P61</f>
        <v>0</v>
      </c>
      <c r="AF19" s="28">
        <f>'DataStep1-PJ'!Q61</f>
        <v>0</v>
      </c>
      <c r="AG19" s="28">
        <f>'DataStep1-PJ'!S61</f>
        <v>0</v>
      </c>
      <c r="AH19" s="200">
        <f t="shared" si="2"/>
        <v>69.814172727996038</v>
      </c>
    </row>
    <row r="20" spans="2:34">
      <c r="B20" t="str">
        <f>'DataStep1-PJ'!A22</f>
        <v>Pemex Petroquímica</v>
      </c>
      <c r="C20" s="28">
        <f>'DataStep1-PJ'!N22</f>
        <v>0</v>
      </c>
      <c r="D20" s="28">
        <f>'DataStep1-PJ'!C22</f>
        <v>0</v>
      </c>
      <c r="E20" s="28">
        <f>'DataStep1-PJ'!D22</f>
        <v>0</v>
      </c>
      <c r="F20" s="28">
        <f>'DataStep1-PJ'!E22</f>
        <v>9.5646999999999996E-2</v>
      </c>
      <c r="G20" s="28">
        <f>'DataStep1-PJ'!F22</f>
        <v>0</v>
      </c>
      <c r="H20" s="28">
        <f>'DataStep1-PJ'!G22</f>
        <v>0</v>
      </c>
      <c r="I20" s="28">
        <f>'DataStep1-PJ'!H22</f>
        <v>0.43508999999999998</v>
      </c>
      <c r="J20" s="28">
        <f>'DataStep1-PJ'!K22</f>
        <v>0</v>
      </c>
      <c r="K20" s="28">
        <f>'DataStep1-PJ'!M22</f>
        <v>0</v>
      </c>
      <c r="L20" s="28">
        <f>'DataStep1-PJ'!O22</f>
        <v>0</v>
      </c>
      <c r="M20" s="28">
        <f>'DataStep1-PJ'!L22</f>
        <v>110.779</v>
      </c>
      <c r="N20" s="200">
        <f t="shared" si="0"/>
        <v>111.309737</v>
      </c>
      <c r="W20" t="str">
        <f>'DataStep1-PJ'!A62</f>
        <v>Turbogás (Bioenergía)</v>
      </c>
      <c r="X20" s="28">
        <f>'DataStep1-PJ'!B62</f>
        <v>0</v>
      </c>
      <c r="Y20" s="28">
        <f>'DataStep1-PJ'!D62</f>
        <v>0</v>
      </c>
      <c r="Z20" s="28">
        <f>'DataStep1-PJ'!E62</f>
        <v>0</v>
      </c>
      <c r="AA20" s="28">
        <f>'DataStep1-PJ'!H62</f>
        <v>0</v>
      </c>
      <c r="AB20" s="28">
        <f>'DataStep1-PJ'!J62</f>
        <v>0</v>
      </c>
      <c r="AC20" s="28">
        <f>'DataStep1-PJ'!K62</f>
        <v>0</v>
      </c>
      <c r="AD20" s="28">
        <f>'DataStep1-PJ'!N62</f>
        <v>0</v>
      </c>
      <c r="AE20" s="28">
        <f>'DataStep1-PJ'!P62</f>
        <v>0</v>
      </c>
      <c r="AF20" s="28">
        <f>'DataStep1-PJ'!Q62</f>
        <v>0</v>
      </c>
      <c r="AG20" s="28">
        <f>'DataStep1-PJ'!S62</f>
        <v>0</v>
      </c>
      <c r="AH20" s="200">
        <f t="shared" si="2"/>
        <v>0</v>
      </c>
    </row>
    <row r="21" spans="2:34">
      <c r="B21" t="str">
        <f>'DataStep1-PJ'!A24</f>
        <v>Comercial</v>
      </c>
      <c r="C21" s="28">
        <f>'DataStep1-PJ'!N24</f>
        <v>0</v>
      </c>
      <c r="D21" s="28">
        <f>'DataStep1-PJ'!C24</f>
        <v>0</v>
      </c>
      <c r="E21" s="28">
        <f>'DataStep1-PJ'!D24</f>
        <v>0</v>
      </c>
      <c r="F21" s="28">
        <f>'DataStep1-PJ'!E24</f>
        <v>0</v>
      </c>
      <c r="G21" s="28">
        <f>'DataStep1-PJ'!F24</f>
        <v>0</v>
      </c>
      <c r="H21" s="28">
        <f>'DataStep1-PJ'!G24</f>
        <v>0</v>
      </c>
      <c r="I21" s="28">
        <f>'DataStep1-PJ'!H24</f>
        <v>4.3962430000000001</v>
      </c>
      <c r="J21" s="28">
        <f>'DataStep1-PJ'!K24</f>
        <v>65.030894000000004</v>
      </c>
      <c r="K21" s="28">
        <f>'DataStep1-PJ'!M24</f>
        <v>0</v>
      </c>
      <c r="L21" s="28">
        <f>'DataStep1-PJ'!O24</f>
        <v>0</v>
      </c>
      <c r="M21" s="28">
        <f>'DataStep1-PJ'!L24</f>
        <v>11.097</v>
      </c>
      <c r="N21" s="200">
        <f t="shared" si="0"/>
        <v>80.524136999999996</v>
      </c>
      <c r="W21" t="str">
        <f>'DataStep1-PJ'!A63</f>
        <v>Turbogás (Cog. Eficiente)</v>
      </c>
      <c r="X21" s="28">
        <f>'DataStep1-PJ'!B63</f>
        <v>0</v>
      </c>
      <c r="Y21" s="28">
        <f>'DataStep1-PJ'!D63</f>
        <v>0</v>
      </c>
      <c r="Z21" s="28">
        <f>'DataStep1-PJ'!E63</f>
        <v>0</v>
      </c>
      <c r="AA21" s="28">
        <f>'DataStep1-PJ'!H63</f>
        <v>0</v>
      </c>
      <c r="AB21" s="28">
        <f>'DataStep1-PJ'!J63</f>
        <v>0</v>
      </c>
      <c r="AC21" s="28">
        <f>'DataStep1-PJ'!K63</f>
        <v>0</v>
      </c>
      <c r="AD21" s="28">
        <f>'DataStep1-PJ'!N63</f>
        <v>0</v>
      </c>
      <c r="AE21" s="28">
        <f>'DataStep1-PJ'!P63</f>
        <v>0</v>
      </c>
      <c r="AF21" s="28">
        <f>'DataStep1-PJ'!Q63</f>
        <v>0</v>
      </c>
      <c r="AG21" s="28">
        <f>'DataStep1-PJ'!S63</f>
        <v>0</v>
      </c>
      <c r="AH21" s="200">
        <f t="shared" si="2"/>
        <v>0</v>
      </c>
    </row>
    <row r="22" spans="2:34">
      <c r="B22" t="str">
        <f>'DataStep1-PJ'!A25</f>
        <v>Público</v>
      </c>
      <c r="C22" s="28">
        <f>'DataStep1-PJ'!N25</f>
        <v>0</v>
      </c>
      <c r="D22" s="28">
        <f>'DataStep1-PJ'!C25</f>
        <v>0</v>
      </c>
      <c r="E22" s="28">
        <f>'DataStep1-PJ'!D25</f>
        <v>0</v>
      </c>
      <c r="F22" s="28">
        <f>'DataStep1-PJ'!E25</f>
        <v>0</v>
      </c>
      <c r="G22" s="28">
        <f>'DataStep1-PJ'!F25</f>
        <v>0</v>
      </c>
      <c r="H22" s="28">
        <f>'DataStep1-PJ'!G25</f>
        <v>0</v>
      </c>
      <c r="I22" s="28">
        <f>'DataStep1-PJ'!H25</f>
        <v>0</v>
      </c>
      <c r="J22" s="28">
        <f>'DataStep1-PJ'!K25</f>
        <v>0</v>
      </c>
      <c r="K22" s="28">
        <f>'DataStep1-PJ'!M25</f>
        <v>0</v>
      </c>
      <c r="L22" s="28">
        <f>'DataStep1-PJ'!O25</f>
        <v>0</v>
      </c>
      <c r="M22" s="28">
        <f>'DataStep1-PJ'!L25</f>
        <v>0</v>
      </c>
      <c r="N22" s="200">
        <f t="shared" si="0"/>
        <v>0</v>
      </c>
      <c r="W22" t="str">
        <f>'DataStep1-PJ'!A64</f>
        <v>Turbogás/Combustión interna</v>
      </c>
      <c r="X22" s="28">
        <f>'DataStep1-PJ'!B64</f>
        <v>0</v>
      </c>
      <c r="Y22" s="28">
        <f>'DataStep1-PJ'!D64</f>
        <v>0</v>
      </c>
      <c r="Z22" s="28">
        <f>'DataStep1-PJ'!E64</f>
        <v>0</v>
      </c>
      <c r="AA22" s="28">
        <f>'DataStep1-PJ'!H64</f>
        <v>0</v>
      </c>
      <c r="AB22" s="28">
        <f>'DataStep1-PJ'!J64</f>
        <v>0</v>
      </c>
      <c r="AC22" s="28">
        <f>'DataStep1-PJ'!K64</f>
        <v>0</v>
      </c>
      <c r="AD22" s="28">
        <f>'DataStep1-PJ'!N64</f>
        <v>0</v>
      </c>
      <c r="AE22" s="28">
        <f>'DataStep1-PJ'!P64</f>
        <v>0</v>
      </c>
      <c r="AF22" s="28">
        <f>'DataStep1-PJ'!Q64</f>
        <v>0</v>
      </c>
      <c r="AG22" s="28">
        <f>'DataStep1-PJ'!S64</f>
        <v>0</v>
      </c>
      <c r="AH22" s="200">
        <f t="shared" si="2"/>
        <v>0</v>
      </c>
    </row>
    <row r="23" spans="2:34">
      <c r="B23" t="str">
        <f>'DataStep1-PJ'!A26</f>
        <v>Residencial</v>
      </c>
      <c r="C23" s="28">
        <f>'DataStep1-PJ'!N26</f>
        <v>255.42239699999999</v>
      </c>
      <c r="D23" s="28">
        <f>'DataStep1-PJ'!C26</f>
        <v>0</v>
      </c>
      <c r="E23" s="28">
        <f>'DataStep1-PJ'!D26</f>
        <v>0</v>
      </c>
      <c r="F23" s="28">
        <f>'DataStep1-PJ'!E26</f>
        <v>0</v>
      </c>
      <c r="G23" s="28">
        <f>'DataStep1-PJ'!F26</f>
        <v>0</v>
      </c>
      <c r="H23" s="28">
        <f>'DataStep1-PJ'!G26</f>
        <v>0</v>
      </c>
      <c r="I23" s="28">
        <f>'DataStep1-PJ'!H26</f>
        <v>0</v>
      </c>
      <c r="J23" s="28">
        <f>'DataStep1-PJ'!K26</f>
        <v>256.95786800000002</v>
      </c>
      <c r="K23" s="28">
        <f>'DataStep1-PJ'!M26</f>
        <v>0</v>
      </c>
      <c r="L23" s="28">
        <f>'DataStep1-PJ'!O26</f>
        <v>1.351008</v>
      </c>
      <c r="M23" s="28">
        <f>'DataStep1-PJ'!L26</f>
        <v>33.802999999999997</v>
      </c>
      <c r="N23" s="200">
        <f t="shared" si="0"/>
        <v>547.53427299999998</v>
      </c>
      <c r="W23" t="s">
        <v>317</v>
      </c>
      <c r="X23" s="200">
        <f>SUM(X3:X22)</f>
        <v>0</v>
      </c>
      <c r="Y23" s="200">
        <f t="shared" ref="Y23:AH23" si="4">SUM(Y3:Y22)</f>
        <v>338.40859099999994</v>
      </c>
      <c r="Z23" s="200">
        <f t="shared" si="4"/>
        <v>408.60652299999998</v>
      </c>
      <c r="AA23" s="200">
        <f t="shared" si="4"/>
        <v>24.049492999999998</v>
      </c>
      <c r="AB23" s="200">
        <f t="shared" si="4"/>
        <v>6.5296000000000003</v>
      </c>
      <c r="AC23" s="200">
        <f t="shared" si="4"/>
        <v>4.7E-2</v>
      </c>
      <c r="AD23" s="200">
        <f t="shared" si="4"/>
        <v>1137.5430000000001</v>
      </c>
      <c r="AE23" s="200">
        <f t="shared" si="4"/>
        <v>131.31599900000001</v>
      </c>
      <c r="AF23" s="200">
        <f t="shared" si="4"/>
        <v>98.798878999999999</v>
      </c>
      <c r="AG23" s="200">
        <f t="shared" si="4"/>
        <v>122.597565</v>
      </c>
      <c r="AH23" s="200">
        <f t="shared" si="4"/>
        <v>2267.8966499999997</v>
      </c>
    </row>
    <row r="24" spans="2:34">
      <c r="B24" t="str">
        <f>'DataStep1-PJ'!A28</f>
        <v>Aéreo</v>
      </c>
      <c r="C24" s="28">
        <f>'DataStep1-PJ'!N28</f>
        <v>0</v>
      </c>
      <c r="D24" s="28">
        <f>'DataStep1-PJ'!C28</f>
        <v>0</v>
      </c>
      <c r="E24" s="28">
        <f>'DataStep1-PJ'!D28</f>
        <v>0</v>
      </c>
      <c r="F24" s="28">
        <f>'DataStep1-PJ'!E28</f>
        <v>0</v>
      </c>
      <c r="G24" s="28">
        <f>'DataStep1-PJ'!F28</f>
        <v>0</v>
      </c>
      <c r="H24" s="28">
        <f>'DataStep1-PJ'!G28</f>
        <v>0</v>
      </c>
      <c r="I24" s="28">
        <f>'DataStep1-PJ'!H28</f>
        <v>0</v>
      </c>
      <c r="J24" s="28">
        <f>'DataStep1-PJ'!K28</f>
        <v>0</v>
      </c>
      <c r="K24" s="28">
        <f>'DataStep1-PJ'!M28</f>
        <v>0.85647499999999999</v>
      </c>
      <c r="L24" s="28">
        <f>'DataStep1-PJ'!O28</f>
        <v>126.329669</v>
      </c>
      <c r="M24" s="28">
        <f>'DataStep1-PJ'!L28</f>
        <v>0</v>
      </c>
      <c r="N24" s="200">
        <f t="shared" si="0"/>
        <v>127.186144</v>
      </c>
    </row>
    <row r="25" spans="2:34">
      <c r="B25" t="str">
        <f>'DataStep1-PJ'!A29</f>
        <v>Autotransporte</v>
      </c>
      <c r="C25" s="28">
        <f>'DataStep1-PJ'!N29</f>
        <v>0</v>
      </c>
      <c r="D25" s="28">
        <f>'DataStep1-PJ'!C29</f>
        <v>0</v>
      </c>
      <c r="E25" s="28">
        <f>'DataStep1-PJ'!D29</f>
        <v>0</v>
      </c>
      <c r="F25" s="28">
        <f>'DataStep1-PJ'!E29</f>
        <v>0</v>
      </c>
      <c r="G25" s="28">
        <f>'DataStep1-PJ'!F29</f>
        <v>0</v>
      </c>
      <c r="H25" s="28">
        <f>'DataStep1-PJ'!G29</f>
        <v>0</v>
      </c>
      <c r="I25" s="28">
        <f>'DataStep1-PJ'!H29</f>
        <v>548.57963900000004</v>
      </c>
      <c r="J25" s="28">
        <f>'DataStep1-PJ'!K29</f>
        <v>54.098236</v>
      </c>
      <c r="K25" s="28">
        <f>'DataStep1-PJ'!M29</f>
        <v>1471.103975</v>
      </c>
      <c r="L25" s="28">
        <f>'DataStep1-PJ'!O29</f>
        <v>0</v>
      </c>
      <c r="M25" s="28">
        <f>'DataStep1-PJ'!L29</f>
        <v>0.86699999999999999</v>
      </c>
      <c r="N25" s="200">
        <f t="shared" si="0"/>
        <v>2074.6488500000005</v>
      </c>
    </row>
    <row r="26" spans="2:34">
      <c r="B26" t="str">
        <f>'DataStep1-PJ'!A30</f>
        <v>Eléctrico</v>
      </c>
      <c r="C26" s="28">
        <f>'DataStep1-PJ'!N30</f>
        <v>0</v>
      </c>
      <c r="D26" s="28">
        <f>'DataStep1-PJ'!C30</f>
        <v>0</v>
      </c>
      <c r="E26" s="28">
        <f>'DataStep1-PJ'!D30</f>
        <v>0</v>
      </c>
      <c r="F26" s="28">
        <f>'DataStep1-PJ'!E30</f>
        <v>0</v>
      </c>
      <c r="G26" s="28">
        <f>'DataStep1-PJ'!F30</f>
        <v>0</v>
      </c>
      <c r="H26" s="28">
        <f>'DataStep1-PJ'!G30</f>
        <v>0</v>
      </c>
      <c r="I26" s="28">
        <f>'DataStep1-PJ'!H30</f>
        <v>0</v>
      </c>
      <c r="J26" s="28">
        <f>'DataStep1-PJ'!K30</f>
        <v>0</v>
      </c>
      <c r="K26" s="28">
        <f>'DataStep1-PJ'!M30</f>
        <v>0</v>
      </c>
      <c r="L26" s="28">
        <f>'DataStep1-PJ'!O30</f>
        <v>0</v>
      </c>
      <c r="M26" s="28">
        <f>'DataStep1-PJ'!L30</f>
        <v>0</v>
      </c>
      <c r="N26" s="200">
        <f t="shared" si="0"/>
        <v>0</v>
      </c>
    </row>
    <row r="27" spans="2:34">
      <c r="B27" t="str">
        <f>'DataStep1-PJ'!A31</f>
        <v>Ferroviario</v>
      </c>
      <c r="C27" s="28">
        <f>'DataStep1-PJ'!N31</f>
        <v>0</v>
      </c>
      <c r="D27" s="28">
        <f>'DataStep1-PJ'!C31</f>
        <v>0</v>
      </c>
      <c r="E27" s="28">
        <f>'DataStep1-PJ'!D31</f>
        <v>0</v>
      </c>
      <c r="F27" s="28">
        <f>'DataStep1-PJ'!E31</f>
        <v>0</v>
      </c>
      <c r="G27" s="28">
        <f>'DataStep1-PJ'!F31</f>
        <v>0</v>
      </c>
      <c r="H27" s="28">
        <f>'DataStep1-PJ'!G31</f>
        <v>0</v>
      </c>
      <c r="I27" s="28">
        <f>'DataStep1-PJ'!H31</f>
        <v>26.448539</v>
      </c>
      <c r="J27" s="28">
        <f>'DataStep1-PJ'!K31</f>
        <v>0</v>
      </c>
      <c r="K27" s="28">
        <f>'DataStep1-PJ'!M31</f>
        <v>0</v>
      </c>
      <c r="L27" s="28">
        <f>'DataStep1-PJ'!O31</f>
        <v>0</v>
      </c>
      <c r="M27" s="28">
        <f>'DataStep1-PJ'!L31</f>
        <v>0</v>
      </c>
      <c r="N27" s="200">
        <f t="shared" si="0"/>
        <v>26.448539</v>
      </c>
    </row>
    <row r="28" spans="2:34">
      <c r="B28" t="str">
        <f>'DataStep1-PJ'!A32</f>
        <v>Marítimo</v>
      </c>
      <c r="C28" s="28">
        <f>'DataStep1-PJ'!N32</f>
        <v>0</v>
      </c>
      <c r="D28" s="28">
        <f>'DataStep1-PJ'!C32</f>
        <v>0</v>
      </c>
      <c r="E28" s="28">
        <f>'DataStep1-PJ'!D32</f>
        <v>0</v>
      </c>
      <c r="F28" s="28">
        <f>'DataStep1-PJ'!E32</f>
        <v>8.1303E-2</v>
      </c>
      <c r="G28" s="28">
        <f>'DataStep1-PJ'!F32</f>
        <v>0</v>
      </c>
      <c r="H28" s="28">
        <f>'DataStep1-PJ'!G32</f>
        <v>0</v>
      </c>
      <c r="I28" s="28">
        <f>'DataStep1-PJ'!H32</f>
        <v>28.674313999999999</v>
      </c>
      <c r="J28" s="28">
        <f>'DataStep1-PJ'!K32</f>
        <v>0</v>
      </c>
      <c r="K28" s="28">
        <f>'DataStep1-PJ'!M32</f>
        <v>0</v>
      </c>
      <c r="L28" s="28">
        <f>'DataStep1-PJ'!O32</f>
        <v>0</v>
      </c>
      <c r="M28" s="28">
        <f>'DataStep1-PJ'!L32</f>
        <v>0</v>
      </c>
      <c r="N28" s="200">
        <f t="shared" si="0"/>
        <v>28.755616999999997</v>
      </c>
    </row>
    <row r="29" spans="2:34">
      <c r="B29" s="23" t="s">
        <v>317</v>
      </c>
      <c r="C29" s="200">
        <f>SUM(C3:C28)</f>
        <v>255.42239699999999</v>
      </c>
      <c r="D29" s="200">
        <f>SUM(D3:D28)</f>
        <v>63.782443000000001</v>
      </c>
      <c r="E29" s="200">
        <f t="shared" ref="E29:L29" si="5">SUM(E3:E28)</f>
        <v>100.068597</v>
      </c>
      <c r="F29" s="200">
        <f t="shared" si="5"/>
        <v>25.441735999999999</v>
      </c>
      <c r="G29" s="200">
        <f t="shared" si="5"/>
        <v>65.126006000000004</v>
      </c>
      <c r="H29" s="200">
        <f t="shared" si="5"/>
        <v>111.145081</v>
      </c>
      <c r="I29" s="200">
        <f t="shared" si="5"/>
        <v>788.17912899999999</v>
      </c>
      <c r="J29" s="200">
        <f t="shared" si="5"/>
        <v>426.08409399999999</v>
      </c>
      <c r="K29" s="200">
        <f t="shared" si="5"/>
        <v>1472.812455</v>
      </c>
      <c r="L29" s="200">
        <f t="shared" si="5"/>
        <v>127.688801</v>
      </c>
      <c r="M29" s="200">
        <f>SUM(M3:M28)</f>
        <v>638.94999999999993</v>
      </c>
      <c r="N29" s="200">
        <f>SUM(C29:M29)</f>
        <v>4074.7007389999994</v>
      </c>
    </row>
    <row r="31" spans="2:34" ht="31.5">
      <c r="B31" s="23" t="s">
        <v>332</v>
      </c>
      <c r="C31" s="203" t="s">
        <v>20</v>
      </c>
      <c r="D31" s="203" t="s">
        <v>42</v>
      </c>
      <c r="E31" s="201" t="s">
        <v>45</v>
      </c>
      <c r="F31" s="201" t="s">
        <v>48</v>
      </c>
      <c r="G31" s="201" t="s">
        <v>61</v>
      </c>
      <c r="H31" s="201" t="s">
        <v>49</v>
      </c>
      <c r="I31" s="201" t="s">
        <v>37</v>
      </c>
      <c r="J31" s="201" t="s">
        <v>24</v>
      </c>
      <c r="K31" s="201" t="s">
        <v>47</v>
      </c>
      <c r="L31" s="201" t="s">
        <v>27</v>
      </c>
      <c r="M31" s="204" t="s">
        <v>29</v>
      </c>
      <c r="N31" s="205" t="s">
        <v>317</v>
      </c>
    </row>
    <row r="32" spans="2:34">
      <c r="B32" t="s">
        <v>25</v>
      </c>
      <c r="C32" s="28">
        <f>C3</f>
        <v>0</v>
      </c>
      <c r="D32" s="28">
        <f>D3</f>
        <v>0</v>
      </c>
      <c r="E32" s="28">
        <f>E3</f>
        <v>0</v>
      </c>
      <c r="F32" s="28">
        <f>F3</f>
        <v>0</v>
      </c>
      <c r="G32" s="28">
        <f t="shared" ref="G32:L32" si="6">G3</f>
        <v>0</v>
      </c>
      <c r="H32" s="28">
        <f t="shared" si="6"/>
        <v>0</v>
      </c>
      <c r="I32" s="28">
        <f t="shared" si="6"/>
        <v>115.550152</v>
      </c>
      <c r="J32" s="28">
        <f t="shared" si="6"/>
        <v>6.0288570000000004</v>
      </c>
      <c r="K32" s="28">
        <f t="shared" si="6"/>
        <v>0</v>
      </c>
      <c r="L32" s="28">
        <f t="shared" si="6"/>
        <v>8.1239999999999993E-3</v>
      </c>
      <c r="M32" s="28">
        <f>M3</f>
        <v>0</v>
      </c>
      <c r="N32" s="200">
        <f>SUM(C32:M32)</f>
        <v>121.58713299999999</v>
      </c>
    </row>
    <row r="33" spans="2:14">
      <c r="B33" t="s">
        <v>318</v>
      </c>
      <c r="C33" s="28">
        <f>C4+C5</f>
        <v>0</v>
      </c>
      <c r="D33" s="28">
        <f>D4+D5</f>
        <v>0</v>
      </c>
      <c r="E33" s="28">
        <f>E4+E5</f>
        <v>0</v>
      </c>
      <c r="F33" s="28">
        <f>F4+F5</f>
        <v>0</v>
      </c>
      <c r="G33" s="28">
        <f t="shared" ref="G33:L33" si="7">G4+G5</f>
        <v>0</v>
      </c>
      <c r="H33" s="28">
        <f t="shared" si="7"/>
        <v>0</v>
      </c>
      <c r="I33" s="28">
        <f t="shared" si="7"/>
        <v>10.947546000000001</v>
      </c>
      <c r="J33" s="28">
        <f t="shared" si="7"/>
        <v>0</v>
      </c>
      <c r="K33" s="28">
        <f t="shared" si="7"/>
        <v>0</v>
      </c>
      <c r="L33" s="28">
        <f t="shared" si="7"/>
        <v>0</v>
      </c>
      <c r="M33" s="28">
        <f>M4+M5</f>
        <v>0</v>
      </c>
      <c r="N33" s="200">
        <f t="shared" ref="N33:N51" si="8">SUM(C33:M33)</f>
        <v>10.947546000000001</v>
      </c>
    </row>
    <row r="34" spans="2:14">
      <c r="B34" t="s">
        <v>319</v>
      </c>
      <c r="C34" s="28">
        <f>C6+C7+C8+C9</f>
        <v>0</v>
      </c>
      <c r="D34" s="28">
        <f>D6+D7+D8+D9</f>
        <v>59.526828000000002</v>
      </c>
      <c r="E34" s="28">
        <f>E6+E7+E8+E9</f>
        <v>0</v>
      </c>
      <c r="F34" s="28">
        <f>F6+F7+F8+F9</f>
        <v>6.2429689999999995</v>
      </c>
      <c r="G34" s="28">
        <f t="shared" ref="G34:L34" si="9">G6+G7+G8+G9</f>
        <v>0</v>
      </c>
      <c r="H34" s="28">
        <f t="shared" si="9"/>
        <v>0</v>
      </c>
      <c r="I34" s="28">
        <f t="shared" si="9"/>
        <v>3.6916229999999999</v>
      </c>
      <c r="J34" s="28">
        <f t="shared" si="9"/>
        <v>2.097985</v>
      </c>
      <c r="K34" s="28">
        <f t="shared" si="9"/>
        <v>0</v>
      </c>
      <c r="L34" s="28">
        <f t="shared" si="9"/>
        <v>0</v>
      </c>
      <c r="M34" s="28">
        <f>M6+M7+M8+M9</f>
        <v>16.489000000000001</v>
      </c>
      <c r="N34" s="200">
        <f t="shared" si="8"/>
        <v>88.048405000000002</v>
      </c>
    </row>
    <row r="35" spans="2:14">
      <c r="B35" t="s">
        <v>72</v>
      </c>
      <c r="C35" s="28">
        <f t="shared" ref="C35:F36" si="10">C10</f>
        <v>0</v>
      </c>
      <c r="D35" s="28">
        <f t="shared" si="10"/>
        <v>0</v>
      </c>
      <c r="E35" s="28">
        <f t="shared" si="10"/>
        <v>0</v>
      </c>
      <c r="F35" s="28">
        <f t="shared" si="10"/>
        <v>0</v>
      </c>
      <c r="G35" s="28">
        <f t="shared" ref="G35:L36" si="11">G10</f>
        <v>0</v>
      </c>
      <c r="H35" s="28">
        <f t="shared" si="11"/>
        <v>0</v>
      </c>
      <c r="I35" s="28">
        <f t="shared" si="11"/>
        <v>0.82255599999999995</v>
      </c>
      <c r="J35" s="28">
        <f t="shared" si="11"/>
        <v>0.54942100000000005</v>
      </c>
      <c r="K35" s="28">
        <f t="shared" si="11"/>
        <v>0</v>
      </c>
      <c r="L35" s="28">
        <f t="shared" si="11"/>
        <v>0</v>
      </c>
      <c r="M35" s="28">
        <f>M10</f>
        <v>4.7320000000000002</v>
      </c>
      <c r="N35" s="200">
        <f t="shared" si="8"/>
        <v>6.1039770000000004</v>
      </c>
    </row>
    <row r="36" spans="2:14">
      <c r="B36" t="s">
        <v>64</v>
      </c>
      <c r="C36" s="28">
        <f t="shared" si="10"/>
        <v>0</v>
      </c>
      <c r="D36" s="28">
        <f t="shared" si="10"/>
        <v>0</v>
      </c>
      <c r="E36" s="28">
        <f t="shared" si="10"/>
        <v>5.8601640000000002</v>
      </c>
      <c r="F36" s="28">
        <f t="shared" si="10"/>
        <v>1.4900869999999999</v>
      </c>
      <c r="G36" s="28">
        <f t="shared" si="11"/>
        <v>0</v>
      </c>
      <c r="H36" s="28">
        <f t="shared" si="11"/>
        <v>100.994443</v>
      </c>
      <c r="I36" s="28">
        <f t="shared" si="11"/>
        <v>0.26655099999999998</v>
      </c>
      <c r="J36" s="28">
        <f t="shared" si="11"/>
        <v>4.0000000000000003E-5</v>
      </c>
      <c r="K36" s="28">
        <f t="shared" si="11"/>
        <v>0</v>
      </c>
      <c r="L36" s="28">
        <f t="shared" si="11"/>
        <v>0</v>
      </c>
      <c r="M36" s="28">
        <f>M11</f>
        <v>4.4249999999999998</v>
      </c>
      <c r="N36" s="200">
        <f t="shared" si="8"/>
        <v>113.03628500000001</v>
      </c>
    </row>
    <row r="37" spans="2:14">
      <c r="B37" t="s">
        <v>68</v>
      </c>
      <c r="C37" s="28">
        <f>C14</f>
        <v>0</v>
      </c>
      <c r="D37" s="28">
        <f>D14</f>
        <v>0</v>
      </c>
      <c r="E37" s="28">
        <f>E14</f>
        <v>0</v>
      </c>
      <c r="F37" s="28">
        <f>F14</f>
        <v>5.1573520000000004</v>
      </c>
      <c r="G37" s="28">
        <f t="shared" ref="G37:L37" si="12">G14</f>
        <v>0</v>
      </c>
      <c r="H37" s="28">
        <f t="shared" si="12"/>
        <v>0</v>
      </c>
      <c r="I37" s="28">
        <f t="shared" si="12"/>
        <v>1.29373</v>
      </c>
      <c r="J37" s="28">
        <f t="shared" si="12"/>
        <v>0.40593800000000002</v>
      </c>
      <c r="K37" s="28">
        <f t="shared" si="12"/>
        <v>0</v>
      </c>
      <c r="L37" s="28">
        <f t="shared" si="12"/>
        <v>0</v>
      </c>
      <c r="M37" s="28">
        <f>M14</f>
        <v>32.664000000000001</v>
      </c>
      <c r="N37" s="200">
        <f t="shared" si="8"/>
        <v>39.52102</v>
      </c>
    </row>
    <row r="38" spans="2:14">
      <c r="B38" t="s">
        <v>58</v>
      </c>
      <c r="C38" s="28">
        <f t="shared" ref="C38:F39" si="13">C16</f>
        <v>0</v>
      </c>
      <c r="D38" s="28">
        <f t="shared" si="13"/>
        <v>0</v>
      </c>
      <c r="E38" s="28">
        <f t="shared" si="13"/>
        <v>0</v>
      </c>
      <c r="F38" s="28">
        <f t="shared" si="13"/>
        <v>2.9323039999999998</v>
      </c>
      <c r="G38" s="28">
        <f t="shared" ref="G38:L39" si="14">G16</f>
        <v>65.126006000000004</v>
      </c>
      <c r="H38" s="28">
        <f t="shared" si="14"/>
        <v>2.2635710000000002</v>
      </c>
      <c r="I38" s="28">
        <f t="shared" si="14"/>
        <v>0.88261100000000003</v>
      </c>
      <c r="J38" s="28">
        <f t="shared" si="14"/>
        <v>6.2030000000000002E-3</v>
      </c>
      <c r="K38" s="28">
        <f t="shared" si="14"/>
        <v>0</v>
      </c>
      <c r="L38" s="28">
        <f t="shared" si="14"/>
        <v>0</v>
      </c>
      <c r="M38" s="28">
        <f>M16</f>
        <v>115.285</v>
      </c>
      <c r="N38" s="200">
        <f t="shared" si="8"/>
        <v>186.49569500000001</v>
      </c>
    </row>
    <row r="39" spans="2:14">
      <c r="B39" t="s">
        <v>66</v>
      </c>
      <c r="C39" s="28">
        <f t="shared" si="13"/>
        <v>0</v>
      </c>
      <c r="D39" s="28">
        <f t="shared" si="13"/>
        <v>0</v>
      </c>
      <c r="E39" s="28">
        <f t="shared" si="13"/>
        <v>0</v>
      </c>
      <c r="F39" s="28">
        <f t="shared" si="13"/>
        <v>3.3719830000000002</v>
      </c>
      <c r="G39" s="28">
        <f t="shared" si="14"/>
        <v>0</v>
      </c>
      <c r="H39" s="28">
        <f t="shared" si="14"/>
        <v>1.9029609999999999</v>
      </c>
      <c r="I39" s="28">
        <f t="shared" si="14"/>
        <v>4.1992229999999999</v>
      </c>
      <c r="J39" s="28">
        <f t="shared" si="14"/>
        <v>0.83927700000000005</v>
      </c>
      <c r="K39" s="28">
        <f t="shared" si="14"/>
        <v>0</v>
      </c>
      <c r="L39" s="28">
        <f t="shared" si="14"/>
        <v>0</v>
      </c>
      <c r="M39" s="28">
        <f>M17</f>
        <v>66.287999999999997</v>
      </c>
      <c r="N39" s="200">
        <f t="shared" si="8"/>
        <v>76.601444000000001</v>
      </c>
    </row>
    <row r="40" spans="2:14">
      <c r="B40" t="s">
        <v>322</v>
      </c>
      <c r="C40" s="28">
        <f>C20</f>
        <v>0</v>
      </c>
      <c r="D40" s="28">
        <f>D20</f>
        <v>0</v>
      </c>
      <c r="E40" s="28">
        <f>E20</f>
        <v>0</v>
      </c>
      <c r="F40" s="28">
        <f>F20</f>
        <v>9.5646999999999996E-2</v>
      </c>
      <c r="G40" s="28">
        <f t="shared" ref="G40:L40" si="15">G20</f>
        <v>0</v>
      </c>
      <c r="H40" s="28">
        <f t="shared" si="15"/>
        <v>0</v>
      </c>
      <c r="I40" s="28">
        <f t="shared" si="15"/>
        <v>0.43508999999999998</v>
      </c>
      <c r="J40" s="28">
        <f t="shared" si="15"/>
        <v>0</v>
      </c>
      <c r="K40" s="28">
        <f t="shared" si="15"/>
        <v>0</v>
      </c>
      <c r="L40" s="28">
        <f t="shared" si="15"/>
        <v>0</v>
      </c>
      <c r="M40" s="28">
        <f>M20</f>
        <v>110.779</v>
      </c>
      <c r="N40" s="200">
        <f t="shared" si="8"/>
        <v>111.309737</v>
      </c>
    </row>
    <row r="41" spans="2:14">
      <c r="B41" t="s">
        <v>320</v>
      </c>
      <c r="C41" s="28">
        <f>C19</f>
        <v>0</v>
      </c>
      <c r="D41" s="28">
        <f>D19</f>
        <v>4.2556149999999988</v>
      </c>
      <c r="E41" s="28">
        <f>E19</f>
        <v>94.208432999999999</v>
      </c>
      <c r="F41" s="28">
        <f>F19</f>
        <v>1.0112719999999999</v>
      </c>
      <c r="G41" s="28">
        <f t="shared" ref="G41:L41" si="16">G19</f>
        <v>0</v>
      </c>
      <c r="H41" s="28">
        <f t="shared" si="16"/>
        <v>5.9778859999999998</v>
      </c>
      <c r="I41" s="28">
        <f t="shared" si="16"/>
        <v>35.364891</v>
      </c>
      <c r="J41" s="28">
        <f t="shared" si="16"/>
        <v>30.583707</v>
      </c>
      <c r="K41" s="28">
        <f t="shared" si="16"/>
        <v>0.85200500000000001</v>
      </c>
      <c r="L41" s="28">
        <f t="shared" si="16"/>
        <v>0</v>
      </c>
      <c r="M41" s="28">
        <f>M19</f>
        <v>178.715</v>
      </c>
      <c r="N41" s="200">
        <f t="shared" si="8"/>
        <v>350.96880899999996</v>
      </c>
    </row>
    <row r="42" spans="2:14">
      <c r="B42" t="s">
        <v>321</v>
      </c>
      <c r="C42" s="28">
        <f>C12+C13+C15+C18</f>
        <v>0</v>
      </c>
      <c r="D42" s="28">
        <f>D12+D13+D15+D18</f>
        <v>0</v>
      </c>
      <c r="E42" s="28">
        <f>E12+E13+E15+E18</f>
        <v>0</v>
      </c>
      <c r="F42" s="28">
        <f>F12+F13+F15+F18</f>
        <v>5.0588189999999997</v>
      </c>
      <c r="G42" s="28">
        <f t="shared" ref="G42:L42" si="17">G12+G13+G15+G18</f>
        <v>0</v>
      </c>
      <c r="H42" s="28">
        <f t="shared" si="17"/>
        <v>6.2199999999999998E-3</v>
      </c>
      <c r="I42" s="28">
        <f t="shared" si="17"/>
        <v>6.6264209999999997</v>
      </c>
      <c r="J42" s="28">
        <f t="shared" si="17"/>
        <v>9.4856679999999987</v>
      </c>
      <c r="K42" s="28">
        <f t="shared" si="17"/>
        <v>0</v>
      </c>
      <c r="L42" s="28">
        <f t="shared" si="17"/>
        <v>0</v>
      </c>
      <c r="M42" s="28">
        <f>M12+M13+M15+M18</f>
        <v>63.806000000000004</v>
      </c>
      <c r="N42" s="200">
        <f t="shared" si="8"/>
        <v>84.983127999999994</v>
      </c>
    </row>
    <row r="43" spans="2:14">
      <c r="B43" t="s">
        <v>33</v>
      </c>
      <c r="C43" s="28">
        <f t="shared" ref="C43:F44" si="18">C21</f>
        <v>0</v>
      </c>
      <c r="D43" s="28">
        <f t="shared" si="18"/>
        <v>0</v>
      </c>
      <c r="E43" s="28">
        <f t="shared" si="18"/>
        <v>0</v>
      </c>
      <c r="F43" s="28">
        <f t="shared" si="18"/>
        <v>0</v>
      </c>
      <c r="G43" s="28">
        <f t="shared" ref="G43:L44" si="19">G21</f>
        <v>0</v>
      </c>
      <c r="H43" s="28">
        <f t="shared" si="19"/>
        <v>0</v>
      </c>
      <c r="I43" s="28">
        <f t="shared" si="19"/>
        <v>4.3962430000000001</v>
      </c>
      <c r="J43" s="28">
        <f t="shared" si="19"/>
        <v>65.030894000000004</v>
      </c>
      <c r="K43" s="28">
        <f t="shared" si="19"/>
        <v>0</v>
      </c>
      <c r="L43" s="28">
        <f t="shared" si="19"/>
        <v>0</v>
      </c>
      <c r="M43" s="28">
        <f>M21</f>
        <v>11.097</v>
      </c>
      <c r="N43" s="200">
        <f t="shared" si="8"/>
        <v>80.524136999999996</v>
      </c>
    </row>
    <row r="44" spans="2:14">
      <c r="B44" t="s">
        <v>323</v>
      </c>
      <c r="C44" s="28">
        <f t="shared" si="18"/>
        <v>0</v>
      </c>
      <c r="D44" s="28">
        <f t="shared" si="18"/>
        <v>0</v>
      </c>
      <c r="E44" s="28">
        <f t="shared" si="18"/>
        <v>0</v>
      </c>
      <c r="F44" s="28">
        <f t="shared" si="18"/>
        <v>0</v>
      </c>
      <c r="G44" s="28">
        <f t="shared" si="19"/>
        <v>0</v>
      </c>
      <c r="H44" s="28">
        <f t="shared" si="19"/>
        <v>0</v>
      </c>
      <c r="I44" s="28">
        <f t="shared" si="19"/>
        <v>0</v>
      </c>
      <c r="J44" s="28">
        <f t="shared" si="19"/>
        <v>0</v>
      </c>
      <c r="K44" s="28">
        <f t="shared" si="19"/>
        <v>0</v>
      </c>
      <c r="L44" s="28">
        <f t="shared" si="19"/>
        <v>0</v>
      </c>
      <c r="M44" s="28">
        <f>M22</f>
        <v>0</v>
      </c>
      <c r="N44" s="200">
        <f t="shared" si="8"/>
        <v>0</v>
      </c>
    </row>
    <row r="45" spans="2:14">
      <c r="B45" t="s">
        <v>52</v>
      </c>
      <c r="C45" s="28">
        <f>C24</f>
        <v>0</v>
      </c>
      <c r="D45" s="28">
        <f>D24</f>
        <v>0</v>
      </c>
      <c r="E45" s="28">
        <f>E24</f>
        <v>0</v>
      </c>
      <c r="F45" s="28">
        <f>F24</f>
        <v>0</v>
      </c>
      <c r="G45" s="28">
        <f t="shared" ref="G45:L49" si="20">G24</f>
        <v>0</v>
      </c>
      <c r="H45" s="28">
        <f t="shared" si="20"/>
        <v>0</v>
      </c>
      <c r="I45" s="28">
        <f t="shared" si="20"/>
        <v>0</v>
      </c>
      <c r="J45" s="28">
        <f t="shared" si="20"/>
        <v>0</v>
      </c>
      <c r="K45" s="28">
        <f t="shared" si="20"/>
        <v>0.85647499999999999</v>
      </c>
      <c r="L45" s="28">
        <f t="shared" si="20"/>
        <v>126.329669</v>
      </c>
      <c r="M45" s="28">
        <f>M24</f>
        <v>0</v>
      </c>
      <c r="N45" s="200">
        <f t="shared" si="8"/>
        <v>127.186144</v>
      </c>
    </row>
    <row r="46" spans="2:14">
      <c r="B46" t="s">
        <v>44</v>
      </c>
      <c r="C46" s="28">
        <f>C25</f>
        <v>0</v>
      </c>
      <c r="D46" s="28">
        <f t="shared" ref="D46:G49" si="21">D25</f>
        <v>0</v>
      </c>
      <c r="E46" s="28">
        <f t="shared" si="21"/>
        <v>0</v>
      </c>
      <c r="F46" s="28">
        <f t="shared" si="21"/>
        <v>0</v>
      </c>
      <c r="G46" s="28">
        <f t="shared" si="21"/>
        <v>0</v>
      </c>
      <c r="H46" s="28">
        <f t="shared" si="20"/>
        <v>0</v>
      </c>
      <c r="I46" s="28">
        <f t="shared" si="20"/>
        <v>548.57963900000004</v>
      </c>
      <c r="J46" s="28">
        <f t="shared" si="20"/>
        <v>54.098236</v>
      </c>
      <c r="K46" s="28">
        <f t="shared" si="20"/>
        <v>1471.103975</v>
      </c>
      <c r="L46" s="28">
        <f t="shared" si="20"/>
        <v>0</v>
      </c>
      <c r="M46" s="28">
        <f>M25</f>
        <v>0.86699999999999999</v>
      </c>
      <c r="N46" s="200">
        <f t="shared" si="8"/>
        <v>2074.6488500000005</v>
      </c>
    </row>
    <row r="47" spans="2:14">
      <c r="B47" t="s">
        <v>60</v>
      </c>
      <c r="C47" s="28">
        <f>C26</f>
        <v>0</v>
      </c>
      <c r="D47" s="28">
        <f t="shared" si="21"/>
        <v>0</v>
      </c>
      <c r="E47" s="28">
        <f t="shared" si="21"/>
        <v>0</v>
      </c>
      <c r="F47" s="28">
        <f t="shared" si="21"/>
        <v>0</v>
      </c>
      <c r="G47" s="28">
        <f t="shared" si="21"/>
        <v>0</v>
      </c>
      <c r="H47" s="28">
        <f t="shared" si="20"/>
        <v>0</v>
      </c>
      <c r="I47" s="28">
        <f t="shared" si="20"/>
        <v>0</v>
      </c>
      <c r="J47" s="28">
        <f t="shared" si="20"/>
        <v>0</v>
      </c>
      <c r="K47" s="28">
        <f t="shared" si="20"/>
        <v>0</v>
      </c>
      <c r="L47" s="28">
        <f t="shared" si="20"/>
        <v>0</v>
      </c>
      <c r="M47" s="28">
        <f>M26</f>
        <v>0</v>
      </c>
      <c r="N47" s="200">
        <f t="shared" si="8"/>
        <v>0</v>
      </c>
    </row>
    <row r="48" spans="2:14">
      <c r="B48" t="s">
        <v>55</v>
      </c>
      <c r="C48" s="28">
        <f>C27</f>
        <v>0</v>
      </c>
      <c r="D48" s="28">
        <f t="shared" si="21"/>
        <v>0</v>
      </c>
      <c r="E48" s="28">
        <f t="shared" si="21"/>
        <v>0</v>
      </c>
      <c r="F48" s="28">
        <f t="shared" si="21"/>
        <v>0</v>
      </c>
      <c r="G48" s="28">
        <f t="shared" si="21"/>
        <v>0</v>
      </c>
      <c r="H48" s="28">
        <f t="shared" si="20"/>
        <v>0</v>
      </c>
      <c r="I48" s="28">
        <f t="shared" si="20"/>
        <v>26.448539</v>
      </c>
      <c r="J48" s="28">
        <f t="shared" si="20"/>
        <v>0</v>
      </c>
      <c r="K48" s="28">
        <f t="shared" si="20"/>
        <v>0</v>
      </c>
      <c r="L48" s="28">
        <f t="shared" si="20"/>
        <v>0</v>
      </c>
      <c r="M48" s="28">
        <f>M27</f>
        <v>0</v>
      </c>
      <c r="N48" s="200">
        <f t="shared" si="8"/>
        <v>26.448539</v>
      </c>
    </row>
    <row r="49" spans="2:14">
      <c r="B49" t="s">
        <v>53</v>
      </c>
      <c r="C49" s="28">
        <f>C28</f>
        <v>0</v>
      </c>
      <c r="D49" s="28">
        <f t="shared" si="21"/>
        <v>0</v>
      </c>
      <c r="E49" s="28">
        <f t="shared" si="21"/>
        <v>0</v>
      </c>
      <c r="F49" s="28">
        <f t="shared" si="21"/>
        <v>8.1303E-2</v>
      </c>
      <c r="G49" s="28">
        <f t="shared" si="21"/>
        <v>0</v>
      </c>
      <c r="H49" s="28">
        <f t="shared" si="20"/>
        <v>0</v>
      </c>
      <c r="I49" s="28">
        <f t="shared" si="20"/>
        <v>28.674313999999999</v>
      </c>
      <c r="J49" s="28">
        <f t="shared" si="20"/>
        <v>0</v>
      </c>
      <c r="K49" s="28">
        <f t="shared" si="20"/>
        <v>0</v>
      </c>
      <c r="L49" s="28">
        <f t="shared" si="20"/>
        <v>0</v>
      </c>
      <c r="M49" s="28">
        <f>M28</f>
        <v>0</v>
      </c>
      <c r="N49" s="200">
        <f t="shared" si="8"/>
        <v>28.755616999999997</v>
      </c>
    </row>
    <row r="50" spans="2:14">
      <c r="B50" t="s">
        <v>382</v>
      </c>
      <c r="C50" s="28">
        <f>C23</f>
        <v>255.42239699999999</v>
      </c>
      <c r="D50" s="28">
        <f>D23</f>
        <v>0</v>
      </c>
      <c r="E50" s="28">
        <f>E23</f>
        <v>0</v>
      </c>
      <c r="F50" s="28">
        <f>F23</f>
        <v>0</v>
      </c>
      <c r="G50" s="28">
        <f t="shared" ref="G50:L50" si="22">G23</f>
        <v>0</v>
      </c>
      <c r="H50" s="28">
        <f t="shared" si="22"/>
        <v>0</v>
      </c>
      <c r="I50" s="28">
        <f t="shared" si="22"/>
        <v>0</v>
      </c>
      <c r="J50" s="28">
        <f t="shared" si="22"/>
        <v>256.95786800000002</v>
      </c>
      <c r="K50" s="28">
        <f t="shared" si="22"/>
        <v>0</v>
      </c>
      <c r="L50" s="28">
        <f t="shared" si="22"/>
        <v>1.351008</v>
      </c>
      <c r="M50" s="28">
        <f>M23</f>
        <v>33.802999999999997</v>
      </c>
      <c r="N50" s="200">
        <f t="shared" si="8"/>
        <v>547.53427299999998</v>
      </c>
    </row>
    <row r="51" spans="2:14">
      <c r="B51" t="s">
        <v>317</v>
      </c>
      <c r="C51" s="200">
        <f>SUM(C32:C50)</f>
        <v>255.42239699999999</v>
      </c>
      <c r="D51" s="200">
        <f>SUM(D32:D50)</f>
        <v>63.782443000000001</v>
      </c>
      <c r="E51" s="200">
        <f>SUM(E32:E50)</f>
        <v>100.068597</v>
      </c>
      <c r="F51" s="200">
        <f t="shared" ref="F51:L51" si="23">SUM(F32:F50)</f>
        <v>25.441735999999999</v>
      </c>
      <c r="G51" s="200">
        <f t="shared" si="23"/>
        <v>65.126006000000004</v>
      </c>
      <c r="H51" s="200">
        <f t="shared" si="23"/>
        <v>111.145081</v>
      </c>
      <c r="I51" s="200">
        <f t="shared" si="23"/>
        <v>788.17912899999999</v>
      </c>
      <c r="J51" s="200">
        <f t="shared" si="23"/>
        <v>426.08409400000005</v>
      </c>
      <c r="K51" s="200">
        <f t="shared" si="23"/>
        <v>1472.812455</v>
      </c>
      <c r="L51" s="200">
        <f t="shared" si="23"/>
        <v>127.68880099999998</v>
      </c>
      <c r="M51" s="200">
        <f>SUM(M32:M50)</f>
        <v>638.94999999999993</v>
      </c>
      <c r="N51" s="200">
        <f t="shared" si="8"/>
        <v>4074.7007389999994</v>
      </c>
    </row>
    <row r="52" spans="2:14">
      <c r="F52" s="2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64"/>
  <sheetViews>
    <sheetView topLeftCell="A37" workbookViewId="0">
      <selection activeCell="C28" sqref="C28"/>
    </sheetView>
  </sheetViews>
  <sheetFormatPr baseColWidth="10" defaultColWidth="11" defaultRowHeight="12.75"/>
  <cols>
    <col min="1" max="1" width="70.625" style="211" customWidth="1"/>
    <col min="2" max="16384" width="11" style="211"/>
  </cols>
  <sheetData>
    <row r="2" spans="1:16">
      <c r="A2" s="229" t="s">
        <v>112</v>
      </c>
      <c r="B2" s="229" t="s">
        <v>89</v>
      </c>
      <c r="C2" s="229" t="s">
        <v>42</v>
      </c>
      <c r="D2" s="229" t="s">
        <v>45</v>
      </c>
      <c r="E2" s="229" t="s">
        <v>48</v>
      </c>
      <c r="F2" s="229" t="s">
        <v>61</v>
      </c>
      <c r="G2" s="229" t="s">
        <v>49</v>
      </c>
      <c r="H2" s="229" t="s">
        <v>37</v>
      </c>
      <c r="I2" s="229" t="s">
        <v>30</v>
      </c>
      <c r="J2" s="229" t="s">
        <v>11</v>
      </c>
      <c r="K2" s="229" t="s">
        <v>24</v>
      </c>
      <c r="L2" s="229" t="s">
        <v>29</v>
      </c>
      <c r="M2" s="229" t="s">
        <v>47</v>
      </c>
      <c r="N2" s="229" t="s">
        <v>20</v>
      </c>
      <c r="O2" s="229" t="s">
        <v>27</v>
      </c>
      <c r="P2" s="229" t="s">
        <v>113</v>
      </c>
    </row>
    <row r="3" spans="1:16">
      <c r="A3" s="230" t="s">
        <v>25</v>
      </c>
      <c r="B3" s="230"/>
      <c r="C3" s="231"/>
      <c r="D3" s="231"/>
      <c r="E3" s="231"/>
      <c r="F3" s="231"/>
      <c r="G3" s="231"/>
      <c r="H3" s="231">
        <v>8417.9175468170397</v>
      </c>
      <c r="I3" s="231">
        <v>0</v>
      </c>
      <c r="J3" s="231"/>
      <c r="K3" s="231">
        <v>392.37549724530004</v>
      </c>
      <c r="L3" s="231"/>
      <c r="M3" s="231"/>
      <c r="N3" s="231"/>
      <c r="O3" s="231">
        <v>0.58991629848000005</v>
      </c>
      <c r="P3" s="231">
        <v>8810.882960360821</v>
      </c>
    </row>
    <row r="4" spans="1:16">
      <c r="A4" s="232" t="s">
        <v>25</v>
      </c>
      <c r="B4" s="232"/>
      <c r="C4" s="212"/>
      <c r="D4" s="212"/>
      <c r="E4" s="212"/>
      <c r="F4" s="212"/>
      <c r="G4" s="212"/>
      <c r="H4" s="212">
        <v>8417.9175468170397</v>
      </c>
      <c r="I4" s="212">
        <v>0</v>
      </c>
      <c r="J4" s="212"/>
      <c r="K4" s="212">
        <v>392.37549724530004</v>
      </c>
      <c r="L4" s="212"/>
      <c r="M4" s="212"/>
      <c r="N4" s="212"/>
      <c r="O4" s="212">
        <v>0.58991629848000005</v>
      </c>
      <c r="P4" s="212">
        <v>8810.882960360821</v>
      </c>
    </row>
    <row r="5" spans="1:16">
      <c r="A5" s="230" t="s">
        <v>35</v>
      </c>
      <c r="B5" s="230"/>
      <c r="C5" s="231">
        <v>6499.3902583557765</v>
      </c>
      <c r="D5" s="231">
        <v>12799.51906734765</v>
      </c>
      <c r="E5" s="231">
        <v>2014.8914739366001</v>
      </c>
      <c r="F5" s="231">
        <v>7137.6806568480597</v>
      </c>
      <c r="G5" s="231">
        <v>8779.4744306807188</v>
      </c>
      <c r="H5" s="231">
        <v>4701.0778179863401</v>
      </c>
      <c r="I5" s="231">
        <v>0</v>
      </c>
      <c r="J5" s="231">
        <v>0</v>
      </c>
      <c r="K5" s="231">
        <v>2861.5805020131002</v>
      </c>
      <c r="L5" s="231">
        <v>34259.8180297</v>
      </c>
      <c r="M5" s="231">
        <v>61.064848683685007</v>
      </c>
      <c r="N5" s="231"/>
      <c r="O5" s="231">
        <v>0</v>
      </c>
      <c r="P5" s="231">
        <v>79114.497085551935</v>
      </c>
    </row>
    <row r="6" spans="1:16">
      <c r="A6" s="232" t="s">
        <v>38</v>
      </c>
      <c r="B6" s="232"/>
      <c r="C6" s="212"/>
      <c r="D6" s="212"/>
      <c r="E6" s="212"/>
      <c r="F6" s="212"/>
      <c r="G6" s="212"/>
      <c r="H6" s="212"/>
      <c r="I6" s="212">
        <v>0</v>
      </c>
      <c r="J6" s="212"/>
      <c r="K6" s="212"/>
      <c r="L6" s="212"/>
      <c r="M6" s="212"/>
      <c r="N6" s="212"/>
      <c r="O6" s="212"/>
      <c r="P6" s="212">
        <v>0</v>
      </c>
    </row>
    <row r="7" spans="1:16">
      <c r="A7" s="232" t="s">
        <v>115</v>
      </c>
      <c r="B7" s="232"/>
      <c r="C7" s="212"/>
      <c r="D7" s="212"/>
      <c r="E7" s="212"/>
      <c r="F7" s="212"/>
      <c r="G7" s="212"/>
      <c r="H7" s="212">
        <v>797.53715571042005</v>
      </c>
      <c r="I7" s="212"/>
      <c r="J7" s="212"/>
      <c r="K7" s="212"/>
      <c r="L7" s="212"/>
      <c r="M7" s="212"/>
      <c r="N7" s="212"/>
      <c r="O7" s="212"/>
      <c r="P7" s="212">
        <v>797.53715571042005</v>
      </c>
    </row>
    <row r="8" spans="1:16">
      <c r="A8" s="232" t="s">
        <v>65</v>
      </c>
      <c r="B8" s="232"/>
      <c r="C8" s="212">
        <v>6065.7458042806529</v>
      </c>
      <c r="D8" s="212"/>
      <c r="E8" s="212">
        <v>276.61993398539994</v>
      </c>
      <c r="F8" s="212"/>
      <c r="G8" s="212"/>
      <c r="H8" s="212">
        <v>0</v>
      </c>
      <c r="I8" s="212">
        <v>0</v>
      </c>
      <c r="J8" s="212"/>
      <c r="K8" s="212">
        <v>1.6661222399999998E-2</v>
      </c>
      <c r="L8" s="212"/>
      <c r="M8" s="212"/>
      <c r="N8" s="212"/>
      <c r="O8" s="212"/>
      <c r="P8" s="212">
        <v>6342.3823994884533</v>
      </c>
    </row>
    <row r="9" spans="1:16">
      <c r="A9" s="232" t="s">
        <v>70</v>
      </c>
      <c r="B9" s="232"/>
      <c r="C9" s="212"/>
      <c r="D9" s="212"/>
      <c r="E9" s="212">
        <v>165.29677670160001</v>
      </c>
      <c r="F9" s="212"/>
      <c r="G9" s="212"/>
      <c r="H9" s="212">
        <v>10.226353987980001</v>
      </c>
      <c r="I9" s="212">
        <v>0</v>
      </c>
      <c r="J9" s="212"/>
      <c r="K9" s="212">
        <v>52.991929003800003</v>
      </c>
      <c r="L9" s="212">
        <v>881.06625450000001</v>
      </c>
      <c r="M9" s="212"/>
      <c r="N9" s="212"/>
      <c r="O9" s="212"/>
      <c r="P9" s="212">
        <v>1109.58131419338</v>
      </c>
    </row>
    <row r="10" spans="1:16">
      <c r="A10" s="232" t="s">
        <v>75</v>
      </c>
      <c r="B10" s="232"/>
      <c r="C10" s="212"/>
      <c r="D10" s="212"/>
      <c r="E10" s="212">
        <v>0.6982083576</v>
      </c>
      <c r="F10" s="212"/>
      <c r="G10" s="212"/>
      <c r="H10" s="212">
        <v>0</v>
      </c>
      <c r="I10" s="212">
        <v>0</v>
      </c>
      <c r="J10" s="212"/>
      <c r="K10" s="212">
        <v>0</v>
      </c>
      <c r="L10" s="212">
        <v>15.767360700000001</v>
      </c>
      <c r="M10" s="212"/>
      <c r="N10" s="212"/>
      <c r="O10" s="212"/>
      <c r="P10" s="212">
        <v>16.4655690576</v>
      </c>
    </row>
    <row r="11" spans="1:16">
      <c r="A11" s="232" t="s">
        <v>71</v>
      </c>
      <c r="B11" s="232"/>
      <c r="C11" s="212"/>
      <c r="D11" s="212"/>
      <c r="E11" s="212">
        <v>53.390216599200002</v>
      </c>
      <c r="F11" s="212"/>
      <c r="G11" s="212"/>
      <c r="H11" s="212">
        <v>258.71122411173002</v>
      </c>
      <c r="I11" s="212">
        <v>0</v>
      </c>
      <c r="J11" s="212"/>
      <c r="K11" s="212">
        <v>83.534357730300002</v>
      </c>
      <c r="L11" s="212">
        <v>55.503419899999997</v>
      </c>
      <c r="M11" s="212"/>
      <c r="N11" s="212"/>
      <c r="O11" s="212"/>
      <c r="P11" s="212">
        <v>451.13921834122999</v>
      </c>
    </row>
    <row r="12" spans="1:16">
      <c r="A12" s="232" t="s">
        <v>72</v>
      </c>
      <c r="B12" s="232"/>
      <c r="C12" s="212"/>
      <c r="D12" s="212"/>
      <c r="E12" s="212">
        <v>0</v>
      </c>
      <c r="F12" s="212"/>
      <c r="G12" s="212"/>
      <c r="H12" s="212">
        <v>59.923837968120004</v>
      </c>
      <c r="I12" s="212">
        <v>0</v>
      </c>
      <c r="J12" s="212"/>
      <c r="K12" s="212">
        <v>35.757912000900006</v>
      </c>
      <c r="L12" s="212">
        <v>273.30091880000003</v>
      </c>
      <c r="M12" s="212"/>
      <c r="N12" s="212"/>
      <c r="O12" s="212"/>
      <c r="P12" s="212">
        <v>368.98266876902005</v>
      </c>
    </row>
    <row r="13" spans="1:16">
      <c r="A13" s="232" t="s">
        <v>64</v>
      </c>
      <c r="B13" s="232"/>
      <c r="C13" s="212"/>
      <c r="D13" s="212">
        <v>749.55863382179996</v>
      </c>
      <c r="E13" s="212">
        <v>118.38771016739999</v>
      </c>
      <c r="F13" s="212">
        <v>0</v>
      </c>
      <c r="G13" s="212">
        <v>7977.6641663461596</v>
      </c>
      <c r="H13" s="212">
        <v>19.41844559427</v>
      </c>
      <c r="I13" s="212">
        <v>0</v>
      </c>
      <c r="J13" s="212"/>
      <c r="K13" s="212">
        <v>2.6033160000000005E-3</v>
      </c>
      <c r="L13" s="212">
        <v>255.56985749999998</v>
      </c>
      <c r="M13" s="212"/>
      <c r="N13" s="212"/>
      <c r="O13" s="212"/>
      <c r="P13" s="212">
        <v>9120.6014167456306</v>
      </c>
    </row>
    <row r="14" spans="1:16">
      <c r="A14" s="232" t="s">
        <v>74</v>
      </c>
      <c r="B14" s="232"/>
      <c r="C14" s="212"/>
      <c r="D14" s="212"/>
      <c r="E14" s="212">
        <v>0</v>
      </c>
      <c r="F14" s="212"/>
      <c r="G14" s="212"/>
      <c r="H14" s="212">
        <v>11.82338856792</v>
      </c>
      <c r="I14" s="212">
        <v>0</v>
      </c>
      <c r="J14" s="212"/>
      <c r="K14" s="212"/>
      <c r="L14" s="212">
        <v>29.859800300000003</v>
      </c>
      <c r="M14" s="212"/>
      <c r="N14" s="212"/>
      <c r="O14" s="212"/>
      <c r="P14" s="212">
        <v>41.683188867920002</v>
      </c>
    </row>
    <row r="15" spans="1:16">
      <c r="A15" s="232" t="s">
        <v>73</v>
      </c>
      <c r="B15" s="232"/>
      <c r="C15" s="212"/>
      <c r="D15" s="212"/>
      <c r="E15" s="212">
        <v>40.166763661799997</v>
      </c>
      <c r="F15" s="212"/>
      <c r="G15" s="212"/>
      <c r="H15" s="212">
        <v>141.54737054229</v>
      </c>
      <c r="I15" s="212">
        <v>0</v>
      </c>
      <c r="J15" s="212"/>
      <c r="K15" s="212">
        <v>1.2139913337000001</v>
      </c>
      <c r="L15" s="212">
        <v>315.40496990000003</v>
      </c>
      <c r="M15" s="212"/>
      <c r="N15" s="212"/>
      <c r="O15" s="212"/>
      <c r="P15" s="212">
        <v>498.33309543779001</v>
      </c>
    </row>
    <row r="16" spans="1:16">
      <c r="A16" s="232" t="s">
        <v>68</v>
      </c>
      <c r="B16" s="232"/>
      <c r="C16" s="212">
        <v>0</v>
      </c>
      <c r="D16" s="212"/>
      <c r="E16" s="212">
        <v>409.75264787039998</v>
      </c>
      <c r="F16" s="212"/>
      <c r="G16" s="212"/>
      <c r="H16" s="212">
        <v>94.249226672100008</v>
      </c>
      <c r="I16" s="212">
        <v>0</v>
      </c>
      <c r="J16" s="212"/>
      <c r="K16" s="212">
        <v>26.419622260200001</v>
      </c>
      <c r="L16" s="212">
        <v>1886.5387176000002</v>
      </c>
      <c r="M16" s="212"/>
      <c r="N16" s="212"/>
      <c r="O16" s="212"/>
      <c r="P16" s="212">
        <v>2416.9602144027003</v>
      </c>
    </row>
    <row r="17" spans="1:16">
      <c r="A17" s="232" t="s">
        <v>69</v>
      </c>
      <c r="B17" s="232"/>
      <c r="C17" s="212"/>
      <c r="D17" s="212"/>
      <c r="E17" s="212">
        <v>184.91056812539998</v>
      </c>
      <c r="F17" s="212"/>
      <c r="G17" s="212">
        <v>0.49132476639999995</v>
      </c>
      <c r="H17" s="212">
        <v>11.11229220195</v>
      </c>
      <c r="I17" s="212">
        <v>0</v>
      </c>
      <c r="J17" s="212"/>
      <c r="K17" s="212">
        <v>9.5810489577000002</v>
      </c>
      <c r="L17" s="212">
        <v>2804.2799686000003</v>
      </c>
      <c r="M17" s="212"/>
      <c r="N17" s="212"/>
      <c r="O17" s="212"/>
      <c r="P17" s="212">
        <v>3010.3752026514503</v>
      </c>
    </row>
    <row r="18" spans="1:16">
      <c r="A18" s="232" t="s">
        <v>58</v>
      </c>
      <c r="B18" s="232"/>
      <c r="C18" s="212"/>
      <c r="D18" s="212"/>
      <c r="E18" s="212">
        <v>232.97213926079996</v>
      </c>
      <c r="F18" s="212">
        <v>7137.6806568480597</v>
      </c>
      <c r="G18" s="212">
        <v>178.80200848952001</v>
      </c>
      <c r="H18" s="212">
        <v>64.298890960470004</v>
      </c>
      <c r="I18" s="212">
        <v>0</v>
      </c>
      <c r="J18" s="212"/>
      <c r="K18" s="212">
        <v>0.40370922870000003</v>
      </c>
      <c r="L18" s="212">
        <v>6658.3889314999997</v>
      </c>
      <c r="M18" s="212"/>
      <c r="N18" s="212"/>
      <c r="O18" s="212">
        <v>0</v>
      </c>
      <c r="P18" s="212">
        <v>14272.546336287549</v>
      </c>
    </row>
    <row r="19" spans="1:16">
      <c r="A19" s="232" t="s">
        <v>66</v>
      </c>
      <c r="B19" s="232"/>
      <c r="C19" s="212"/>
      <c r="D19" s="212"/>
      <c r="E19" s="212">
        <v>267.90472374659998</v>
      </c>
      <c r="F19" s="212"/>
      <c r="G19" s="212">
        <v>150.31702070631997</v>
      </c>
      <c r="H19" s="212">
        <v>305.91662895170998</v>
      </c>
      <c r="I19" s="212">
        <v>0</v>
      </c>
      <c r="J19" s="212"/>
      <c r="K19" s="212">
        <v>54.622581063300011</v>
      </c>
      <c r="L19" s="212">
        <v>3828.5230992000002</v>
      </c>
      <c r="M19" s="212"/>
      <c r="N19" s="212"/>
      <c r="O19" s="212"/>
      <c r="P19" s="212">
        <v>4607.2840536679305</v>
      </c>
    </row>
    <row r="20" spans="1:16">
      <c r="A20" s="232" t="s">
        <v>67</v>
      </c>
      <c r="B20" s="232"/>
      <c r="C20" s="212"/>
      <c r="D20" s="212"/>
      <c r="E20" s="212">
        <v>176.84684952660001</v>
      </c>
      <c r="F20" s="212">
        <v>0</v>
      </c>
      <c r="G20" s="212">
        <v>0</v>
      </c>
      <c r="H20" s="212">
        <v>318.25682088201</v>
      </c>
      <c r="I20" s="212">
        <v>0</v>
      </c>
      <c r="J20" s="212"/>
      <c r="K20" s="212">
        <v>606.5597415858</v>
      </c>
      <c r="L20" s="212">
        <v>535.62821659999997</v>
      </c>
      <c r="M20" s="212"/>
      <c r="N20" s="212"/>
      <c r="O20" s="212"/>
      <c r="P20" s="212">
        <v>1637.2916285944102</v>
      </c>
    </row>
    <row r="21" spans="1:16">
      <c r="A21" s="232" t="s">
        <v>40</v>
      </c>
      <c r="B21" s="232"/>
      <c r="C21" s="212">
        <v>433.64445407512386</v>
      </c>
      <c r="D21" s="212">
        <v>12049.96043352585</v>
      </c>
      <c r="E21" s="212">
        <v>80.345762654399991</v>
      </c>
      <c r="F21" s="212"/>
      <c r="G21" s="212">
        <v>472.19991037232001</v>
      </c>
      <c r="H21" s="212">
        <v>2576.3595403160698</v>
      </c>
      <c r="I21" s="212">
        <v>0</v>
      </c>
      <c r="J21" s="212">
        <v>0</v>
      </c>
      <c r="K21" s="212">
        <v>1990.4763443103</v>
      </c>
      <c r="L21" s="212">
        <v>10321.8456685</v>
      </c>
      <c r="M21" s="212">
        <v>61.064848683685007</v>
      </c>
      <c r="N21" s="212"/>
      <c r="O21" s="212">
        <v>0</v>
      </c>
      <c r="P21" s="212">
        <v>27985.896962437746</v>
      </c>
    </row>
    <row r="22" spans="1:16">
      <c r="A22" s="232" t="s">
        <v>28</v>
      </c>
      <c r="B22" s="232"/>
      <c r="C22" s="212"/>
      <c r="D22" s="212"/>
      <c r="E22" s="212">
        <v>7.5991732793999986</v>
      </c>
      <c r="F22" s="212"/>
      <c r="G22" s="212"/>
      <c r="H22" s="212">
        <v>31.696641519299998</v>
      </c>
      <c r="I22" s="212">
        <v>0</v>
      </c>
      <c r="J22" s="212"/>
      <c r="K22" s="212"/>
      <c r="L22" s="212">
        <v>6398.1408461000001</v>
      </c>
      <c r="M22" s="212">
        <v>0</v>
      </c>
      <c r="N22" s="212"/>
      <c r="O22" s="212"/>
      <c r="P22" s="212">
        <v>6437.4366608987002</v>
      </c>
    </row>
    <row r="23" spans="1:16">
      <c r="A23" s="230" t="s">
        <v>9</v>
      </c>
      <c r="B23" s="230"/>
      <c r="C23" s="231"/>
      <c r="D23" s="231"/>
      <c r="E23" s="231"/>
      <c r="F23" s="231"/>
      <c r="G23" s="231"/>
      <c r="H23" s="231">
        <v>320.26968765711007</v>
      </c>
      <c r="I23" s="231">
        <v>0</v>
      </c>
      <c r="J23" s="231">
        <v>0</v>
      </c>
      <c r="K23" s="231">
        <v>20955.9623983698</v>
      </c>
      <c r="L23" s="231">
        <v>2593.2399100000002</v>
      </c>
      <c r="M23" s="231"/>
      <c r="N23" s="231">
        <v>0</v>
      </c>
      <c r="O23" s="231">
        <v>98.102121932160003</v>
      </c>
      <c r="P23" s="231">
        <v>23967.57411795907</v>
      </c>
    </row>
    <row r="24" spans="1:16">
      <c r="A24" s="232" t="s">
        <v>33</v>
      </c>
      <c r="B24" s="232"/>
      <c r="C24" s="212"/>
      <c r="D24" s="212"/>
      <c r="E24" s="212"/>
      <c r="F24" s="212"/>
      <c r="G24" s="212"/>
      <c r="H24" s="212">
        <v>320.26968765711007</v>
      </c>
      <c r="I24" s="212">
        <v>0</v>
      </c>
      <c r="J24" s="212">
        <v>0</v>
      </c>
      <c r="K24" s="212">
        <v>4232.3991711126009</v>
      </c>
      <c r="L24" s="212">
        <v>640.91722230000005</v>
      </c>
      <c r="M24" s="212"/>
      <c r="N24" s="212"/>
      <c r="O24" s="212"/>
      <c r="P24" s="212">
        <v>5193.5860810697104</v>
      </c>
    </row>
    <row r="25" spans="1:16">
      <c r="A25" s="232" t="s">
        <v>41</v>
      </c>
      <c r="B25" s="232"/>
      <c r="C25" s="212"/>
      <c r="D25" s="212"/>
      <c r="E25" s="212"/>
      <c r="F25" s="212"/>
      <c r="G25" s="212"/>
      <c r="H25" s="212"/>
      <c r="I25" s="212">
        <v>0</v>
      </c>
      <c r="J25" s="212"/>
      <c r="K25" s="212"/>
      <c r="L25" s="212"/>
      <c r="M25" s="212"/>
      <c r="N25" s="212"/>
      <c r="O25" s="212"/>
      <c r="P25" s="212">
        <v>0</v>
      </c>
    </row>
    <row r="26" spans="1:16">
      <c r="A26" s="232" t="s">
        <v>10</v>
      </c>
      <c r="B26" s="232"/>
      <c r="C26" s="212"/>
      <c r="D26" s="212"/>
      <c r="E26" s="212"/>
      <c r="F26" s="212"/>
      <c r="G26" s="212"/>
      <c r="H26" s="212"/>
      <c r="I26" s="212">
        <v>0</v>
      </c>
      <c r="J26" s="212">
        <v>0</v>
      </c>
      <c r="K26" s="212">
        <v>16723.5632272572</v>
      </c>
      <c r="L26" s="212">
        <v>1952.3226877</v>
      </c>
      <c r="M26" s="212"/>
      <c r="N26" s="212">
        <v>0</v>
      </c>
      <c r="O26" s="212">
        <v>98.102121932160003</v>
      </c>
      <c r="P26" s="212">
        <v>18773.988036889361</v>
      </c>
    </row>
    <row r="27" spans="1:16">
      <c r="A27" s="230" t="s">
        <v>39</v>
      </c>
      <c r="B27" s="230"/>
      <c r="C27" s="231"/>
      <c r="D27" s="231"/>
      <c r="E27" s="231">
        <v>6.4595396106000003</v>
      </c>
      <c r="F27" s="231"/>
      <c r="G27" s="231"/>
      <c r="H27" s="231">
        <v>43980.191393118846</v>
      </c>
      <c r="I27" s="231">
        <v>0</v>
      </c>
      <c r="J27" s="231"/>
      <c r="K27" s="231">
        <v>3520.8700837644001</v>
      </c>
      <c r="L27" s="231">
        <v>50.074365299999997</v>
      </c>
      <c r="M27" s="231">
        <v>105498.25663889165</v>
      </c>
      <c r="N27" s="231"/>
      <c r="O27" s="231">
        <v>9173.305111359381</v>
      </c>
      <c r="P27" s="231">
        <v>162229.1571320449</v>
      </c>
    </row>
    <row r="28" spans="1:16">
      <c r="A28" s="232" t="s">
        <v>52</v>
      </c>
      <c r="B28" s="232"/>
      <c r="C28" s="212"/>
      <c r="D28" s="212"/>
      <c r="E28" s="212"/>
      <c r="F28" s="212"/>
      <c r="G28" s="212"/>
      <c r="H28" s="212"/>
      <c r="I28" s="212"/>
      <c r="J28" s="212"/>
      <c r="K28" s="212"/>
      <c r="L28" s="212"/>
      <c r="M28" s="212">
        <v>61.385222242075002</v>
      </c>
      <c r="N28" s="212"/>
      <c r="O28" s="212">
        <v>9173.305111359381</v>
      </c>
      <c r="P28" s="212">
        <v>9234.6903336014566</v>
      </c>
    </row>
    <row r="29" spans="1:16">
      <c r="A29" s="232" t="s">
        <v>44</v>
      </c>
      <c r="B29" s="232"/>
      <c r="C29" s="212"/>
      <c r="D29" s="212"/>
      <c r="E29" s="212"/>
      <c r="F29" s="212"/>
      <c r="G29" s="212"/>
      <c r="H29" s="212">
        <v>39964.449107472035</v>
      </c>
      <c r="I29" s="212"/>
      <c r="J29" s="212"/>
      <c r="K29" s="212">
        <v>3520.8700837644001</v>
      </c>
      <c r="L29" s="212">
        <v>50.074365299999997</v>
      </c>
      <c r="M29" s="212">
        <v>105436.87141664958</v>
      </c>
      <c r="N29" s="212"/>
      <c r="O29" s="212"/>
      <c r="P29" s="212">
        <v>148972.26497318601</v>
      </c>
    </row>
    <row r="30" spans="1:16">
      <c r="A30" s="232" t="s">
        <v>60</v>
      </c>
      <c r="B30" s="232"/>
      <c r="C30" s="212"/>
      <c r="D30" s="212"/>
      <c r="E30" s="212"/>
      <c r="F30" s="212"/>
      <c r="G30" s="212"/>
      <c r="H30" s="212"/>
      <c r="I30" s="212">
        <v>0</v>
      </c>
      <c r="J30" s="212"/>
      <c r="K30" s="212"/>
      <c r="L30" s="212"/>
      <c r="M30" s="212"/>
      <c r="N30" s="212"/>
      <c r="O30" s="212"/>
      <c r="P30" s="212">
        <v>0</v>
      </c>
    </row>
    <row r="31" spans="1:16">
      <c r="A31" s="232" t="s">
        <v>55</v>
      </c>
      <c r="B31" s="232"/>
      <c r="C31" s="212"/>
      <c r="D31" s="212"/>
      <c r="E31" s="212"/>
      <c r="F31" s="212"/>
      <c r="G31" s="212"/>
      <c r="H31" s="212">
        <v>1926.7964315250301</v>
      </c>
      <c r="I31" s="212">
        <v>0</v>
      </c>
      <c r="J31" s="212"/>
      <c r="K31" s="212">
        <v>0</v>
      </c>
      <c r="L31" s="212"/>
      <c r="M31" s="212">
        <v>0</v>
      </c>
      <c r="N31" s="212"/>
      <c r="O31" s="212"/>
      <c r="P31" s="212">
        <v>1926.7964315250301</v>
      </c>
    </row>
    <row r="32" spans="1:16">
      <c r="A32" s="232" t="s">
        <v>53</v>
      </c>
      <c r="B32" s="232"/>
      <c r="C32" s="212"/>
      <c r="D32" s="212"/>
      <c r="E32" s="212">
        <v>6.4595396106000003</v>
      </c>
      <c r="F32" s="212"/>
      <c r="G32" s="212"/>
      <c r="H32" s="212">
        <v>2088.94585412178</v>
      </c>
      <c r="I32" s="212"/>
      <c r="J32" s="212"/>
      <c r="K32" s="212"/>
      <c r="L32" s="212"/>
      <c r="M32" s="212"/>
      <c r="N32" s="212"/>
      <c r="O32" s="212"/>
      <c r="P32" s="212">
        <v>2095.4053937323802</v>
      </c>
    </row>
    <row r="33" spans="1:21">
      <c r="A33" s="233" t="s">
        <v>113</v>
      </c>
      <c r="B33" s="233"/>
      <c r="C33" s="234">
        <v>6499.3902583557765</v>
      </c>
      <c r="D33" s="234">
        <v>12799.51906734765</v>
      </c>
      <c r="E33" s="234">
        <v>2021.3510135472</v>
      </c>
      <c r="F33" s="234">
        <v>7137.6806568480597</v>
      </c>
      <c r="G33" s="234">
        <v>8779.4744306807188</v>
      </c>
      <c r="H33" s="234">
        <v>57419.456445579337</v>
      </c>
      <c r="I33" s="234">
        <v>0</v>
      </c>
      <c r="J33" s="234">
        <v>0</v>
      </c>
      <c r="K33" s="234">
        <v>27730.788481392599</v>
      </c>
      <c r="L33" s="234">
        <v>36903.132304999999</v>
      </c>
      <c r="M33" s="234">
        <v>105559.32148757533</v>
      </c>
      <c r="N33" s="234">
        <v>0</v>
      </c>
      <c r="O33" s="234">
        <v>9271.9971495900209</v>
      </c>
      <c r="P33" s="234">
        <v>274122.11129591666</v>
      </c>
    </row>
    <row r="35" spans="1:21">
      <c r="A35" s="229" t="s">
        <v>112</v>
      </c>
      <c r="B35" s="229" t="s">
        <v>89</v>
      </c>
      <c r="C35" s="229" t="s">
        <v>42</v>
      </c>
      <c r="D35" s="229" t="s">
        <v>45</v>
      </c>
      <c r="E35" s="229" t="s">
        <v>48</v>
      </c>
      <c r="F35" s="229" t="s">
        <v>61</v>
      </c>
      <c r="G35" s="229" t="s">
        <v>49</v>
      </c>
      <c r="H35" s="229" t="s">
        <v>37</v>
      </c>
      <c r="I35" s="229" t="s">
        <v>30</v>
      </c>
      <c r="J35" s="229" t="s">
        <v>92</v>
      </c>
      <c r="K35" s="229" t="s">
        <v>11</v>
      </c>
      <c r="L35" s="229" t="s">
        <v>24</v>
      </c>
      <c r="M35" s="229" t="s">
        <v>80</v>
      </c>
      <c r="N35" s="229" t="s">
        <v>29</v>
      </c>
      <c r="O35" s="229" t="s">
        <v>47</v>
      </c>
      <c r="P35" s="229" t="s">
        <v>96</v>
      </c>
      <c r="Q35" s="229" t="s">
        <v>98</v>
      </c>
      <c r="R35" s="229" t="s">
        <v>20</v>
      </c>
      <c r="S35" s="229" t="s">
        <v>101</v>
      </c>
      <c r="T35" s="229" t="s">
        <v>27</v>
      </c>
      <c r="U35" s="229" t="s">
        <v>113</v>
      </c>
    </row>
    <row r="36" spans="1:21">
      <c r="A36" s="230" t="s">
        <v>77</v>
      </c>
      <c r="B36" s="231"/>
      <c r="C36" s="231"/>
      <c r="D36" s="231">
        <v>0</v>
      </c>
      <c r="E36" s="231"/>
      <c r="F36" s="231">
        <v>386.52280900331999</v>
      </c>
      <c r="G36" s="231"/>
      <c r="H36" s="231"/>
      <c r="I36" s="231"/>
      <c r="J36" s="231"/>
      <c r="K36" s="231"/>
      <c r="L36" s="231"/>
      <c r="M36" s="231">
        <v>17564.86766123278</v>
      </c>
      <c r="N36" s="231">
        <v>32139.942899472964</v>
      </c>
      <c r="O36" s="231"/>
      <c r="P36" s="231"/>
      <c r="Q36" s="231"/>
      <c r="R36" s="231"/>
      <c r="S36" s="231"/>
      <c r="T36" s="231"/>
      <c r="U36" s="231">
        <v>50091.333369709057</v>
      </c>
    </row>
    <row r="37" spans="1:21">
      <c r="A37" s="232" t="s">
        <v>78</v>
      </c>
      <c r="B37" s="212"/>
      <c r="C37" s="212"/>
      <c r="D37" s="212">
        <v>0</v>
      </c>
      <c r="E37" s="212"/>
      <c r="F37" s="212">
        <v>386.52280900331999</v>
      </c>
      <c r="G37" s="212"/>
      <c r="H37" s="212"/>
      <c r="I37" s="212"/>
      <c r="J37" s="212"/>
      <c r="K37" s="212"/>
      <c r="L37" s="212"/>
      <c r="M37" s="212"/>
      <c r="N37" s="212"/>
      <c r="O37" s="212"/>
      <c r="P37" s="212"/>
      <c r="Q37" s="212"/>
      <c r="R37" s="212"/>
      <c r="S37" s="212"/>
      <c r="T37" s="212"/>
      <c r="U37" s="212">
        <v>386.52280900331999</v>
      </c>
    </row>
    <row r="38" spans="1:21">
      <c r="A38" s="232" t="s">
        <v>26</v>
      </c>
      <c r="B38" s="212"/>
      <c r="C38" s="212"/>
      <c r="D38" s="212"/>
      <c r="E38" s="212"/>
      <c r="F38" s="212"/>
      <c r="G38" s="212"/>
      <c r="H38" s="212"/>
      <c r="I38" s="212"/>
      <c r="J38" s="212"/>
      <c r="K38" s="212"/>
      <c r="L38" s="212"/>
      <c r="M38" s="212">
        <v>7728.5417709424228</v>
      </c>
      <c r="N38" s="212">
        <v>14473.061223059769</v>
      </c>
      <c r="O38" s="212"/>
      <c r="P38" s="212"/>
      <c r="Q38" s="212"/>
      <c r="R38" s="212"/>
      <c r="S38" s="212"/>
      <c r="T38" s="212"/>
      <c r="U38" s="212">
        <v>22201.602994002191</v>
      </c>
    </row>
    <row r="39" spans="1:21">
      <c r="A39" s="232" t="s">
        <v>31</v>
      </c>
      <c r="B39" s="212"/>
      <c r="C39" s="212"/>
      <c r="D39" s="212"/>
      <c r="E39" s="212"/>
      <c r="F39" s="212"/>
      <c r="G39" s="212"/>
      <c r="H39" s="212"/>
      <c r="I39" s="212"/>
      <c r="J39" s="212"/>
      <c r="K39" s="212"/>
      <c r="L39" s="212"/>
      <c r="M39" s="212"/>
      <c r="N39" s="212">
        <v>5553.2294917332219</v>
      </c>
      <c r="O39" s="212"/>
      <c r="P39" s="212"/>
      <c r="Q39" s="212"/>
      <c r="R39" s="212"/>
      <c r="S39" s="212"/>
      <c r="T39" s="212"/>
      <c r="U39" s="212">
        <v>5553.2294917332219</v>
      </c>
    </row>
    <row r="40" spans="1:21">
      <c r="A40" s="232" t="s">
        <v>28</v>
      </c>
      <c r="B40" s="212"/>
      <c r="C40" s="212"/>
      <c r="D40" s="212"/>
      <c r="E40" s="212"/>
      <c r="F40" s="212"/>
      <c r="G40" s="212"/>
      <c r="H40" s="212"/>
      <c r="I40" s="212"/>
      <c r="J40" s="212"/>
      <c r="K40" s="212"/>
      <c r="L40" s="212"/>
      <c r="M40" s="212"/>
      <c r="N40" s="212">
        <v>6517.7965472930509</v>
      </c>
      <c r="O40" s="212"/>
      <c r="P40" s="212"/>
      <c r="Q40" s="212"/>
      <c r="R40" s="212"/>
      <c r="S40" s="212"/>
      <c r="T40" s="212"/>
      <c r="U40" s="212">
        <v>6517.7965472930509</v>
      </c>
    </row>
    <row r="41" spans="1:21">
      <c r="A41" s="232" t="s">
        <v>81</v>
      </c>
      <c r="B41" s="212"/>
      <c r="C41" s="212"/>
      <c r="D41" s="212"/>
      <c r="E41" s="212"/>
      <c r="F41" s="212"/>
      <c r="G41" s="212"/>
      <c r="H41" s="212"/>
      <c r="I41" s="212"/>
      <c r="J41" s="212"/>
      <c r="K41" s="212"/>
      <c r="L41" s="212"/>
      <c r="M41" s="212">
        <v>9836.3258902903581</v>
      </c>
      <c r="N41" s="212">
        <v>5595.8556373869205</v>
      </c>
      <c r="O41" s="212"/>
      <c r="P41" s="212"/>
      <c r="Q41" s="212"/>
      <c r="R41" s="212"/>
      <c r="S41" s="212"/>
      <c r="T41" s="212"/>
      <c r="U41" s="212">
        <v>15432.18152767728</v>
      </c>
    </row>
    <row r="43" spans="1:21">
      <c r="A43" s="229" t="s">
        <v>112</v>
      </c>
      <c r="B43" s="229" t="s">
        <v>89</v>
      </c>
      <c r="C43" s="229" t="s">
        <v>42</v>
      </c>
      <c r="D43" s="229" t="s">
        <v>45</v>
      </c>
      <c r="E43" s="229" t="s">
        <v>48</v>
      </c>
      <c r="F43" s="229" t="s">
        <v>61</v>
      </c>
      <c r="G43" s="229" t="s">
        <v>49</v>
      </c>
      <c r="H43" s="229" t="s">
        <v>37</v>
      </c>
      <c r="I43" s="229" t="s">
        <v>30</v>
      </c>
      <c r="J43" s="229" t="s">
        <v>92</v>
      </c>
      <c r="K43" s="229" t="s">
        <v>11</v>
      </c>
      <c r="L43" s="229" t="s">
        <v>24</v>
      </c>
      <c r="M43" s="229" t="s">
        <v>80</v>
      </c>
      <c r="N43" s="229" t="s">
        <v>29</v>
      </c>
      <c r="O43" s="229" t="s">
        <v>47</v>
      </c>
      <c r="P43" s="229" t="s">
        <v>96</v>
      </c>
      <c r="Q43" s="229" t="s">
        <v>98</v>
      </c>
      <c r="R43" s="229" t="s">
        <v>20</v>
      </c>
      <c r="S43" s="229" t="s">
        <v>101</v>
      </c>
      <c r="T43" s="229" t="s">
        <v>27</v>
      </c>
      <c r="U43" s="229" t="s">
        <v>113</v>
      </c>
    </row>
    <row r="44" spans="1:21">
      <c r="A44" s="230" t="s">
        <v>83</v>
      </c>
      <c r="B44" s="231">
        <v>0</v>
      </c>
      <c r="C44" s="231"/>
      <c r="D44" s="231">
        <v>43284.979932902941</v>
      </c>
      <c r="E44" s="231">
        <v>32463.8699736546</v>
      </c>
      <c r="F44" s="231"/>
      <c r="G44" s="231"/>
      <c r="H44" s="231">
        <v>1752.02408315961</v>
      </c>
      <c r="I44" s="231"/>
      <c r="J44" s="231">
        <v>0</v>
      </c>
      <c r="K44" s="231">
        <v>0</v>
      </c>
      <c r="L44" s="231"/>
      <c r="M44" s="231"/>
      <c r="N44" s="231">
        <v>65699.819753700009</v>
      </c>
      <c r="O44" s="231"/>
      <c r="P44" s="231">
        <v>0</v>
      </c>
      <c r="Q44" s="231">
        <v>0</v>
      </c>
      <c r="R44" s="231"/>
      <c r="S44" s="231">
        <v>0</v>
      </c>
      <c r="T44" s="231"/>
      <c r="U44" s="231">
        <v>143200.69374341716</v>
      </c>
    </row>
    <row r="45" spans="1:21">
      <c r="A45" s="232" t="s">
        <v>84</v>
      </c>
      <c r="B45" s="212"/>
      <c r="C45" s="212"/>
      <c r="D45" s="212">
        <v>38144.202976866392</v>
      </c>
      <c r="E45" s="212"/>
      <c r="F45" s="212"/>
      <c r="G45" s="212"/>
      <c r="H45" s="212"/>
      <c r="I45" s="212"/>
      <c r="J45" s="212"/>
      <c r="K45" s="212"/>
      <c r="L45" s="212"/>
      <c r="M45" s="212"/>
      <c r="N45" s="212"/>
      <c r="O45" s="212"/>
      <c r="P45" s="212"/>
      <c r="Q45" s="212"/>
      <c r="R45" s="212"/>
      <c r="S45" s="212"/>
      <c r="T45" s="212"/>
      <c r="U45" s="212">
        <v>38144.202976866392</v>
      </c>
    </row>
    <row r="46" spans="1:21">
      <c r="A46" s="232" t="s">
        <v>85</v>
      </c>
      <c r="B46" s="212"/>
      <c r="C46" s="212"/>
      <c r="D46" s="212"/>
      <c r="E46" s="212"/>
      <c r="F46" s="212"/>
      <c r="G46" s="212"/>
      <c r="H46" s="212"/>
      <c r="I46" s="212"/>
      <c r="J46" s="212"/>
      <c r="K46" s="212"/>
      <c r="L46" s="212"/>
      <c r="M46" s="212"/>
      <c r="N46" s="212">
        <v>60727.124776561541</v>
      </c>
      <c r="O46" s="212"/>
      <c r="P46" s="212"/>
      <c r="Q46" s="212"/>
      <c r="R46" s="212"/>
      <c r="S46" s="212"/>
      <c r="T46" s="212"/>
      <c r="U46" s="212">
        <v>60727.124776561541</v>
      </c>
    </row>
    <row r="47" spans="1:21">
      <c r="A47" s="232" t="s">
        <v>86</v>
      </c>
      <c r="B47" s="212"/>
      <c r="C47" s="212"/>
      <c r="D47" s="212"/>
      <c r="E47" s="212"/>
      <c r="F47" s="212"/>
      <c r="G47" s="212"/>
      <c r="H47" s="212"/>
      <c r="I47" s="212"/>
      <c r="J47" s="212"/>
      <c r="K47" s="212"/>
      <c r="L47" s="212"/>
      <c r="M47" s="212"/>
      <c r="N47" s="212">
        <v>940.51459847759611</v>
      </c>
      <c r="O47" s="212"/>
      <c r="P47" s="212"/>
      <c r="Q47" s="212"/>
      <c r="R47" s="212"/>
      <c r="S47" s="212"/>
      <c r="T47" s="212"/>
      <c r="U47" s="212">
        <v>940.51459847759611</v>
      </c>
    </row>
    <row r="48" spans="1:21">
      <c r="A48" s="232" t="s">
        <v>87</v>
      </c>
      <c r="B48" s="212"/>
      <c r="C48" s="212"/>
      <c r="D48" s="212"/>
      <c r="E48" s="212">
        <v>32454.014748418289</v>
      </c>
      <c r="F48" s="212"/>
      <c r="G48" s="212"/>
      <c r="H48" s="212"/>
      <c r="I48" s="212"/>
      <c r="J48" s="212"/>
      <c r="K48" s="212"/>
      <c r="L48" s="212"/>
      <c r="M48" s="212"/>
      <c r="N48" s="212"/>
      <c r="O48" s="212"/>
      <c r="P48" s="212"/>
      <c r="Q48" s="212"/>
      <c r="R48" s="212"/>
      <c r="S48" s="212"/>
      <c r="T48" s="212"/>
      <c r="U48" s="212">
        <v>32454.014748418289</v>
      </c>
    </row>
    <row r="49" spans="1:21">
      <c r="A49" s="232" t="s">
        <v>88</v>
      </c>
      <c r="B49" s="212">
        <v>0</v>
      </c>
      <c r="C49" s="212"/>
      <c r="D49" s="212"/>
      <c r="E49" s="212"/>
      <c r="F49" s="212"/>
      <c r="G49" s="212"/>
      <c r="H49" s="212"/>
      <c r="I49" s="212"/>
      <c r="J49" s="212"/>
      <c r="K49" s="212"/>
      <c r="L49" s="212"/>
      <c r="M49" s="212"/>
      <c r="N49" s="212"/>
      <c r="O49" s="212"/>
      <c r="P49" s="212"/>
      <c r="Q49" s="212"/>
      <c r="R49" s="212"/>
      <c r="S49" s="212"/>
      <c r="T49" s="212"/>
      <c r="U49" s="212">
        <v>0</v>
      </c>
    </row>
    <row r="50" spans="1:21">
      <c r="A50" s="232" t="s">
        <v>90</v>
      </c>
      <c r="B50" s="212"/>
      <c r="C50" s="212"/>
      <c r="D50" s="212"/>
      <c r="E50" s="212">
        <v>9.8552252363098543</v>
      </c>
      <c r="F50" s="212"/>
      <c r="G50" s="212"/>
      <c r="H50" s="212"/>
      <c r="I50" s="212"/>
      <c r="J50" s="212"/>
      <c r="K50" s="212"/>
      <c r="L50" s="212"/>
      <c r="M50" s="212"/>
      <c r="N50" s="212"/>
      <c r="O50" s="212"/>
      <c r="P50" s="212"/>
      <c r="Q50" s="212"/>
      <c r="R50" s="212"/>
      <c r="S50" s="212"/>
      <c r="T50" s="212"/>
      <c r="U50" s="212">
        <v>9.8552252363098543</v>
      </c>
    </row>
    <row r="51" spans="1:21">
      <c r="A51" s="232" t="s">
        <v>91</v>
      </c>
      <c r="B51" s="212"/>
      <c r="C51" s="212"/>
      <c r="D51" s="212"/>
      <c r="E51" s="212"/>
      <c r="F51" s="212"/>
      <c r="G51" s="212"/>
      <c r="H51" s="212"/>
      <c r="I51" s="212"/>
      <c r="J51" s="212">
        <v>0</v>
      </c>
      <c r="K51" s="212"/>
      <c r="L51" s="212"/>
      <c r="M51" s="212"/>
      <c r="N51" s="212"/>
      <c r="O51" s="212"/>
      <c r="P51" s="212"/>
      <c r="Q51" s="212"/>
      <c r="R51" s="212"/>
      <c r="S51" s="212"/>
      <c r="T51" s="212"/>
      <c r="U51" s="212">
        <v>0</v>
      </c>
    </row>
    <row r="52" spans="1:21">
      <c r="A52" s="232" t="s">
        <v>93</v>
      </c>
      <c r="B52" s="212">
        <v>0</v>
      </c>
      <c r="C52" s="212"/>
      <c r="D52" s="212"/>
      <c r="E52" s="212"/>
      <c r="F52" s="212"/>
      <c r="G52" s="212"/>
      <c r="H52" s="212"/>
      <c r="I52" s="212"/>
      <c r="J52" s="212"/>
      <c r="K52" s="212"/>
      <c r="L52" s="212"/>
      <c r="M52" s="212"/>
      <c r="N52" s="212"/>
      <c r="O52" s="212"/>
      <c r="P52" s="212"/>
      <c r="Q52" s="212"/>
      <c r="R52" s="212"/>
      <c r="S52" s="212"/>
      <c r="T52" s="212"/>
      <c r="U52" s="212">
        <v>0</v>
      </c>
    </row>
    <row r="53" spans="1:21">
      <c r="A53" s="232" t="s">
        <v>94</v>
      </c>
      <c r="B53" s="212">
        <v>0</v>
      </c>
      <c r="C53" s="212"/>
      <c r="D53" s="212"/>
      <c r="E53" s="212"/>
      <c r="F53" s="212"/>
      <c r="G53" s="212"/>
      <c r="H53" s="212"/>
      <c r="I53" s="212"/>
      <c r="J53" s="212"/>
      <c r="K53" s="212"/>
      <c r="L53" s="212"/>
      <c r="M53" s="212"/>
      <c r="N53" s="212"/>
      <c r="O53" s="212"/>
      <c r="P53" s="212"/>
      <c r="Q53" s="212"/>
      <c r="R53" s="212"/>
      <c r="S53" s="212"/>
      <c r="T53" s="212"/>
      <c r="U53" s="212">
        <v>0</v>
      </c>
    </row>
    <row r="54" spans="1:21">
      <c r="A54" s="232" t="s">
        <v>95</v>
      </c>
      <c r="B54" s="212"/>
      <c r="C54" s="212"/>
      <c r="D54" s="212"/>
      <c r="E54" s="212"/>
      <c r="F54" s="212"/>
      <c r="G54" s="212"/>
      <c r="H54" s="212"/>
      <c r="I54" s="212"/>
      <c r="J54" s="212"/>
      <c r="K54" s="212"/>
      <c r="L54" s="212"/>
      <c r="M54" s="212"/>
      <c r="N54" s="212"/>
      <c r="O54" s="212"/>
      <c r="P54" s="212">
        <v>0</v>
      </c>
      <c r="Q54" s="212"/>
      <c r="R54" s="212"/>
      <c r="S54" s="212"/>
      <c r="T54" s="212"/>
      <c r="U54" s="212">
        <v>0</v>
      </c>
    </row>
    <row r="55" spans="1:21">
      <c r="A55" s="232" t="s">
        <v>97</v>
      </c>
      <c r="B55" s="212"/>
      <c r="C55" s="212"/>
      <c r="D55" s="212"/>
      <c r="E55" s="212"/>
      <c r="F55" s="212"/>
      <c r="G55" s="212"/>
      <c r="H55" s="212"/>
      <c r="I55" s="212"/>
      <c r="J55" s="212"/>
      <c r="K55" s="212"/>
      <c r="L55" s="212"/>
      <c r="M55" s="212"/>
      <c r="N55" s="212"/>
      <c r="O55" s="212"/>
      <c r="P55" s="212"/>
      <c r="Q55" s="212">
        <v>0</v>
      </c>
      <c r="R55" s="212"/>
      <c r="S55" s="212"/>
      <c r="T55" s="212"/>
      <c r="U55" s="212">
        <v>0</v>
      </c>
    </row>
    <row r="56" spans="1:21">
      <c r="A56" s="232" t="s">
        <v>99</v>
      </c>
      <c r="B56" s="212"/>
      <c r="C56" s="212"/>
      <c r="D56" s="212">
        <v>5140.7769560365468</v>
      </c>
      <c r="E56" s="212"/>
      <c r="F56" s="212"/>
      <c r="G56" s="212"/>
      <c r="H56" s="212"/>
      <c r="I56" s="212"/>
      <c r="J56" s="212"/>
      <c r="K56" s="212"/>
      <c r="L56" s="212"/>
      <c r="M56" s="212"/>
      <c r="N56" s="212"/>
      <c r="O56" s="212"/>
      <c r="P56" s="212"/>
      <c r="Q56" s="212"/>
      <c r="R56" s="212"/>
      <c r="S56" s="212"/>
      <c r="T56" s="212"/>
      <c r="U56" s="212">
        <v>5140.7769560365468</v>
      </c>
    </row>
    <row r="57" spans="1:21">
      <c r="A57" s="232" t="s">
        <v>100</v>
      </c>
      <c r="B57" s="212"/>
      <c r="C57" s="212"/>
      <c r="D57" s="212"/>
      <c r="E57" s="212"/>
      <c r="F57" s="212"/>
      <c r="G57" s="212"/>
      <c r="H57" s="212"/>
      <c r="I57" s="212"/>
      <c r="J57" s="212"/>
      <c r="K57" s="212"/>
      <c r="L57" s="212"/>
      <c r="M57" s="212"/>
      <c r="N57" s="212"/>
      <c r="O57" s="212"/>
      <c r="P57" s="212"/>
      <c r="Q57" s="212"/>
      <c r="R57" s="212"/>
      <c r="S57" s="212">
        <v>0</v>
      </c>
      <c r="T57" s="212"/>
      <c r="U57" s="212">
        <v>0</v>
      </c>
    </row>
    <row r="58" spans="1:21">
      <c r="A58" s="232" t="s">
        <v>102</v>
      </c>
      <c r="B58" s="212"/>
      <c r="C58" s="212"/>
      <c r="D58" s="212"/>
      <c r="E58" s="212"/>
      <c r="F58" s="212"/>
      <c r="G58" s="212"/>
      <c r="H58" s="212"/>
      <c r="I58" s="212"/>
      <c r="J58" s="212"/>
      <c r="K58" s="212">
        <v>0</v>
      </c>
      <c r="L58" s="212"/>
      <c r="M58" s="212"/>
      <c r="N58" s="212"/>
      <c r="O58" s="212"/>
      <c r="P58" s="212"/>
      <c r="Q58" s="212"/>
      <c r="R58" s="212"/>
      <c r="S58" s="212"/>
      <c r="T58" s="212"/>
      <c r="U58" s="212">
        <v>0</v>
      </c>
    </row>
    <row r="59" spans="1:21">
      <c r="A59" s="232" t="s">
        <v>103</v>
      </c>
      <c r="B59" s="212"/>
      <c r="C59" s="212"/>
      <c r="D59" s="212"/>
      <c r="E59" s="212"/>
      <c r="F59" s="212"/>
      <c r="G59" s="212"/>
      <c r="H59" s="212">
        <v>1752.02408315961</v>
      </c>
      <c r="I59" s="212"/>
      <c r="J59" s="212"/>
      <c r="K59" s="212"/>
      <c r="L59" s="212"/>
      <c r="M59" s="212"/>
      <c r="N59" s="212"/>
      <c r="O59" s="212"/>
      <c r="P59" s="212"/>
      <c r="Q59" s="212"/>
      <c r="R59" s="212"/>
      <c r="S59" s="212"/>
      <c r="T59" s="212"/>
      <c r="U59" s="212">
        <v>1752.02408315961</v>
      </c>
    </row>
    <row r="60" spans="1:21">
      <c r="A60" s="232" t="s">
        <v>104</v>
      </c>
      <c r="B60" s="212">
        <v>0</v>
      </c>
      <c r="C60" s="212"/>
      <c r="D60" s="212"/>
      <c r="E60" s="212"/>
      <c r="F60" s="212"/>
      <c r="G60" s="212"/>
      <c r="H60" s="212"/>
      <c r="I60" s="212"/>
      <c r="J60" s="212"/>
      <c r="K60" s="212"/>
      <c r="L60" s="212"/>
      <c r="M60" s="212"/>
      <c r="N60" s="212"/>
      <c r="O60" s="212"/>
      <c r="P60" s="212"/>
      <c r="Q60" s="212"/>
      <c r="R60" s="212"/>
      <c r="S60" s="212"/>
      <c r="T60" s="212"/>
      <c r="U60" s="212">
        <v>0</v>
      </c>
    </row>
    <row r="61" spans="1:21">
      <c r="A61" s="232" t="s">
        <v>105</v>
      </c>
      <c r="B61" s="212"/>
      <c r="C61" s="212"/>
      <c r="D61" s="212"/>
      <c r="E61" s="212"/>
      <c r="F61" s="212"/>
      <c r="G61" s="212"/>
      <c r="H61" s="212"/>
      <c r="I61" s="212"/>
      <c r="J61" s="212"/>
      <c r="K61" s="212"/>
      <c r="L61" s="212"/>
      <c r="M61" s="212"/>
      <c r="N61" s="212">
        <v>4032.1803786608666</v>
      </c>
      <c r="O61" s="212"/>
      <c r="P61" s="212"/>
      <c r="Q61" s="212"/>
      <c r="R61" s="212"/>
      <c r="S61" s="212"/>
      <c r="T61" s="212"/>
      <c r="U61" s="212">
        <v>4032.1803786608666</v>
      </c>
    </row>
    <row r="62" spans="1:21">
      <c r="A62" s="232" t="s">
        <v>106</v>
      </c>
      <c r="B62" s="212">
        <v>0</v>
      </c>
      <c r="C62" s="212"/>
      <c r="D62" s="212"/>
      <c r="E62" s="212"/>
      <c r="F62" s="212"/>
      <c r="G62" s="212"/>
      <c r="H62" s="212"/>
      <c r="I62" s="212"/>
      <c r="J62" s="212"/>
      <c r="K62" s="212"/>
      <c r="L62" s="212"/>
      <c r="M62" s="212"/>
      <c r="N62" s="212"/>
      <c r="O62" s="212"/>
      <c r="P62" s="212"/>
      <c r="Q62" s="212"/>
      <c r="R62" s="212"/>
      <c r="S62" s="212"/>
      <c r="T62" s="212"/>
      <c r="U62" s="212">
        <v>0</v>
      </c>
    </row>
    <row r="63" spans="1:21">
      <c r="A63" s="232" t="s">
        <v>107</v>
      </c>
      <c r="B63" s="212"/>
      <c r="C63" s="212"/>
      <c r="D63" s="212"/>
      <c r="E63" s="212"/>
      <c r="F63" s="212"/>
      <c r="G63" s="212"/>
      <c r="H63" s="212"/>
      <c r="I63" s="212"/>
      <c r="J63" s="212"/>
      <c r="K63" s="212"/>
      <c r="L63" s="212"/>
      <c r="M63" s="212"/>
      <c r="N63" s="212">
        <v>0</v>
      </c>
      <c r="O63" s="212"/>
      <c r="P63" s="212"/>
      <c r="Q63" s="212"/>
      <c r="R63" s="212"/>
      <c r="S63" s="212"/>
      <c r="T63" s="212"/>
      <c r="U63" s="212">
        <v>0</v>
      </c>
    </row>
    <row r="64" spans="1:21">
      <c r="A64" s="232" t="s">
        <v>108</v>
      </c>
      <c r="B64" s="212">
        <v>0</v>
      </c>
      <c r="C64" s="212"/>
      <c r="D64" s="212"/>
      <c r="E64" s="212"/>
      <c r="F64" s="212"/>
      <c r="G64" s="212"/>
      <c r="H64" s="212"/>
      <c r="I64" s="212"/>
      <c r="J64" s="212"/>
      <c r="K64" s="212"/>
      <c r="L64" s="212"/>
      <c r="M64" s="212"/>
      <c r="N64" s="212"/>
      <c r="O64" s="212"/>
      <c r="P64" s="212"/>
      <c r="Q64" s="212"/>
      <c r="R64" s="212"/>
      <c r="S64" s="212"/>
      <c r="T64" s="212"/>
      <c r="U64" s="21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(Emission INECC 2009)</vt:lpstr>
      <vt:lpstr>(Emission INECC 2013)</vt:lpstr>
      <vt:lpstr>2013</vt:lpstr>
      <vt:lpstr>Energy 2013</vt:lpstr>
      <vt:lpstr>Emisiones 2013</vt:lpstr>
      <vt:lpstr> ThreeME-Energy</vt:lpstr>
      <vt:lpstr>DataStep1-PJ</vt:lpstr>
      <vt:lpstr>Step1-Energy</vt:lpstr>
      <vt:lpstr>DataStep2-EMS</vt:lpstr>
      <vt:lpstr>Step2-Emission</vt:lpstr>
      <vt:lpstr>Step3-Emission Factor</vt:lpstr>
      <vt:lpstr>Step4-Emission</vt:lpstr>
      <vt:lpstr>Step5-Emission</vt:lpstr>
      <vt:lpstr>  For ThreeME Report</vt:lpstr>
    </vt:vector>
  </TitlesOfParts>
  <Company>SCIENCES 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SCIENCES.PO</dc:creator>
  <cp:lastModifiedBy>SCIENCES.PO</cp:lastModifiedBy>
  <dcterms:created xsi:type="dcterms:W3CDTF">2018-08-02T14:49:20Z</dcterms:created>
  <dcterms:modified xsi:type="dcterms:W3CDTF">2019-02-27T16:00:35Z</dcterms:modified>
</cp:coreProperties>
</file>