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 defaultThemeVersion="124226"/>
  <bookViews>
    <workbookView xWindow="6405" yWindow="465" windowWidth="13860" windowHeight="6810" firstSheet="5" activeTab="9"/>
  </bookViews>
  <sheets>
    <sheet name="GDP Scenario" sheetId="5" r:id="rId1"/>
    <sheet name="Energy prices" sheetId="13" r:id="rId2"/>
    <sheet name="MACRO " sheetId="3" r:id="rId3"/>
    <sheet name="polynomial regression" sheetId="12" r:id="rId4"/>
    <sheet name="ELEC-Balmorel finaldraft_2020" sheetId="17" r:id="rId5"/>
    <sheet name="ELEC-Balmorel finaldraft_2025" sheetId="19" r:id="rId6"/>
    <sheet name="Capacity and generation" sheetId="20" r:id="rId7"/>
    <sheet name="Graph" sheetId="18" r:id="rId8"/>
    <sheet name="Investment cost " sheetId="21" r:id="rId9"/>
    <sheet name="Main - Capital trajectory" sheetId="22" r:id="rId10"/>
    <sheet name="CO2Cap - Capital trajectory" sheetId="25" r:id="rId11"/>
    <sheet name="Hypotheses" sheetId="24" r:id="rId12"/>
    <sheet name="GDP for solver" sheetId="1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exchangeRate">Hypotheses!$B$1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97" i="22" l="1"/>
  <c r="AE97" i="22"/>
  <c r="AF97" i="22"/>
  <c r="AG97" i="22"/>
  <c r="AH97" i="22"/>
  <c r="AI97" i="22"/>
  <c r="AJ97" i="22"/>
  <c r="AK97" i="22"/>
  <c r="AL97" i="22"/>
  <c r="AD98" i="22"/>
  <c r="AE98" i="22"/>
  <c r="AF98" i="22"/>
  <c r="AG98" i="22"/>
  <c r="AH98" i="22"/>
  <c r="AI98" i="22"/>
  <c r="AJ98" i="22"/>
  <c r="AK98" i="22"/>
  <c r="AL98" i="22"/>
  <c r="AD99" i="22"/>
  <c r="AE99" i="22"/>
  <c r="AF99" i="22"/>
  <c r="AG99" i="22"/>
  <c r="AH99" i="22"/>
  <c r="AI99" i="22"/>
  <c r="AJ99" i="22"/>
  <c r="AK99" i="22"/>
  <c r="AL99" i="22"/>
  <c r="AD100" i="22"/>
  <c r="AE100" i="22"/>
  <c r="AF100" i="22"/>
  <c r="AG100" i="22"/>
  <c r="AH100" i="22"/>
  <c r="AI100" i="22"/>
  <c r="AJ100" i="22"/>
  <c r="AK100" i="22"/>
  <c r="AL100" i="22"/>
  <c r="AD101" i="22"/>
  <c r="AE101" i="22"/>
  <c r="AF101" i="22"/>
  <c r="AG101" i="22"/>
  <c r="AH101" i="22"/>
  <c r="AI101" i="22"/>
  <c r="AJ101" i="22"/>
  <c r="AK101" i="22"/>
  <c r="AL101" i="22"/>
  <c r="AD102" i="22"/>
  <c r="AE102" i="22"/>
  <c r="AF102" i="22"/>
  <c r="AG102" i="22"/>
  <c r="AH102" i="22"/>
  <c r="AI102" i="22"/>
  <c r="AJ102" i="22"/>
  <c r="AK102" i="22"/>
  <c r="AL102" i="22"/>
  <c r="AD103" i="22"/>
  <c r="AE103" i="22"/>
  <c r="AF103" i="22"/>
  <c r="AG103" i="22"/>
  <c r="AH103" i="22"/>
  <c r="AI103" i="22"/>
  <c r="AJ103" i="22"/>
  <c r="AK103" i="22"/>
  <c r="AL103" i="22"/>
  <c r="AD104" i="22"/>
  <c r="AE104" i="22"/>
  <c r="AF104" i="22"/>
  <c r="AG104" i="22"/>
  <c r="AH104" i="22"/>
  <c r="AI104" i="22"/>
  <c r="AJ104" i="22"/>
  <c r="AK104" i="22"/>
  <c r="AL104" i="22"/>
  <c r="AD105" i="22"/>
  <c r="AE105" i="22"/>
  <c r="AF105" i="22"/>
  <c r="AG105" i="22"/>
  <c r="AH105" i="22"/>
  <c r="AI105" i="22"/>
  <c r="AJ105" i="22"/>
  <c r="AK105" i="22"/>
  <c r="AL105" i="22"/>
  <c r="AD106" i="22"/>
  <c r="AE106" i="22"/>
  <c r="AF106" i="22"/>
  <c r="AG106" i="22"/>
  <c r="AH106" i="22"/>
  <c r="AI106" i="22"/>
  <c r="AJ106" i="22"/>
  <c r="AK106" i="22"/>
  <c r="AL106" i="22"/>
  <c r="AD107" i="22"/>
  <c r="AE107" i="22"/>
  <c r="AF107" i="22"/>
  <c r="AG107" i="22"/>
  <c r="AH107" i="22"/>
  <c r="AI107" i="22"/>
  <c r="AJ107" i="22"/>
  <c r="AK107" i="22"/>
  <c r="AL107" i="22"/>
  <c r="AE96" i="22"/>
  <c r="AF96" i="22"/>
  <c r="AG96" i="22"/>
  <c r="AH96" i="22"/>
  <c r="AI96" i="22"/>
  <c r="AJ96" i="22"/>
  <c r="AK96" i="22"/>
  <c r="AL96" i="22"/>
  <c r="AD96" i="22"/>
  <c r="AM91" i="22"/>
  <c r="AQ26" i="21"/>
  <c r="AQ27" i="21"/>
  <c r="AQ28" i="21"/>
  <c r="AQ29" i="21"/>
  <c r="AQ25" i="21"/>
  <c r="N91" i="22"/>
  <c r="I91" i="22"/>
  <c r="J91" i="22" s="1"/>
  <c r="B91" i="22"/>
  <c r="C91" i="22" s="1"/>
  <c r="B57" i="22"/>
  <c r="B23" i="22"/>
  <c r="B74" i="22"/>
  <c r="AM91" i="25"/>
  <c r="AC91" i="25"/>
  <c r="S91" i="25"/>
  <c r="N91" i="25"/>
  <c r="B91" i="25"/>
  <c r="B23" i="25"/>
  <c r="G18" i="25"/>
  <c r="F18" i="25"/>
  <c r="E18" i="25"/>
  <c r="D18" i="25"/>
  <c r="C18" i="25"/>
  <c r="AM23" i="25"/>
  <c r="AM35" i="25" s="1"/>
  <c r="AC23" i="25"/>
  <c r="AL23" i="25"/>
  <c r="AM24" i="25"/>
  <c r="AC24" i="25"/>
  <c r="AL24" i="25"/>
  <c r="AM25" i="25"/>
  <c r="AC25" i="25"/>
  <c r="AL25" i="25"/>
  <c r="AM26" i="25"/>
  <c r="AC26" i="25"/>
  <c r="AL26" i="25"/>
  <c r="AM27" i="25"/>
  <c r="AC27" i="25"/>
  <c r="AL27" i="25"/>
  <c r="AM28" i="25"/>
  <c r="AC28" i="25"/>
  <c r="AL28" i="25"/>
  <c r="AM29" i="25"/>
  <c r="AC29" i="25"/>
  <c r="AL29" i="25"/>
  <c r="AM30" i="25"/>
  <c r="AC30" i="25"/>
  <c r="AL30" i="25"/>
  <c r="AM31" i="25"/>
  <c r="AC31" i="25"/>
  <c r="AL31" i="25"/>
  <c r="AM32" i="25"/>
  <c r="AC32" i="25"/>
  <c r="AL32" i="25"/>
  <c r="AM33" i="25"/>
  <c r="AC33" i="25"/>
  <c r="AL33" i="25"/>
  <c r="AM34" i="25"/>
  <c r="AC34" i="25"/>
  <c r="AL34" i="25"/>
  <c r="AL91" i="25"/>
  <c r="AK23" i="25"/>
  <c r="AK24" i="25"/>
  <c r="AK25" i="25"/>
  <c r="AK26" i="25"/>
  <c r="AK27" i="25"/>
  <c r="AK28" i="25"/>
  <c r="AK29" i="25"/>
  <c r="AK30" i="25"/>
  <c r="AK31" i="25"/>
  <c r="AK32" i="25"/>
  <c r="AK33" i="25"/>
  <c r="AK34" i="25"/>
  <c r="AJ23" i="25"/>
  <c r="AJ24" i="25"/>
  <c r="AJ25" i="25"/>
  <c r="AJ26" i="25"/>
  <c r="AJ27" i="25"/>
  <c r="AJ28" i="25"/>
  <c r="AJ29" i="25"/>
  <c r="AJ30" i="25"/>
  <c r="AJ31" i="25"/>
  <c r="AJ32" i="25"/>
  <c r="AJ33" i="25"/>
  <c r="AJ34" i="25"/>
  <c r="AI23" i="25"/>
  <c r="AI24" i="25"/>
  <c r="AI25" i="25"/>
  <c r="AI26" i="25"/>
  <c r="AI27" i="25"/>
  <c r="AI28" i="25"/>
  <c r="AI29" i="25"/>
  <c r="AI30" i="25"/>
  <c r="AI31" i="25"/>
  <c r="AI32" i="25"/>
  <c r="AI33" i="25"/>
  <c r="AI34" i="25"/>
  <c r="AH23" i="25"/>
  <c r="AH24" i="25"/>
  <c r="AH25" i="25"/>
  <c r="AH26" i="25"/>
  <c r="AH27" i="25"/>
  <c r="AH28" i="25"/>
  <c r="AH29" i="25"/>
  <c r="AH30" i="25"/>
  <c r="AH31" i="25"/>
  <c r="AH32" i="25"/>
  <c r="AH33" i="25"/>
  <c r="AH34" i="25"/>
  <c r="AH91" i="25"/>
  <c r="AG23" i="25"/>
  <c r="AG24" i="25"/>
  <c r="AG25" i="25"/>
  <c r="AG26" i="25"/>
  <c r="AG27" i="25"/>
  <c r="AG28" i="25"/>
  <c r="AG29" i="25"/>
  <c r="AG30" i="25"/>
  <c r="AG31" i="25"/>
  <c r="AG32" i="25"/>
  <c r="AG33" i="25"/>
  <c r="AG34" i="25"/>
  <c r="AF23" i="25"/>
  <c r="AF24" i="25"/>
  <c r="AF25" i="25"/>
  <c r="AF26" i="25"/>
  <c r="AF27" i="25"/>
  <c r="AF28" i="25"/>
  <c r="AF29" i="25"/>
  <c r="AF30" i="25"/>
  <c r="AF31" i="25"/>
  <c r="AF32" i="25"/>
  <c r="AF33" i="25"/>
  <c r="AF34" i="25"/>
  <c r="AE23" i="25"/>
  <c r="AE24" i="25"/>
  <c r="AE25" i="25"/>
  <c r="AE26" i="25"/>
  <c r="AE27" i="25"/>
  <c r="AE28" i="25"/>
  <c r="AE29" i="25"/>
  <c r="AE30" i="25"/>
  <c r="AE31" i="25"/>
  <c r="AE32" i="25"/>
  <c r="AE33" i="25"/>
  <c r="AE34" i="25"/>
  <c r="AD23" i="25"/>
  <c r="AD24" i="25"/>
  <c r="AD25" i="25"/>
  <c r="AD26" i="25"/>
  <c r="AD27" i="25"/>
  <c r="AD28" i="25"/>
  <c r="AD29" i="25"/>
  <c r="AD30" i="25"/>
  <c r="AD31" i="25"/>
  <c r="AD32" i="25"/>
  <c r="AD33" i="25"/>
  <c r="AD34" i="25"/>
  <c r="AD91" i="25"/>
  <c r="S23" i="25"/>
  <c r="AB23" i="25"/>
  <c r="S24" i="25"/>
  <c r="AB24" i="25"/>
  <c r="S25" i="25"/>
  <c r="AB25" i="25"/>
  <c r="S26" i="25"/>
  <c r="AB26" i="25"/>
  <c r="S27" i="25"/>
  <c r="AB27" i="25"/>
  <c r="S28" i="25"/>
  <c r="AB28" i="25"/>
  <c r="S29" i="25"/>
  <c r="AB29" i="25"/>
  <c r="S30" i="25"/>
  <c r="AB30" i="25"/>
  <c r="S31" i="25"/>
  <c r="AB31" i="25"/>
  <c r="S32" i="25"/>
  <c r="AB32" i="25"/>
  <c r="S33" i="25"/>
  <c r="AB33" i="25"/>
  <c r="S34" i="25"/>
  <c r="AB34" i="25"/>
  <c r="AA23" i="25"/>
  <c r="AA24" i="25"/>
  <c r="AA25" i="25"/>
  <c r="AA26" i="25"/>
  <c r="AA27" i="25"/>
  <c r="AA28" i="25"/>
  <c r="AA29" i="25"/>
  <c r="AA30" i="25"/>
  <c r="AA31" i="25"/>
  <c r="AA32" i="25"/>
  <c r="AA33" i="25"/>
  <c r="AA34" i="25"/>
  <c r="Z23" i="25"/>
  <c r="Z24" i="25"/>
  <c r="Z25" i="25"/>
  <c r="Z26" i="25"/>
  <c r="Z27" i="25"/>
  <c r="Z28" i="25"/>
  <c r="Z29" i="25"/>
  <c r="Z30" i="25"/>
  <c r="Z31" i="25"/>
  <c r="Z32" i="25"/>
  <c r="Z33" i="25"/>
  <c r="Z34" i="25"/>
  <c r="Y23" i="25"/>
  <c r="Y24" i="25"/>
  <c r="Y25" i="25"/>
  <c r="Y26" i="25"/>
  <c r="Y27" i="25"/>
  <c r="Y28" i="25"/>
  <c r="Y29" i="25"/>
  <c r="Y30" i="25"/>
  <c r="Y31" i="25"/>
  <c r="Y32" i="25"/>
  <c r="Y33" i="25"/>
  <c r="Y34" i="25"/>
  <c r="X23" i="25"/>
  <c r="X24" i="25"/>
  <c r="X25" i="25"/>
  <c r="X26" i="25"/>
  <c r="X27" i="25"/>
  <c r="X28" i="25"/>
  <c r="X29" i="25"/>
  <c r="X30" i="25"/>
  <c r="X31" i="25"/>
  <c r="X32" i="25"/>
  <c r="X33" i="25"/>
  <c r="X34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91" i="25"/>
  <c r="V23" i="25"/>
  <c r="V24" i="25"/>
  <c r="V25" i="25"/>
  <c r="V26" i="25"/>
  <c r="V27" i="25"/>
  <c r="V28" i="25"/>
  <c r="V29" i="25"/>
  <c r="V30" i="25"/>
  <c r="V31" i="25"/>
  <c r="V32" i="25"/>
  <c r="V33" i="25"/>
  <c r="V34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N23" i="25"/>
  <c r="R23" i="25"/>
  <c r="N24" i="25"/>
  <c r="R24" i="25"/>
  <c r="N25" i="25"/>
  <c r="R25" i="25"/>
  <c r="N26" i="25"/>
  <c r="R26" i="25"/>
  <c r="N27" i="25"/>
  <c r="R27" i="25"/>
  <c r="N28" i="25"/>
  <c r="R28" i="25"/>
  <c r="N29" i="25"/>
  <c r="R29" i="25"/>
  <c r="N30" i="25"/>
  <c r="R30" i="25"/>
  <c r="N31" i="25"/>
  <c r="R31" i="25"/>
  <c r="N32" i="25"/>
  <c r="R32" i="25"/>
  <c r="N33" i="25"/>
  <c r="R33" i="25"/>
  <c r="N34" i="25"/>
  <c r="R34" i="25"/>
  <c r="Q23" i="25"/>
  <c r="Q24" i="25"/>
  <c r="Q25" i="25"/>
  <c r="Q26" i="25"/>
  <c r="Q27" i="25"/>
  <c r="Q28" i="25"/>
  <c r="Q29" i="25"/>
  <c r="Q30" i="25"/>
  <c r="Q31" i="25"/>
  <c r="Q32" i="25"/>
  <c r="Q33" i="25"/>
  <c r="Q34" i="25"/>
  <c r="P23" i="25"/>
  <c r="P24" i="25"/>
  <c r="P25" i="25"/>
  <c r="P26" i="25"/>
  <c r="P27" i="25"/>
  <c r="P28" i="25"/>
  <c r="P29" i="25"/>
  <c r="P30" i="25"/>
  <c r="P31" i="25"/>
  <c r="P32" i="25"/>
  <c r="P33" i="25"/>
  <c r="P34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M23" i="25"/>
  <c r="B24" i="25"/>
  <c r="M24" i="25"/>
  <c r="B25" i="25"/>
  <c r="M25" i="25"/>
  <c r="B26" i="25"/>
  <c r="M26" i="25"/>
  <c r="B27" i="25"/>
  <c r="M27" i="25"/>
  <c r="B28" i="25"/>
  <c r="M28" i="25"/>
  <c r="B29" i="25"/>
  <c r="M29" i="25"/>
  <c r="B30" i="25"/>
  <c r="M30" i="25"/>
  <c r="B31" i="25"/>
  <c r="M31" i="25"/>
  <c r="B32" i="25"/>
  <c r="M32" i="25"/>
  <c r="B33" i="25"/>
  <c r="M33" i="25"/>
  <c r="B34" i="25"/>
  <c r="M34" i="25"/>
  <c r="M91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K23" i="25"/>
  <c r="K24" i="25"/>
  <c r="K25" i="25"/>
  <c r="K26" i="25"/>
  <c r="K27" i="25"/>
  <c r="K28" i="25"/>
  <c r="K29" i="25"/>
  <c r="K30" i="25"/>
  <c r="K31" i="25"/>
  <c r="K32" i="25"/>
  <c r="K33" i="25"/>
  <c r="K34" i="25"/>
  <c r="K91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91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91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91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91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91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91" i="25"/>
  <c r="B52" i="25"/>
  <c r="AL35" i="25"/>
  <c r="AK35" i="25"/>
  <c r="AJ35" i="25"/>
  <c r="AI35" i="25"/>
  <c r="AH35" i="25"/>
  <c r="AG35" i="25"/>
  <c r="AF35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C91" i="22"/>
  <c r="S91" i="22"/>
  <c r="AM24" i="22"/>
  <c r="AM25" i="22"/>
  <c r="AM26" i="22"/>
  <c r="AM27" i="22"/>
  <c r="AM28" i="22"/>
  <c r="AM29" i="22"/>
  <c r="AM30" i="22"/>
  <c r="AM31" i="22"/>
  <c r="AM32" i="22"/>
  <c r="AM33" i="22"/>
  <c r="AM34" i="22"/>
  <c r="AM23" i="22"/>
  <c r="AC24" i="22"/>
  <c r="AE24" i="22" s="1"/>
  <c r="AC25" i="22"/>
  <c r="AE25" i="22" s="1"/>
  <c r="AC26" i="22"/>
  <c r="AE26" i="22" s="1"/>
  <c r="AC27" i="22"/>
  <c r="AE27" i="22" s="1"/>
  <c r="AC28" i="22"/>
  <c r="AE28" i="22" s="1"/>
  <c r="AC29" i="22"/>
  <c r="AE29" i="22" s="1"/>
  <c r="AC30" i="22"/>
  <c r="AE30" i="22" s="1"/>
  <c r="AC31" i="22"/>
  <c r="AE31" i="22" s="1"/>
  <c r="AC32" i="22"/>
  <c r="AE32" i="22" s="1"/>
  <c r="AC33" i="22"/>
  <c r="AE33" i="22" s="1"/>
  <c r="AC34" i="22"/>
  <c r="AE34" i="22" s="1"/>
  <c r="AC23" i="22"/>
  <c r="AE23" i="22" s="1"/>
  <c r="N23" i="22"/>
  <c r="M23" i="22" s="1"/>
  <c r="N40" i="22" s="1"/>
  <c r="B24" i="22"/>
  <c r="N24" i="22"/>
  <c r="B25" i="22"/>
  <c r="N25" i="22"/>
  <c r="C25" i="22"/>
  <c r="B26" i="22"/>
  <c r="N26" i="22"/>
  <c r="C26" i="22"/>
  <c r="B27" i="22"/>
  <c r="N27" i="22"/>
  <c r="C27" i="22"/>
  <c r="B28" i="22"/>
  <c r="N28" i="22"/>
  <c r="C28" i="22"/>
  <c r="B29" i="22"/>
  <c r="N29" i="22"/>
  <c r="C29" i="22"/>
  <c r="B30" i="22"/>
  <c r="N30" i="22"/>
  <c r="C30" i="22"/>
  <c r="B31" i="22"/>
  <c r="N31" i="22"/>
  <c r="C31" i="22"/>
  <c r="B32" i="22"/>
  <c r="N32" i="22"/>
  <c r="C32" i="22"/>
  <c r="B33" i="22"/>
  <c r="N33" i="22"/>
  <c r="C33" i="22"/>
  <c r="B34" i="22"/>
  <c r="N34" i="22"/>
  <c r="C34" i="22"/>
  <c r="B18" i="21"/>
  <c r="D57" i="22"/>
  <c r="AO3" i="21"/>
  <c r="B13" i="21"/>
  <c r="B19" i="21"/>
  <c r="D58" i="22"/>
  <c r="AO4" i="21"/>
  <c r="B14" i="21"/>
  <c r="B20" i="21"/>
  <c r="D59" i="22"/>
  <c r="AO5" i="21"/>
  <c r="B15" i="21"/>
  <c r="B21" i="21"/>
  <c r="D60" i="22"/>
  <c r="D26" i="22"/>
  <c r="AO6" i="21"/>
  <c r="D43" i="22"/>
  <c r="D77" i="22" s="1"/>
  <c r="B22" i="21"/>
  <c r="D61" i="22"/>
  <c r="D27" i="22"/>
  <c r="AO7" i="21"/>
  <c r="D44" i="22"/>
  <c r="D78" i="22"/>
  <c r="B23" i="21"/>
  <c r="D62" i="22"/>
  <c r="D28" i="22"/>
  <c r="AO8" i="21"/>
  <c r="D45" i="22"/>
  <c r="B24" i="21"/>
  <c r="D63" i="22"/>
  <c r="D29" i="22"/>
  <c r="AO9" i="21"/>
  <c r="D46" i="22"/>
  <c r="B25" i="21"/>
  <c r="D64" i="22"/>
  <c r="D30" i="22"/>
  <c r="AO10" i="21"/>
  <c r="D47" i="22"/>
  <c r="D81" i="22" s="1"/>
  <c r="B26" i="21"/>
  <c r="D65" i="22"/>
  <c r="D31" i="22"/>
  <c r="AO11" i="21"/>
  <c r="D48" i="22"/>
  <c r="B27" i="21"/>
  <c r="D66" i="22"/>
  <c r="D32" i="22"/>
  <c r="AO12" i="21"/>
  <c r="D49" i="22"/>
  <c r="B28" i="21"/>
  <c r="D67" i="22"/>
  <c r="D33" i="22"/>
  <c r="AO13" i="21"/>
  <c r="D50" i="22"/>
  <c r="B29" i="21"/>
  <c r="D68" i="22"/>
  <c r="D34" i="22"/>
  <c r="AO14" i="21"/>
  <c r="D51" i="22"/>
  <c r="E57" i="22"/>
  <c r="E58" i="22"/>
  <c r="E59" i="22"/>
  <c r="E60" i="22"/>
  <c r="E26" i="22"/>
  <c r="E43" i="22"/>
  <c r="E61" i="22"/>
  <c r="E27" i="22"/>
  <c r="E44" i="22"/>
  <c r="E62" i="22"/>
  <c r="E28" i="22"/>
  <c r="E45" i="22"/>
  <c r="E63" i="22"/>
  <c r="E29" i="22"/>
  <c r="E46" i="22"/>
  <c r="E64" i="22"/>
  <c r="E30" i="22"/>
  <c r="E47" i="22"/>
  <c r="E65" i="22"/>
  <c r="E31" i="22"/>
  <c r="E48" i="22"/>
  <c r="E66" i="22"/>
  <c r="E32" i="22"/>
  <c r="E49" i="22"/>
  <c r="E67" i="22"/>
  <c r="E33" i="22"/>
  <c r="E50" i="22"/>
  <c r="E84" i="22" s="1"/>
  <c r="E68" i="22"/>
  <c r="E34" i="22"/>
  <c r="E51" i="22"/>
  <c r="F57" i="22"/>
  <c r="F58" i="22"/>
  <c r="F59" i="22"/>
  <c r="F60" i="22"/>
  <c r="F26" i="22"/>
  <c r="F43" i="22"/>
  <c r="F61" i="22"/>
  <c r="F27" i="22"/>
  <c r="F44" i="22"/>
  <c r="F62" i="22"/>
  <c r="F28" i="22"/>
  <c r="F45" i="22"/>
  <c r="F63" i="22"/>
  <c r="F29" i="22"/>
  <c r="F46" i="22"/>
  <c r="F64" i="22"/>
  <c r="F30" i="22"/>
  <c r="F47" i="22"/>
  <c r="F65" i="22"/>
  <c r="F31" i="22"/>
  <c r="F48" i="22"/>
  <c r="F66" i="22"/>
  <c r="F32" i="22"/>
  <c r="F49" i="22"/>
  <c r="F67" i="22"/>
  <c r="F33" i="22"/>
  <c r="F50" i="22"/>
  <c r="F68" i="22"/>
  <c r="F34" i="22"/>
  <c r="F51" i="22"/>
  <c r="G57" i="22"/>
  <c r="G58" i="22"/>
  <c r="G59" i="22"/>
  <c r="G60" i="22"/>
  <c r="G26" i="22"/>
  <c r="G43" i="22"/>
  <c r="G61" i="22"/>
  <c r="G27" i="22"/>
  <c r="G44" i="22"/>
  <c r="G62" i="22"/>
  <c r="G28" i="22"/>
  <c r="G45" i="22"/>
  <c r="G63" i="22"/>
  <c r="G29" i="22"/>
  <c r="G46" i="22"/>
  <c r="G64" i="22"/>
  <c r="G30" i="22"/>
  <c r="G47" i="22"/>
  <c r="G65" i="22"/>
  <c r="G31" i="22"/>
  <c r="G48" i="22"/>
  <c r="G66" i="22"/>
  <c r="G32" i="22"/>
  <c r="G49" i="22"/>
  <c r="G67" i="22"/>
  <c r="G33" i="22"/>
  <c r="G50" i="22"/>
  <c r="G68" i="22"/>
  <c r="G34" i="22"/>
  <c r="G51" i="22"/>
  <c r="C18" i="21"/>
  <c r="H57" i="25" s="1"/>
  <c r="H57" i="22"/>
  <c r="C13" i="21"/>
  <c r="C19" i="21"/>
  <c r="H58" i="25" s="1"/>
  <c r="H58" i="22"/>
  <c r="C14" i="21"/>
  <c r="C20" i="21"/>
  <c r="H59" i="25" s="1"/>
  <c r="H59" i="22"/>
  <c r="C10" i="21"/>
  <c r="C15" i="21"/>
  <c r="C21" i="21"/>
  <c r="H60" i="25" s="1"/>
  <c r="H60" i="22"/>
  <c r="H26" i="22"/>
  <c r="H43" i="22"/>
  <c r="C22" i="21"/>
  <c r="H61" i="25" s="1"/>
  <c r="H61" i="22"/>
  <c r="H27" i="22"/>
  <c r="H44" i="22"/>
  <c r="C23" i="21"/>
  <c r="H62" i="25" s="1"/>
  <c r="H62" i="22"/>
  <c r="H28" i="22"/>
  <c r="H45" i="22"/>
  <c r="C24" i="21"/>
  <c r="H63" i="25" s="1"/>
  <c r="H63" i="22"/>
  <c r="H29" i="22"/>
  <c r="H46" i="22"/>
  <c r="H80" i="22" s="1"/>
  <c r="C25" i="21"/>
  <c r="H64" i="25" s="1"/>
  <c r="H64" i="22"/>
  <c r="H30" i="22"/>
  <c r="H47" i="22"/>
  <c r="C26" i="21"/>
  <c r="H65" i="25" s="1"/>
  <c r="H65" i="22"/>
  <c r="H31" i="22"/>
  <c r="H48" i="22"/>
  <c r="C27" i="21"/>
  <c r="H66" i="25" s="1"/>
  <c r="H66" i="22"/>
  <c r="H32" i="22"/>
  <c r="H49" i="22"/>
  <c r="C28" i="21"/>
  <c r="H67" i="25" s="1"/>
  <c r="H67" i="22"/>
  <c r="H33" i="22"/>
  <c r="H50" i="22"/>
  <c r="H84" i="22"/>
  <c r="C29" i="21"/>
  <c r="H68" i="25" s="1"/>
  <c r="H68" i="22"/>
  <c r="H34" i="22"/>
  <c r="H51" i="22"/>
  <c r="D18" i="21"/>
  <c r="I57" i="25" s="1"/>
  <c r="I57" i="22"/>
  <c r="D13" i="21"/>
  <c r="D19" i="21"/>
  <c r="I58" i="25" s="1"/>
  <c r="I58" i="22"/>
  <c r="D14" i="21"/>
  <c r="D20" i="21"/>
  <c r="I59" i="25" s="1"/>
  <c r="I59" i="22"/>
  <c r="D10" i="21"/>
  <c r="D15" i="21"/>
  <c r="D21" i="21"/>
  <c r="I60" i="25" s="1"/>
  <c r="I60" i="22"/>
  <c r="I26" i="22"/>
  <c r="I43" i="22"/>
  <c r="D22" i="21"/>
  <c r="I61" i="25" s="1"/>
  <c r="I61" i="22"/>
  <c r="I27" i="22"/>
  <c r="I44" i="22"/>
  <c r="D23" i="21"/>
  <c r="I62" i="25" s="1"/>
  <c r="I62" i="22"/>
  <c r="I28" i="22"/>
  <c r="I45" i="22"/>
  <c r="D24" i="21"/>
  <c r="I63" i="25" s="1"/>
  <c r="I63" i="22"/>
  <c r="I29" i="22"/>
  <c r="I46" i="22"/>
  <c r="I80" i="22" s="1"/>
  <c r="D25" i="21"/>
  <c r="I64" i="25" s="1"/>
  <c r="I64" i="22"/>
  <c r="I30" i="22"/>
  <c r="I47" i="22"/>
  <c r="D26" i="21"/>
  <c r="I65" i="25" s="1"/>
  <c r="I65" i="22"/>
  <c r="I31" i="22"/>
  <c r="I48" i="22"/>
  <c r="D27" i="21"/>
  <c r="I66" i="25" s="1"/>
  <c r="I66" i="22"/>
  <c r="I32" i="22"/>
  <c r="I49" i="22"/>
  <c r="I83" i="22"/>
  <c r="D28" i="21"/>
  <c r="I67" i="25" s="1"/>
  <c r="I67" i="22"/>
  <c r="I33" i="22"/>
  <c r="I50" i="22"/>
  <c r="I84" i="22"/>
  <c r="D29" i="21"/>
  <c r="I68" i="25" s="1"/>
  <c r="I68" i="22"/>
  <c r="I34" i="22"/>
  <c r="I51" i="22"/>
  <c r="E18" i="21"/>
  <c r="J57" i="25" s="1"/>
  <c r="J57" i="22"/>
  <c r="E13" i="21"/>
  <c r="E19" i="21"/>
  <c r="J58" i="25" s="1"/>
  <c r="J58" i="22"/>
  <c r="E14" i="21"/>
  <c r="E20" i="21"/>
  <c r="J59" i="25" s="1"/>
  <c r="J59" i="22"/>
  <c r="E10" i="21"/>
  <c r="E15" i="21"/>
  <c r="E21" i="21"/>
  <c r="J60" i="25" s="1"/>
  <c r="J60" i="22"/>
  <c r="J26" i="22"/>
  <c r="J43" i="22"/>
  <c r="E22" i="21"/>
  <c r="J61" i="25" s="1"/>
  <c r="J61" i="22"/>
  <c r="J27" i="22"/>
  <c r="J44" i="22"/>
  <c r="J78" i="22"/>
  <c r="E23" i="21"/>
  <c r="J62" i="25" s="1"/>
  <c r="J62" i="22"/>
  <c r="J28" i="22"/>
  <c r="J45" i="22"/>
  <c r="E24" i="21"/>
  <c r="J63" i="25" s="1"/>
  <c r="J63" i="22"/>
  <c r="J29" i="22"/>
  <c r="J46" i="22"/>
  <c r="J80" i="22" s="1"/>
  <c r="E25" i="21"/>
  <c r="J64" i="25" s="1"/>
  <c r="J64" i="22"/>
  <c r="J30" i="22"/>
  <c r="J47" i="22"/>
  <c r="J81" i="22" s="1"/>
  <c r="E26" i="21"/>
  <c r="J65" i="25" s="1"/>
  <c r="J65" i="22"/>
  <c r="J31" i="22"/>
  <c r="J48" i="22"/>
  <c r="E27" i="21"/>
  <c r="J66" i="25" s="1"/>
  <c r="J66" i="22"/>
  <c r="J32" i="22"/>
  <c r="J49" i="22"/>
  <c r="J83" i="22" s="1"/>
  <c r="E28" i="21"/>
  <c r="J67" i="25" s="1"/>
  <c r="J67" i="22"/>
  <c r="J33" i="22"/>
  <c r="J50" i="22"/>
  <c r="J84" i="22"/>
  <c r="E29" i="21"/>
  <c r="J68" i="25" s="1"/>
  <c r="J68" i="22"/>
  <c r="J34" i="22"/>
  <c r="J51" i="22"/>
  <c r="F18" i="21"/>
  <c r="K57" i="25" s="1"/>
  <c r="K57" i="22"/>
  <c r="F8" i="21"/>
  <c r="F13" i="21"/>
  <c r="F19" i="21"/>
  <c r="K58" i="25" s="1"/>
  <c r="K58" i="22"/>
  <c r="F9" i="21"/>
  <c r="F14" i="21"/>
  <c r="F20" i="21"/>
  <c r="K59" i="25" s="1"/>
  <c r="K59" i="22"/>
  <c r="F10" i="21"/>
  <c r="F15" i="21"/>
  <c r="F21" i="21"/>
  <c r="K60" i="25" s="1"/>
  <c r="K60" i="22"/>
  <c r="K26" i="22"/>
  <c r="K43" i="22"/>
  <c r="F22" i="21"/>
  <c r="K61" i="25" s="1"/>
  <c r="K61" i="22"/>
  <c r="K27" i="22"/>
  <c r="K44" i="22"/>
  <c r="K78" i="22" s="1"/>
  <c r="F23" i="21"/>
  <c r="K62" i="25" s="1"/>
  <c r="K62" i="22"/>
  <c r="K28" i="22"/>
  <c r="K45" i="22"/>
  <c r="F24" i="21"/>
  <c r="K63" i="25" s="1"/>
  <c r="K63" i="22"/>
  <c r="K29" i="22"/>
  <c r="K46" i="22"/>
  <c r="F25" i="21"/>
  <c r="K64" i="25" s="1"/>
  <c r="K64" i="22"/>
  <c r="K30" i="22"/>
  <c r="K47" i="22"/>
  <c r="K81" i="22" s="1"/>
  <c r="F26" i="21"/>
  <c r="K65" i="25" s="1"/>
  <c r="K65" i="22"/>
  <c r="K31" i="22"/>
  <c r="K48" i="22"/>
  <c r="K82" i="22"/>
  <c r="F27" i="21"/>
  <c r="K66" i="25" s="1"/>
  <c r="K66" i="22"/>
  <c r="K32" i="22"/>
  <c r="K49" i="22"/>
  <c r="F28" i="21"/>
  <c r="K67" i="25" s="1"/>
  <c r="K67" i="22"/>
  <c r="K33" i="22"/>
  <c r="K50" i="22"/>
  <c r="F29" i="21"/>
  <c r="K68" i="25" s="1"/>
  <c r="K68" i="22"/>
  <c r="K34" i="22"/>
  <c r="K51" i="22"/>
  <c r="G18" i="21"/>
  <c r="L57" i="25" s="1"/>
  <c r="L57" i="22"/>
  <c r="G8" i="21"/>
  <c r="G13" i="21"/>
  <c r="G19" i="21"/>
  <c r="L58" i="25" s="1"/>
  <c r="L58" i="22"/>
  <c r="G9" i="21"/>
  <c r="G14" i="21"/>
  <c r="G20" i="21"/>
  <c r="L59" i="25" s="1"/>
  <c r="L59" i="22"/>
  <c r="G10" i="21"/>
  <c r="G15" i="21"/>
  <c r="G21" i="21"/>
  <c r="L60" i="25" s="1"/>
  <c r="L60" i="22"/>
  <c r="L26" i="22"/>
  <c r="L43" i="22"/>
  <c r="G22" i="21"/>
  <c r="L61" i="25" s="1"/>
  <c r="L61" i="22"/>
  <c r="L27" i="22"/>
  <c r="L44" i="22"/>
  <c r="G23" i="21"/>
  <c r="L62" i="25" s="1"/>
  <c r="L62" i="22"/>
  <c r="L28" i="22"/>
  <c r="L45" i="22"/>
  <c r="L79" i="22"/>
  <c r="G24" i="21"/>
  <c r="L63" i="25" s="1"/>
  <c r="L63" i="22"/>
  <c r="L29" i="22"/>
  <c r="L46" i="22"/>
  <c r="L80" i="22"/>
  <c r="G25" i="21"/>
  <c r="L64" i="25" s="1"/>
  <c r="L64" i="22"/>
  <c r="L30" i="22"/>
  <c r="L47" i="22"/>
  <c r="G26" i="21"/>
  <c r="L65" i="25" s="1"/>
  <c r="L65" i="22"/>
  <c r="L31" i="22"/>
  <c r="L48" i="22"/>
  <c r="G27" i="21"/>
  <c r="L66" i="25" s="1"/>
  <c r="L66" i="22"/>
  <c r="L32" i="22"/>
  <c r="L49" i="22"/>
  <c r="G28" i="21"/>
  <c r="L67" i="25" s="1"/>
  <c r="L67" i="22"/>
  <c r="L33" i="22"/>
  <c r="L50" i="22"/>
  <c r="L84" i="22" s="1"/>
  <c r="G29" i="21"/>
  <c r="L68" i="25" s="1"/>
  <c r="L68" i="22"/>
  <c r="L34" i="22"/>
  <c r="L51" i="22"/>
  <c r="H18" i="21"/>
  <c r="M57" i="25" s="1"/>
  <c r="M57" i="22"/>
  <c r="H8" i="21"/>
  <c r="H13" i="21"/>
  <c r="H19" i="21"/>
  <c r="M58" i="25" s="1"/>
  <c r="M58" i="22"/>
  <c r="H9" i="21"/>
  <c r="H14" i="21"/>
  <c r="H20" i="21"/>
  <c r="M59" i="25" s="1"/>
  <c r="M59" i="22"/>
  <c r="H10" i="21"/>
  <c r="H15" i="21"/>
  <c r="H21" i="21"/>
  <c r="M60" i="25" s="1"/>
  <c r="M60" i="22"/>
  <c r="M26" i="22"/>
  <c r="M43" i="22"/>
  <c r="M77" i="22"/>
  <c r="H22" i="21"/>
  <c r="M61" i="25" s="1"/>
  <c r="M61" i="22"/>
  <c r="M27" i="22"/>
  <c r="M44" i="22"/>
  <c r="M78" i="22"/>
  <c r="H23" i="21"/>
  <c r="M62" i="25" s="1"/>
  <c r="M62" i="22"/>
  <c r="M28" i="22"/>
  <c r="M45" i="22"/>
  <c r="H24" i="21"/>
  <c r="M63" i="25" s="1"/>
  <c r="M63" i="22"/>
  <c r="M29" i="22"/>
  <c r="M46" i="22"/>
  <c r="H25" i="21"/>
  <c r="M64" i="25" s="1"/>
  <c r="M64" i="22"/>
  <c r="M30" i="22"/>
  <c r="M47" i="22"/>
  <c r="H26" i="21"/>
  <c r="M65" i="25" s="1"/>
  <c r="M65" i="22"/>
  <c r="M31" i="22"/>
  <c r="M48" i="22"/>
  <c r="M82" i="22" s="1"/>
  <c r="H27" i="21"/>
  <c r="M66" i="25" s="1"/>
  <c r="M66" i="22"/>
  <c r="M32" i="22"/>
  <c r="M49" i="22"/>
  <c r="H28" i="21"/>
  <c r="M67" i="25" s="1"/>
  <c r="M67" i="22"/>
  <c r="M33" i="22"/>
  <c r="M50" i="22"/>
  <c r="H29" i="21"/>
  <c r="M68" i="25" s="1"/>
  <c r="M68" i="22"/>
  <c r="M34" i="22"/>
  <c r="M51" i="22"/>
  <c r="I18" i="21"/>
  <c r="N57" i="25" s="1"/>
  <c r="N57" i="22"/>
  <c r="I8" i="21"/>
  <c r="I13" i="21"/>
  <c r="I19" i="21"/>
  <c r="N58" i="25" s="1"/>
  <c r="N58" i="22"/>
  <c r="I9" i="21"/>
  <c r="I14" i="21"/>
  <c r="I20" i="21"/>
  <c r="N59" i="25" s="1"/>
  <c r="N59" i="22"/>
  <c r="I10" i="21"/>
  <c r="I15" i="21"/>
  <c r="I21" i="21"/>
  <c r="N60" i="25" s="1"/>
  <c r="N60" i="22"/>
  <c r="N43" i="22"/>
  <c r="N77" i="22" s="1"/>
  <c r="I22" i="21"/>
  <c r="N61" i="25" s="1"/>
  <c r="N61" i="22"/>
  <c r="N44" i="22"/>
  <c r="I23" i="21"/>
  <c r="N62" i="25" s="1"/>
  <c r="N62" i="22"/>
  <c r="N45" i="22"/>
  <c r="I24" i="21"/>
  <c r="N63" i="25" s="1"/>
  <c r="N63" i="22"/>
  <c r="N46" i="22"/>
  <c r="N80" i="22"/>
  <c r="I25" i="21"/>
  <c r="N64" i="25" s="1"/>
  <c r="N64" i="22"/>
  <c r="N47" i="22"/>
  <c r="N81" i="22" s="1"/>
  <c r="I26" i="21"/>
  <c r="N65" i="25" s="1"/>
  <c r="N65" i="22"/>
  <c r="N48" i="22"/>
  <c r="I27" i="21"/>
  <c r="N66" i="25" s="1"/>
  <c r="N66" i="22"/>
  <c r="N49" i="22"/>
  <c r="N83" i="22" s="1"/>
  <c r="I28" i="21"/>
  <c r="N67" i="25" s="1"/>
  <c r="N67" i="22"/>
  <c r="N50" i="22"/>
  <c r="N84" i="22" s="1"/>
  <c r="I29" i="21"/>
  <c r="N68" i="25" s="1"/>
  <c r="N68" i="22"/>
  <c r="N51" i="22"/>
  <c r="J18" i="21"/>
  <c r="O57" i="25" s="1"/>
  <c r="O57" i="22"/>
  <c r="J8" i="21"/>
  <c r="J13" i="21"/>
  <c r="J19" i="21"/>
  <c r="O58" i="25" s="1"/>
  <c r="O58" i="22"/>
  <c r="J9" i="21"/>
  <c r="J14" i="21"/>
  <c r="J20" i="21"/>
  <c r="O59" i="25" s="1"/>
  <c r="O59" i="22"/>
  <c r="J10" i="21"/>
  <c r="J15" i="21"/>
  <c r="J21" i="21"/>
  <c r="O60" i="25" s="1"/>
  <c r="O60" i="22"/>
  <c r="J22" i="21"/>
  <c r="O61" i="25" s="1"/>
  <c r="O61" i="22"/>
  <c r="J23" i="21"/>
  <c r="O62" i="25" s="1"/>
  <c r="O62" i="22"/>
  <c r="J24" i="21"/>
  <c r="O63" i="25" s="1"/>
  <c r="O63" i="22"/>
  <c r="J25" i="21"/>
  <c r="O64" i="25" s="1"/>
  <c r="O64" i="22"/>
  <c r="J26" i="21"/>
  <c r="O65" i="25" s="1"/>
  <c r="O65" i="22"/>
  <c r="J27" i="21"/>
  <c r="O66" i="25" s="1"/>
  <c r="O66" i="22"/>
  <c r="J28" i="21"/>
  <c r="O67" i="25" s="1"/>
  <c r="O67" i="22"/>
  <c r="J29" i="21"/>
  <c r="O68" i="25" s="1"/>
  <c r="O68" i="22"/>
  <c r="K18" i="21"/>
  <c r="P57" i="25" s="1"/>
  <c r="P57" i="22"/>
  <c r="K8" i="21"/>
  <c r="K13" i="21"/>
  <c r="K19" i="21"/>
  <c r="P58" i="25" s="1"/>
  <c r="P58" i="22"/>
  <c r="K9" i="21"/>
  <c r="K14" i="21"/>
  <c r="K20" i="21"/>
  <c r="P59" i="25" s="1"/>
  <c r="P59" i="22"/>
  <c r="K10" i="21"/>
  <c r="K15" i="21"/>
  <c r="K21" i="21"/>
  <c r="P60" i="25" s="1"/>
  <c r="P60" i="22"/>
  <c r="K22" i="21"/>
  <c r="P61" i="25" s="1"/>
  <c r="P61" i="22"/>
  <c r="K23" i="21"/>
  <c r="P62" i="25" s="1"/>
  <c r="P62" i="22"/>
  <c r="K24" i="21"/>
  <c r="P63" i="25" s="1"/>
  <c r="P63" i="22"/>
  <c r="K25" i="21"/>
  <c r="P64" i="25" s="1"/>
  <c r="P64" i="22"/>
  <c r="K26" i="21"/>
  <c r="P65" i="25" s="1"/>
  <c r="P65" i="22"/>
  <c r="K27" i="21"/>
  <c r="P66" i="25" s="1"/>
  <c r="P66" i="22"/>
  <c r="K28" i="21"/>
  <c r="P67" i="25" s="1"/>
  <c r="P67" i="22"/>
  <c r="K29" i="21"/>
  <c r="P68" i="25" s="1"/>
  <c r="P68" i="22"/>
  <c r="L18" i="21"/>
  <c r="Q57" i="25" s="1"/>
  <c r="Q57" i="22"/>
  <c r="L8" i="21"/>
  <c r="L13" i="21"/>
  <c r="L19" i="21"/>
  <c r="Q58" i="25" s="1"/>
  <c r="Q58" i="22"/>
  <c r="L9" i="21"/>
  <c r="L14" i="21"/>
  <c r="L20" i="21"/>
  <c r="Q59" i="25" s="1"/>
  <c r="Q59" i="22"/>
  <c r="L10" i="21"/>
  <c r="L15" i="21"/>
  <c r="L21" i="21"/>
  <c r="Q60" i="25" s="1"/>
  <c r="Q60" i="22"/>
  <c r="L22" i="21"/>
  <c r="Q61" i="25" s="1"/>
  <c r="Q61" i="22"/>
  <c r="L23" i="21"/>
  <c r="Q62" i="25" s="1"/>
  <c r="Q62" i="22"/>
  <c r="L24" i="21"/>
  <c r="Q63" i="25" s="1"/>
  <c r="Q63" i="22"/>
  <c r="L25" i="21"/>
  <c r="Q64" i="25" s="1"/>
  <c r="Q64" i="22"/>
  <c r="L26" i="21"/>
  <c r="Q65" i="25" s="1"/>
  <c r="Q65" i="22"/>
  <c r="L27" i="21"/>
  <c r="Q66" i="25" s="1"/>
  <c r="Q66" i="22"/>
  <c r="L28" i="21"/>
  <c r="Q67" i="25" s="1"/>
  <c r="Q67" i="22"/>
  <c r="L29" i="21"/>
  <c r="Q68" i="25" s="1"/>
  <c r="Q68" i="22"/>
  <c r="M18" i="21"/>
  <c r="R57" i="25" s="1"/>
  <c r="R57" i="22"/>
  <c r="M8" i="21"/>
  <c r="M13" i="21"/>
  <c r="M19" i="21"/>
  <c r="R58" i="25" s="1"/>
  <c r="R58" i="22"/>
  <c r="M9" i="21"/>
  <c r="M14" i="21"/>
  <c r="M20" i="21"/>
  <c r="R59" i="25" s="1"/>
  <c r="R59" i="22"/>
  <c r="M10" i="21"/>
  <c r="M15" i="21"/>
  <c r="M21" i="21"/>
  <c r="R60" i="25" s="1"/>
  <c r="R60" i="22"/>
  <c r="M22" i="21"/>
  <c r="R61" i="25" s="1"/>
  <c r="R61" i="22"/>
  <c r="M23" i="21"/>
  <c r="R62" i="25" s="1"/>
  <c r="R62" i="22"/>
  <c r="M24" i="21"/>
  <c r="R63" i="25" s="1"/>
  <c r="R63" i="22"/>
  <c r="M25" i="21"/>
  <c r="R64" i="25" s="1"/>
  <c r="R64" i="22"/>
  <c r="M26" i="21"/>
  <c r="R65" i="25" s="1"/>
  <c r="R65" i="22"/>
  <c r="M27" i="21"/>
  <c r="R66" i="25" s="1"/>
  <c r="R66" i="22"/>
  <c r="M28" i="21"/>
  <c r="R67" i="25" s="1"/>
  <c r="R67" i="22"/>
  <c r="M29" i="21"/>
  <c r="R68" i="25" s="1"/>
  <c r="R68" i="22"/>
  <c r="N18" i="21"/>
  <c r="S57" i="25" s="1"/>
  <c r="S57" i="22"/>
  <c r="S23" i="22"/>
  <c r="N8" i="21"/>
  <c r="N13" i="21"/>
  <c r="N19" i="21"/>
  <c r="S58" i="25" s="1"/>
  <c r="S58" i="22"/>
  <c r="S24" i="22"/>
  <c r="N9" i="21"/>
  <c r="N14" i="21"/>
  <c r="N20" i="21"/>
  <c r="S59" i="25" s="1"/>
  <c r="S59" i="22"/>
  <c r="S25" i="22"/>
  <c r="N10" i="21"/>
  <c r="N15" i="21"/>
  <c r="N21" i="21"/>
  <c r="S60" i="25" s="1"/>
  <c r="S60" i="22"/>
  <c r="S26" i="22"/>
  <c r="N22" i="21"/>
  <c r="S61" i="25" s="1"/>
  <c r="S61" i="22"/>
  <c r="S27" i="22"/>
  <c r="N23" i="21"/>
  <c r="S62" i="25" s="1"/>
  <c r="S62" i="22"/>
  <c r="S28" i="22"/>
  <c r="N24" i="21"/>
  <c r="S63" i="25" s="1"/>
  <c r="S63" i="22"/>
  <c r="S29" i="22"/>
  <c r="N25" i="21"/>
  <c r="S64" i="25" s="1"/>
  <c r="S64" i="22"/>
  <c r="S30" i="22"/>
  <c r="N26" i="21"/>
  <c r="S65" i="25" s="1"/>
  <c r="S65" i="22"/>
  <c r="S31" i="22"/>
  <c r="N27" i="21"/>
  <c r="S66" i="25" s="1"/>
  <c r="S66" i="22"/>
  <c r="S32" i="22"/>
  <c r="N28" i="21"/>
  <c r="S67" i="25" s="1"/>
  <c r="S67" i="22"/>
  <c r="S33" i="22"/>
  <c r="N29" i="21"/>
  <c r="S68" i="25" s="1"/>
  <c r="S68" i="22"/>
  <c r="S34" i="22"/>
  <c r="O18" i="21"/>
  <c r="T57" i="25" s="1"/>
  <c r="T57" i="22"/>
  <c r="O8" i="21"/>
  <c r="O13" i="21"/>
  <c r="O19" i="21"/>
  <c r="T58" i="25" s="1"/>
  <c r="T58" i="22"/>
  <c r="O9" i="21"/>
  <c r="O14" i="21"/>
  <c r="O20" i="21"/>
  <c r="T59" i="25" s="1"/>
  <c r="T59" i="22"/>
  <c r="O10" i="21"/>
  <c r="O15" i="21"/>
  <c r="O21" i="21"/>
  <c r="T60" i="25" s="1"/>
  <c r="T60" i="22"/>
  <c r="O22" i="21"/>
  <c r="T61" i="25" s="1"/>
  <c r="T61" i="22"/>
  <c r="O23" i="21"/>
  <c r="T62" i="25" s="1"/>
  <c r="T62" i="22"/>
  <c r="O24" i="21"/>
  <c r="T63" i="25" s="1"/>
  <c r="T63" i="22"/>
  <c r="O25" i="21"/>
  <c r="T64" i="25" s="1"/>
  <c r="T64" i="22"/>
  <c r="O26" i="21"/>
  <c r="T65" i="25" s="1"/>
  <c r="T65" i="22"/>
  <c r="O27" i="21"/>
  <c r="T66" i="25" s="1"/>
  <c r="T66" i="22"/>
  <c r="O28" i="21"/>
  <c r="T67" i="25" s="1"/>
  <c r="T67" i="22"/>
  <c r="O29" i="21"/>
  <c r="T68" i="25" s="1"/>
  <c r="T68" i="22"/>
  <c r="P18" i="21"/>
  <c r="U57" i="25" s="1"/>
  <c r="U57" i="22"/>
  <c r="P8" i="21"/>
  <c r="P13" i="21"/>
  <c r="P19" i="21"/>
  <c r="U58" i="25" s="1"/>
  <c r="U58" i="22"/>
  <c r="P9" i="21"/>
  <c r="P14" i="21"/>
  <c r="P20" i="21"/>
  <c r="U59" i="25" s="1"/>
  <c r="U59" i="22"/>
  <c r="P10" i="21"/>
  <c r="P15" i="21"/>
  <c r="P21" i="21"/>
  <c r="U60" i="25" s="1"/>
  <c r="U60" i="22"/>
  <c r="P22" i="21"/>
  <c r="U61" i="25" s="1"/>
  <c r="U61" i="22"/>
  <c r="P23" i="21"/>
  <c r="U62" i="25" s="1"/>
  <c r="U62" i="22"/>
  <c r="P24" i="21"/>
  <c r="U63" i="25" s="1"/>
  <c r="U63" i="22"/>
  <c r="P25" i="21"/>
  <c r="U64" i="25" s="1"/>
  <c r="U64" i="22"/>
  <c r="P26" i="21"/>
  <c r="U65" i="25" s="1"/>
  <c r="U65" i="22"/>
  <c r="P27" i="21"/>
  <c r="U66" i="25" s="1"/>
  <c r="U66" i="22"/>
  <c r="P28" i="21"/>
  <c r="U67" i="25" s="1"/>
  <c r="U67" i="22"/>
  <c r="P29" i="21"/>
  <c r="U68" i="25" s="1"/>
  <c r="U68" i="22"/>
  <c r="Q18" i="21"/>
  <c r="V57" i="25" s="1"/>
  <c r="V57" i="22"/>
  <c r="Q8" i="21"/>
  <c r="Q13" i="21"/>
  <c r="Q19" i="21"/>
  <c r="V58" i="25" s="1"/>
  <c r="V58" i="22"/>
  <c r="Q9" i="21"/>
  <c r="Q14" i="21"/>
  <c r="Q20" i="21"/>
  <c r="V59" i="25" s="1"/>
  <c r="V59" i="22"/>
  <c r="Q10" i="21"/>
  <c r="Q15" i="21"/>
  <c r="Q21" i="21"/>
  <c r="V60" i="25" s="1"/>
  <c r="V60" i="22"/>
  <c r="Q22" i="21"/>
  <c r="V61" i="25" s="1"/>
  <c r="V61" i="22"/>
  <c r="Q23" i="21"/>
  <c r="V62" i="25" s="1"/>
  <c r="V62" i="22"/>
  <c r="Q24" i="21"/>
  <c r="V63" i="25" s="1"/>
  <c r="V63" i="22"/>
  <c r="Q25" i="21"/>
  <c r="V64" i="25" s="1"/>
  <c r="V64" i="22"/>
  <c r="Q26" i="21"/>
  <c r="V65" i="25" s="1"/>
  <c r="V65" i="22"/>
  <c r="Q27" i="21"/>
  <c r="V66" i="25" s="1"/>
  <c r="V66" i="22"/>
  <c r="Q28" i="21"/>
  <c r="V67" i="25" s="1"/>
  <c r="V67" i="22"/>
  <c r="Q29" i="21"/>
  <c r="V68" i="25" s="1"/>
  <c r="V68" i="22"/>
  <c r="R18" i="21"/>
  <c r="W57" i="25" s="1"/>
  <c r="W57" i="22"/>
  <c r="R8" i="21"/>
  <c r="R13" i="21"/>
  <c r="R19" i="21"/>
  <c r="W58" i="25" s="1"/>
  <c r="W58" i="22"/>
  <c r="R9" i="21"/>
  <c r="R14" i="21"/>
  <c r="R20" i="21"/>
  <c r="W59" i="25" s="1"/>
  <c r="W59" i="22"/>
  <c r="R10" i="21"/>
  <c r="R15" i="21"/>
  <c r="R21" i="21"/>
  <c r="W60" i="25" s="1"/>
  <c r="W60" i="22"/>
  <c r="R22" i="21"/>
  <c r="W61" i="25" s="1"/>
  <c r="W61" i="22"/>
  <c r="R23" i="21"/>
  <c r="W62" i="25" s="1"/>
  <c r="W62" i="22"/>
  <c r="R24" i="21"/>
  <c r="W63" i="25" s="1"/>
  <c r="W63" i="22"/>
  <c r="R25" i="21"/>
  <c r="W64" i="25" s="1"/>
  <c r="W64" i="22"/>
  <c r="R26" i="21"/>
  <c r="W65" i="25" s="1"/>
  <c r="W65" i="22"/>
  <c r="R27" i="21"/>
  <c r="W66" i="25" s="1"/>
  <c r="W66" i="22"/>
  <c r="R28" i="21"/>
  <c r="W67" i="25" s="1"/>
  <c r="W67" i="22"/>
  <c r="R29" i="21"/>
  <c r="W68" i="25" s="1"/>
  <c r="W68" i="22"/>
  <c r="S18" i="21"/>
  <c r="X57" i="25" s="1"/>
  <c r="X57" i="22"/>
  <c r="S8" i="21"/>
  <c r="S13" i="21"/>
  <c r="S19" i="21"/>
  <c r="X58" i="25" s="1"/>
  <c r="X58" i="22"/>
  <c r="S9" i="21"/>
  <c r="S14" i="21"/>
  <c r="S20" i="21"/>
  <c r="X59" i="25" s="1"/>
  <c r="X59" i="22"/>
  <c r="S10" i="21"/>
  <c r="S15" i="21"/>
  <c r="S21" i="21"/>
  <c r="X60" i="25" s="1"/>
  <c r="X60" i="22"/>
  <c r="S22" i="21"/>
  <c r="X61" i="25" s="1"/>
  <c r="X61" i="22"/>
  <c r="S23" i="21"/>
  <c r="X62" i="25" s="1"/>
  <c r="X62" i="22"/>
  <c r="S24" i="21"/>
  <c r="X63" i="25" s="1"/>
  <c r="X63" i="22"/>
  <c r="S25" i="21"/>
  <c r="X64" i="25" s="1"/>
  <c r="X64" i="22"/>
  <c r="S26" i="21"/>
  <c r="X65" i="25" s="1"/>
  <c r="X65" i="22"/>
  <c r="S27" i="21"/>
  <c r="X66" i="25" s="1"/>
  <c r="X66" i="22"/>
  <c r="S28" i="21"/>
  <c r="X67" i="25" s="1"/>
  <c r="X67" i="22"/>
  <c r="S29" i="21"/>
  <c r="X68" i="25" s="1"/>
  <c r="X68" i="22"/>
  <c r="T18" i="21"/>
  <c r="Y57" i="25" s="1"/>
  <c r="Y57" i="22"/>
  <c r="T8" i="21"/>
  <c r="T13" i="21"/>
  <c r="T19" i="21"/>
  <c r="Y58" i="25" s="1"/>
  <c r="Y58" i="22"/>
  <c r="T9" i="21"/>
  <c r="T14" i="21"/>
  <c r="T20" i="21"/>
  <c r="Y59" i="25" s="1"/>
  <c r="Y59" i="22"/>
  <c r="T10" i="21"/>
  <c r="T15" i="21"/>
  <c r="T21" i="21"/>
  <c r="Y60" i="25" s="1"/>
  <c r="Y60" i="22"/>
  <c r="T22" i="21"/>
  <c r="Y61" i="25" s="1"/>
  <c r="Y61" i="22"/>
  <c r="T23" i="21"/>
  <c r="Y62" i="25" s="1"/>
  <c r="Y62" i="22"/>
  <c r="T24" i="21"/>
  <c r="Y63" i="25" s="1"/>
  <c r="Y63" i="22"/>
  <c r="T25" i="21"/>
  <c r="Y64" i="25" s="1"/>
  <c r="Y64" i="22"/>
  <c r="T26" i="21"/>
  <c r="Y65" i="25" s="1"/>
  <c r="Y65" i="22"/>
  <c r="T27" i="21"/>
  <c r="Y66" i="25" s="1"/>
  <c r="Y66" i="22"/>
  <c r="T28" i="21"/>
  <c r="Y67" i="25" s="1"/>
  <c r="Y67" i="22"/>
  <c r="T29" i="21"/>
  <c r="Y68" i="25" s="1"/>
  <c r="Y68" i="22"/>
  <c r="U18" i="21"/>
  <c r="Z57" i="25" s="1"/>
  <c r="Z57" i="22"/>
  <c r="U8" i="21"/>
  <c r="U13" i="21"/>
  <c r="U19" i="21"/>
  <c r="Z58" i="25" s="1"/>
  <c r="Z58" i="22"/>
  <c r="U9" i="21"/>
  <c r="U14" i="21"/>
  <c r="U20" i="21"/>
  <c r="Z59" i="25" s="1"/>
  <c r="Z59" i="22"/>
  <c r="U10" i="21"/>
  <c r="U15" i="21"/>
  <c r="U21" i="21"/>
  <c r="Z60" i="25" s="1"/>
  <c r="Z60" i="22"/>
  <c r="U22" i="21"/>
  <c r="Z61" i="25" s="1"/>
  <c r="Z61" i="22"/>
  <c r="U23" i="21"/>
  <c r="Z62" i="25" s="1"/>
  <c r="Z62" i="22"/>
  <c r="U24" i="21"/>
  <c r="Z63" i="25" s="1"/>
  <c r="Z63" i="22"/>
  <c r="U25" i="21"/>
  <c r="Z64" i="25" s="1"/>
  <c r="Z64" i="22"/>
  <c r="U26" i="21"/>
  <c r="Z65" i="25" s="1"/>
  <c r="Z65" i="22"/>
  <c r="U27" i="21"/>
  <c r="Z66" i="25" s="1"/>
  <c r="Z66" i="22"/>
  <c r="U28" i="21"/>
  <c r="Z67" i="25" s="1"/>
  <c r="Z67" i="22"/>
  <c r="U29" i="21"/>
  <c r="Z68" i="25" s="1"/>
  <c r="Z68" i="22"/>
  <c r="V18" i="21"/>
  <c r="AA57" i="25" s="1"/>
  <c r="AA57" i="22"/>
  <c r="V8" i="21"/>
  <c r="V13" i="21"/>
  <c r="V19" i="21"/>
  <c r="AA58" i="25" s="1"/>
  <c r="AA58" i="22"/>
  <c r="V9" i="21"/>
  <c r="V14" i="21"/>
  <c r="V20" i="21"/>
  <c r="AA59" i="25" s="1"/>
  <c r="AA59" i="22"/>
  <c r="V10" i="21"/>
  <c r="V15" i="21"/>
  <c r="V21" i="21"/>
  <c r="AA60" i="25" s="1"/>
  <c r="AA60" i="22"/>
  <c r="V22" i="21"/>
  <c r="AA61" i="25" s="1"/>
  <c r="AA61" i="22"/>
  <c r="V23" i="21"/>
  <c r="AA62" i="25" s="1"/>
  <c r="AA62" i="22"/>
  <c r="V24" i="21"/>
  <c r="AA63" i="25" s="1"/>
  <c r="AA63" i="22"/>
  <c r="V25" i="21"/>
  <c r="AA64" i="25" s="1"/>
  <c r="AA64" i="22"/>
  <c r="V26" i="21"/>
  <c r="AA65" i="25" s="1"/>
  <c r="AA65" i="22"/>
  <c r="V27" i="21"/>
  <c r="AA66" i="25" s="1"/>
  <c r="AA66" i="22"/>
  <c r="V28" i="21"/>
  <c r="AA67" i="25" s="1"/>
  <c r="AA67" i="22"/>
  <c r="V29" i="21"/>
  <c r="AA68" i="25" s="1"/>
  <c r="AA68" i="22"/>
  <c r="W18" i="21"/>
  <c r="AB57" i="25" s="1"/>
  <c r="AB57" i="22"/>
  <c r="W8" i="21"/>
  <c r="W13" i="21"/>
  <c r="W19" i="21"/>
  <c r="AB58" i="25" s="1"/>
  <c r="AB58" i="22"/>
  <c r="W9" i="21"/>
  <c r="W14" i="21"/>
  <c r="W20" i="21"/>
  <c r="AB59" i="25" s="1"/>
  <c r="AB59" i="22"/>
  <c r="W10" i="21"/>
  <c r="W15" i="21"/>
  <c r="W21" i="21"/>
  <c r="AB60" i="25" s="1"/>
  <c r="AB60" i="22"/>
  <c r="W22" i="21"/>
  <c r="AB61" i="25" s="1"/>
  <c r="AB61" i="22"/>
  <c r="W23" i="21"/>
  <c r="AB62" i="25" s="1"/>
  <c r="AB62" i="22"/>
  <c r="W24" i="21"/>
  <c r="AB63" i="25" s="1"/>
  <c r="AB63" i="22"/>
  <c r="W25" i="21"/>
  <c r="AB64" i="25" s="1"/>
  <c r="AB64" i="22"/>
  <c r="W26" i="21"/>
  <c r="AB65" i="25" s="1"/>
  <c r="AB65" i="22"/>
  <c r="W27" i="21"/>
  <c r="AB66" i="25" s="1"/>
  <c r="AB66" i="22"/>
  <c r="W28" i="21"/>
  <c r="AB67" i="25" s="1"/>
  <c r="AB67" i="22"/>
  <c r="W29" i="21"/>
  <c r="AB68" i="25" s="1"/>
  <c r="AB68" i="22"/>
  <c r="X18" i="21"/>
  <c r="AC57" i="25" s="1"/>
  <c r="AC57" i="22"/>
  <c r="X8" i="21"/>
  <c r="X13" i="21"/>
  <c r="X19" i="21"/>
  <c r="AC58" i="25" s="1"/>
  <c r="AC58" i="22"/>
  <c r="X9" i="21"/>
  <c r="X14" i="21"/>
  <c r="X20" i="21"/>
  <c r="AC59" i="25" s="1"/>
  <c r="AC59" i="22"/>
  <c r="X10" i="21"/>
  <c r="X15" i="21"/>
  <c r="X21" i="21"/>
  <c r="AC60" i="25" s="1"/>
  <c r="AC60" i="22"/>
  <c r="X22" i="21"/>
  <c r="AC61" i="25" s="1"/>
  <c r="AC61" i="22"/>
  <c r="X23" i="21"/>
  <c r="AC62" i="25" s="1"/>
  <c r="AC62" i="22"/>
  <c r="X24" i="21"/>
  <c r="AC63" i="25" s="1"/>
  <c r="AC63" i="22"/>
  <c r="X25" i="21"/>
  <c r="AC64" i="25" s="1"/>
  <c r="AC64" i="22"/>
  <c r="X26" i="21"/>
  <c r="AC65" i="25" s="1"/>
  <c r="AC65" i="22"/>
  <c r="X27" i="21"/>
  <c r="AC66" i="25" s="1"/>
  <c r="AC66" i="22"/>
  <c r="X28" i="21"/>
  <c r="AC67" i="25" s="1"/>
  <c r="AC67" i="22"/>
  <c r="X29" i="21"/>
  <c r="AC68" i="25" s="1"/>
  <c r="AC68" i="22"/>
  <c r="Y18" i="21"/>
  <c r="AD57" i="25" s="1"/>
  <c r="AD57" i="22"/>
  <c r="Y8" i="21"/>
  <c r="Y13" i="21"/>
  <c r="Y19" i="21"/>
  <c r="AD58" i="25" s="1"/>
  <c r="AD58" i="22"/>
  <c r="Y9" i="21"/>
  <c r="Y14" i="21"/>
  <c r="Y20" i="21"/>
  <c r="AD59" i="25" s="1"/>
  <c r="AD59" i="22"/>
  <c r="Y10" i="21"/>
  <c r="Y15" i="21"/>
  <c r="Y21" i="21"/>
  <c r="AD60" i="25" s="1"/>
  <c r="AD60" i="22"/>
  <c r="Y22" i="21"/>
  <c r="AD61" i="25" s="1"/>
  <c r="AD61" i="22"/>
  <c r="Y23" i="21"/>
  <c r="AD62" i="25" s="1"/>
  <c r="AD62" i="22"/>
  <c r="Y24" i="21"/>
  <c r="AD63" i="25" s="1"/>
  <c r="AD63" i="22"/>
  <c r="Y25" i="21"/>
  <c r="AD64" i="25" s="1"/>
  <c r="AD64" i="22"/>
  <c r="Y26" i="21"/>
  <c r="AD65" i="25" s="1"/>
  <c r="AD65" i="22"/>
  <c r="Y27" i="21"/>
  <c r="AD66" i="25" s="1"/>
  <c r="AD66" i="22"/>
  <c r="Y28" i="21"/>
  <c r="AD67" i="25" s="1"/>
  <c r="AD67" i="22"/>
  <c r="Y29" i="21"/>
  <c r="AD68" i="25" s="1"/>
  <c r="AD68" i="22"/>
  <c r="Z18" i="21"/>
  <c r="AE57" i="25" s="1"/>
  <c r="AE57" i="22"/>
  <c r="Z8" i="21"/>
  <c r="Z13" i="21"/>
  <c r="Z19" i="21"/>
  <c r="AE58" i="25" s="1"/>
  <c r="AE58" i="22"/>
  <c r="Z9" i="21"/>
  <c r="Z14" i="21"/>
  <c r="Z20" i="21"/>
  <c r="AE59" i="25" s="1"/>
  <c r="AE59" i="22"/>
  <c r="Z10" i="21"/>
  <c r="Z15" i="21"/>
  <c r="Z21" i="21"/>
  <c r="AE60" i="25" s="1"/>
  <c r="AE60" i="22"/>
  <c r="Z22" i="21"/>
  <c r="AE61" i="25" s="1"/>
  <c r="AE61" i="22"/>
  <c r="Z23" i="21"/>
  <c r="AE62" i="25" s="1"/>
  <c r="AE62" i="22"/>
  <c r="Z24" i="21"/>
  <c r="AE63" i="25" s="1"/>
  <c r="AE63" i="22"/>
  <c r="Z25" i="21"/>
  <c r="AE64" i="25" s="1"/>
  <c r="AE64" i="22"/>
  <c r="Z26" i="21"/>
  <c r="AE65" i="25" s="1"/>
  <c r="AE65" i="22"/>
  <c r="Z27" i="21"/>
  <c r="AE66" i="25" s="1"/>
  <c r="AE66" i="22"/>
  <c r="Z28" i="21"/>
  <c r="AE67" i="25" s="1"/>
  <c r="AE67" i="22"/>
  <c r="Z29" i="21"/>
  <c r="AE68" i="25" s="1"/>
  <c r="AE68" i="22"/>
  <c r="AA18" i="21"/>
  <c r="AF57" i="25" s="1"/>
  <c r="AF57" i="22"/>
  <c r="AA8" i="21"/>
  <c r="AA13" i="21"/>
  <c r="AA19" i="21"/>
  <c r="AF58" i="25" s="1"/>
  <c r="AF58" i="22"/>
  <c r="AA9" i="21"/>
  <c r="AA14" i="21"/>
  <c r="AA20" i="21"/>
  <c r="AF59" i="25" s="1"/>
  <c r="AF59" i="22"/>
  <c r="AA10" i="21"/>
  <c r="AA15" i="21"/>
  <c r="AA21" i="21"/>
  <c r="AF60" i="25" s="1"/>
  <c r="AF60" i="22"/>
  <c r="AA22" i="21"/>
  <c r="AF61" i="25" s="1"/>
  <c r="AF61" i="22"/>
  <c r="AA23" i="21"/>
  <c r="AF62" i="25" s="1"/>
  <c r="AF62" i="22"/>
  <c r="AA24" i="21"/>
  <c r="AF63" i="25" s="1"/>
  <c r="AF63" i="22"/>
  <c r="AA25" i="21"/>
  <c r="AF64" i="25" s="1"/>
  <c r="AF64" i="22"/>
  <c r="AA26" i="21"/>
  <c r="AF65" i="25" s="1"/>
  <c r="AF65" i="22"/>
  <c r="AA27" i="21"/>
  <c r="AF66" i="25" s="1"/>
  <c r="AF66" i="22"/>
  <c r="AA28" i="21"/>
  <c r="AF67" i="25" s="1"/>
  <c r="AF67" i="22"/>
  <c r="AA29" i="21"/>
  <c r="AF68" i="25" s="1"/>
  <c r="AF68" i="22"/>
  <c r="AB18" i="21"/>
  <c r="AG57" i="25" s="1"/>
  <c r="AG57" i="22"/>
  <c r="AB8" i="21"/>
  <c r="AB13" i="21"/>
  <c r="AB19" i="21"/>
  <c r="AG58" i="25" s="1"/>
  <c r="AG58" i="22"/>
  <c r="AB9" i="21"/>
  <c r="AB14" i="21"/>
  <c r="AB20" i="21"/>
  <c r="AG59" i="25" s="1"/>
  <c r="AG59" i="22"/>
  <c r="AB10" i="21"/>
  <c r="AB15" i="21"/>
  <c r="AB21" i="21"/>
  <c r="AG60" i="25" s="1"/>
  <c r="AG60" i="22"/>
  <c r="AB22" i="21"/>
  <c r="AG61" i="25" s="1"/>
  <c r="AG61" i="22"/>
  <c r="AB23" i="21"/>
  <c r="AG62" i="25" s="1"/>
  <c r="AG62" i="22"/>
  <c r="AB24" i="21"/>
  <c r="AG63" i="25" s="1"/>
  <c r="AG63" i="22"/>
  <c r="AB25" i="21"/>
  <c r="AG64" i="25" s="1"/>
  <c r="AG64" i="22"/>
  <c r="AB26" i="21"/>
  <c r="AG65" i="25" s="1"/>
  <c r="AG65" i="22"/>
  <c r="AB27" i="21"/>
  <c r="AG66" i="25" s="1"/>
  <c r="AG66" i="22"/>
  <c r="AB28" i="21"/>
  <c r="AG67" i="25" s="1"/>
  <c r="AG67" i="22"/>
  <c r="AB29" i="21"/>
  <c r="AG68" i="25" s="1"/>
  <c r="AG68" i="22"/>
  <c r="AC18" i="21"/>
  <c r="AH57" i="25" s="1"/>
  <c r="AH57" i="22"/>
  <c r="AC8" i="21"/>
  <c r="AC13" i="21"/>
  <c r="AC19" i="21"/>
  <c r="AH58" i="25" s="1"/>
  <c r="AH58" i="22"/>
  <c r="AC9" i="21"/>
  <c r="AC14" i="21"/>
  <c r="AC20" i="21"/>
  <c r="AH59" i="25" s="1"/>
  <c r="AH59" i="22"/>
  <c r="AC10" i="21"/>
  <c r="AC15" i="21"/>
  <c r="AC21" i="21"/>
  <c r="AH60" i="25" s="1"/>
  <c r="AH60" i="22"/>
  <c r="AC22" i="21"/>
  <c r="AH61" i="25" s="1"/>
  <c r="AH61" i="22"/>
  <c r="AC23" i="21"/>
  <c r="AH62" i="25" s="1"/>
  <c r="AH62" i="22"/>
  <c r="AC24" i="21"/>
  <c r="AH63" i="25" s="1"/>
  <c r="AH63" i="22"/>
  <c r="AC25" i="21"/>
  <c r="AH64" i="25" s="1"/>
  <c r="AH64" i="22"/>
  <c r="AC26" i="21"/>
  <c r="AH65" i="25" s="1"/>
  <c r="AH65" i="22"/>
  <c r="AC27" i="21"/>
  <c r="AH66" i="25" s="1"/>
  <c r="AH66" i="22"/>
  <c r="AC28" i="21"/>
  <c r="AH67" i="25" s="1"/>
  <c r="AH67" i="22"/>
  <c r="AC29" i="21"/>
  <c r="AH68" i="25" s="1"/>
  <c r="AH68" i="22"/>
  <c r="AD18" i="21"/>
  <c r="AI57" i="25" s="1"/>
  <c r="AI57" i="22"/>
  <c r="AD8" i="21"/>
  <c r="AD13" i="21"/>
  <c r="AD19" i="21"/>
  <c r="AI58" i="25" s="1"/>
  <c r="AI58" i="22"/>
  <c r="AD9" i="21"/>
  <c r="AD14" i="21"/>
  <c r="AD20" i="21"/>
  <c r="AI59" i="25" s="1"/>
  <c r="AI59" i="22"/>
  <c r="AD10" i="21"/>
  <c r="AD15" i="21"/>
  <c r="AD21" i="21"/>
  <c r="AI60" i="25" s="1"/>
  <c r="AI60" i="22"/>
  <c r="AD22" i="21"/>
  <c r="AI61" i="25" s="1"/>
  <c r="AI61" i="22"/>
  <c r="AD23" i="21"/>
  <c r="AI62" i="25" s="1"/>
  <c r="AI62" i="22"/>
  <c r="AD24" i="21"/>
  <c r="AI63" i="25" s="1"/>
  <c r="AI63" i="22"/>
  <c r="AD25" i="21"/>
  <c r="AI64" i="25" s="1"/>
  <c r="AI64" i="22"/>
  <c r="AD26" i="21"/>
  <c r="AI65" i="25" s="1"/>
  <c r="AI65" i="22"/>
  <c r="AD27" i="21"/>
  <c r="AI66" i="25" s="1"/>
  <c r="AI66" i="22"/>
  <c r="AD28" i="21"/>
  <c r="AI67" i="25" s="1"/>
  <c r="AI67" i="22"/>
  <c r="AD29" i="21"/>
  <c r="AI68" i="25" s="1"/>
  <c r="AI68" i="22"/>
  <c r="AE18" i="21"/>
  <c r="AJ57" i="25" s="1"/>
  <c r="AJ57" i="22"/>
  <c r="AE8" i="21"/>
  <c r="AE13" i="21"/>
  <c r="AE19" i="21"/>
  <c r="AJ58" i="25" s="1"/>
  <c r="AJ58" i="22"/>
  <c r="AE9" i="21"/>
  <c r="AE14" i="21"/>
  <c r="AE20" i="21"/>
  <c r="AJ59" i="25" s="1"/>
  <c r="AJ59" i="22"/>
  <c r="AE10" i="21"/>
  <c r="AE15" i="21"/>
  <c r="AE21" i="21"/>
  <c r="AJ60" i="25" s="1"/>
  <c r="AJ60" i="22"/>
  <c r="AE22" i="21"/>
  <c r="AJ61" i="25" s="1"/>
  <c r="AJ61" i="22"/>
  <c r="AE23" i="21"/>
  <c r="AJ62" i="25" s="1"/>
  <c r="AJ62" i="22"/>
  <c r="AE24" i="21"/>
  <c r="AJ63" i="25" s="1"/>
  <c r="AJ63" i="22"/>
  <c r="AE25" i="21"/>
  <c r="AJ64" i="25" s="1"/>
  <c r="AJ64" i="22"/>
  <c r="AE26" i="21"/>
  <c r="AJ65" i="25" s="1"/>
  <c r="AJ65" i="22"/>
  <c r="AE27" i="21"/>
  <c r="AJ66" i="25" s="1"/>
  <c r="AJ66" i="22"/>
  <c r="AE28" i="21"/>
  <c r="AJ67" i="25" s="1"/>
  <c r="AJ67" i="22"/>
  <c r="AE29" i="21"/>
  <c r="AJ68" i="25" s="1"/>
  <c r="AJ68" i="22"/>
  <c r="AF18" i="21"/>
  <c r="AK57" i="25" s="1"/>
  <c r="AK57" i="22"/>
  <c r="AF8" i="21"/>
  <c r="AF13" i="21"/>
  <c r="AF19" i="21"/>
  <c r="AK58" i="25" s="1"/>
  <c r="AK58" i="22"/>
  <c r="AF9" i="21"/>
  <c r="AF14" i="21"/>
  <c r="AF20" i="21"/>
  <c r="AK59" i="25" s="1"/>
  <c r="AK59" i="22"/>
  <c r="AF10" i="21"/>
  <c r="AF15" i="21"/>
  <c r="AF21" i="21"/>
  <c r="AK60" i="25" s="1"/>
  <c r="AK60" i="22"/>
  <c r="AF22" i="21"/>
  <c r="AK61" i="25" s="1"/>
  <c r="AK61" i="22"/>
  <c r="AF23" i="21"/>
  <c r="AK62" i="25" s="1"/>
  <c r="AK62" i="22"/>
  <c r="AF24" i="21"/>
  <c r="AK63" i="25" s="1"/>
  <c r="AK63" i="22"/>
  <c r="AF25" i="21"/>
  <c r="AK64" i="25" s="1"/>
  <c r="AK64" i="22"/>
  <c r="AF26" i="21"/>
  <c r="AK65" i="25" s="1"/>
  <c r="AK65" i="22"/>
  <c r="AF27" i="21"/>
  <c r="AK66" i="25" s="1"/>
  <c r="AK66" i="22"/>
  <c r="AF28" i="21"/>
  <c r="AK67" i="25" s="1"/>
  <c r="AK67" i="22"/>
  <c r="AF29" i="21"/>
  <c r="AK68" i="25" s="1"/>
  <c r="AK68" i="22"/>
  <c r="AG18" i="21"/>
  <c r="AL57" i="25" s="1"/>
  <c r="AL57" i="22"/>
  <c r="AG8" i="21"/>
  <c r="AG13" i="21"/>
  <c r="AG19" i="21"/>
  <c r="AL58" i="25" s="1"/>
  <c r="AL58" i="22"/>
  <c r="AG9" i="21"/>
  <c r="AG14" i="21"/>
  <c r="AG20" i="21"/>
  <c r="AL59" i="25" s="1"/>
  <c r="AL59" i="22"/>
  <c r="AG10" i="21"/>
  <c r="AG15" i="21"/>
  <c r="AG21" i="21"/>
  <c r="AL60" i="25" s="1"/>
  <c r="AL60" i="22"/>
  <c r="AG22" i="21"/>
  <c r="AL61" i="25" s="1"/>
  <c r="AL61" i="22"/>
  <c r="AG23" i="21"/>
  <c r="AL62" i="25" s="1"/>
  <c r="AL62" i="22"/>
  <c r="AG24" i="21"/>
  <c r="AL63" i="25" s="1"/>
  <c r="AL63" i="22"/>
  <c r="AG25" i="21"/>
  <c r="AL64" i="25" s="1"/>
  <c r="AL64" i="22"/>
  <c r="AG26" i="21"/>
  <c r="AL65" i="25" s="1"/>
  <c r="AL65" i="22"/>
  <c r="AG27" i="21"/>
  <c r="AL66" i="25" s="1"/>
  <c r="AL66" i="22"/>
  <c r="AG28" i="21"/>
  <c r="AL67" i="25" s="1"/>
  <c r="AL67" i="22"/>
  <c r="AG29" i="21"/>
  <c r="AL68" i="25" s="1"/>
  <c r="AL68" i="22"/>
  <c r="AH18" i="21"/>
  <c r="AM57" i="25" s="1"/>
  <c r="AM57" i="22"/>
  <c r="AH8" i="21"/>
  <c r="AH13" i="21"/>
  <c r="AH19" i="21"/>
  <c r="AM58" i="25" s="1"/>
  <c r="AM58" i="22"/>
  <c r="AH9" i="21"/>
  <c r="AH14" i="21"/>
  <c r="AH20" i="21"/>
  <c r="AM59" i="25" s="1"/>
  <c r="AM59" i="22"/>
  <c r="AH10" i="21"/>
  <c r="AH15" i="21"/>
  <c r="AH21" i="21"/>
  <c r="AM60" i="25" s="1"/>
  <c r="AM60" i="22"/>
  <c r="AH22" i="21"/>
  <c r="AM61" i="25" s="1"/>
  <c r="AM61" i="22"/>
  <c r="AH23" i="21"/>
  <c r="AM62" i="25" s="1"/>
  <c r="AM62" i="22"/>
  <c r="AH24" i="21"/>
  <c r="AM63" i="25" s="1"/>
  <c r="AM63" i="22"/>
  <c r="AH25" i="21"/>
  <c r="AM64" i="25" s="1"/>
  <c r="AM64" i="22"/>
  <c r="AH26" i="21"/>
  <c r="AM65" i="25" s="1"/>
  <c r="AM65" i="22"/>
  <c r="AH27" i="21"/>
  <c r="AM66" i="25" s="1"/>
  <c r="AM66" i="22"/>
  <c r="AH28" i="21"/>
  <c r="AM67" i="25" s="1"/>
  <c r="AM67" i="22"/>
  <c r="AH29" i="21"/>
  <c r="AM68" i="25" s="1"/>
  <c r="AM68" i="22"/>
  <c r="B58" i="22"/>
  <c r="B75" i="22" s="1"/>
  <c r="B59" i="22"/>
  <c r="B76" i="22"/>
  <c r="B60" i="22"/>
  <c r="B77" i="22" s="1"/>
  <c r="B61" i="22"/>
  <c r="B78" i="22" s="1"/>
  <c r="B62" i="22"/>
  <c r="B79" i="22"/>
  <c r="B63" i="22"/>
  <c r="B80" i="22" s="1"/>
  <c r="B64" i="22"/>
  <c r="B81" i="22" s="1"/>
  <c r="B65" i="22"/>
  <c r="B82" i="22" s="1"/>
  <c r="B66" i="22"/>
  <c r="B83" i="22" s="1"/>
  <c r="B67" i="22"/>
  <c r="B84" i="22" s="1"/>
  <c r="B68" i="22"/>
  <c r="B85" i="22" s="1"/>
  <c r="AM35" i="22"/>
  <c r="AE35" i="22"/>
  <c r="AC35" i="22"/>
  <c r="S35" i="22"/>
  <c r="N35" i="22"/>
  <c r="B35" i="22"/>
  <c r="B52" i="22"/>
  <c r="D18" i="22"/>
  <c r="E18" i="22"/>
  <c r="G18" i="22"/>
  <c r="F18" i="22"/>
  <c r="C18" i="22"/>
  <c r="AT15" i="21"/>
  <c r="BC15" i="21"/>
  <c r="BB15" i="21"/>
  <c r="BA15" i="21"/>
  <c r="AZ15" i="21"/>
  <c r="AY15" i="21"/>
  <c r="AX15" i="21"/>
  <c r="AW15" i="21"/>
  <c r="AV15" i="21"/>
  <c r="AU15" i="21"/>
  <c r="C28" i="20"/>
  <c r="C43" i="20"/>
  <c r="C32" i="20"/>
  <c r="C44" i="20"/>
  <c r="C45" i="20"/>
  <c r="C46" i="20"/>
  <c r="C47" i="20"/>
  <c r="C48" i="20"/>
  <c r="C49" i="20"/>
  <c r="C50" i="20"/>
  <c r="C51" i="20"/>
  <c r="C52" i="20"/>
  <c r="C53" i="20"/>
  <c r="C34" i="20"/>
  <c r="C54" i="20"/>
  <c r="C55" i="20"/>
  <c r="C56" i="20"/>
  <c r="C57" i="20"/>
  <c r="C58" i="20"/>
  <c r="C59" i="20"/>
  <c r="C60" i="20"/>
  <c r="C61" i="20"/>
  <c r="C62" i="20"/>
  <c r="C63" i="20"/>
  <c r="C36" i="20"/>
  <c r="C64" i="20"/>
  <c r="C65" i="20"/>
  <c r="C66" i="20"/>
  <c r="C67" i="20"/>
  <c r="C68" i="20"/>
  <c r="C69" i="20"/>
  <c r="C70" i="20"/>
  <c r="C71" i="20"/>
  <c r="C72" i="20"/>
  <c r="C73" i="20"/>
  <c r="C41" i="20"/>
  <c r="C8" i="21"/>
  <c r="B4" i="19"/>
  <c r="B38" i="19"/>
  <c r="C4" i="19"/>
  <c r="C38" i="19"/>
  <c r="D38" i="19"/>
  <c r="E38" i="19"/>
  <c r="F38" i="19"/>
  <c r="F4" i="19"/>
  <c r="G38" i="19"/>
  <c r="E9" i="21"/>
  <c r="D9" i="21"/>
  <c r="C9" i="21"/>
  <c r="E8" i="21"/>
  <c r="D8" i="21"/>
  <c r="AG16" i="19"/>
  <c r="AG17" i="19"/>
  <c r="AH17" i="19"/>
  <c r="Z8" i="19"/>
  <c r="G28" i="20"/>
  <c r="G43" i="20"/>
  <c r="G32" i="20"/>
  <c r="G44" i="20"/>
  <c r="G45" i="20"/>
  <c r="G46" i="20"/>
  <c r="G47" i="20"/>
  <c r="G48" i="20"/>
  <c r="G49" i="20"/>
  <c r="G50" i="20"/>
  <c r="G51" i="20"/>
  <c r="G52" i="20"/>
  <c r="G53" i="20"/>
  <c r="G34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41" i="20"/>
  <c r="H28" i="20"/>
  <c r="H43" i="20"/>
  <c r="H32" i="20"/>
  <c r="H44" i="20"/>
  <c r="H45" i="20"/>
  <c r="H46" i="20"/>
  <c r="H47" i="20"/>
  <c r="H48" i="20"/>
  <c r="H49" i="20"/>
  <c r="H50" i="20"/>
  <c r="H51" i="20"/>
  <c r="H52" i="20"/>
  <c r="H53" i="20"/>
  <c r="H34" i="20"/>
  <c r="H54" i="20"/>
  <c r="H55" i="20"/>
  <c r="H56" i="20"/>
  <c r="H57" i="20"/>
  <c r="H58" i="20"/>
  <c r="H59" i="20"/>
  <c r="H60" i="20"/>
  <c r="H61" i="20"/>
  <c r="H62" i="20"/>
  <c r="H63" i="20"/>
  <c r="H36" i="20"/>
  <c r="H64" i="20"/>
  <c r="H65" i="20"/>
  <c r="H66" i="20"/>
  <c r="H67" i="20"/>
  <c r="H68" i="20"/>
  <c r="H69" i="20"/>
  <c r="H70" i="20"/>
  <c r="H71" i="20"/>
  <c r="H72" i="20"/>
  <c r="H73" i="20"/>
  <c r="H41" i="20"/>
  <c r="I28" i="20"/>
  <c r="I43" i="20"/>
  <c r="I32" i="20"/>
  <c r="I44" i="20"/>
  <c r="I45" i="20"/>
  <c r="I46" i="20"/>
  <c r="I47" i="20"/>
  <c r="I48" i="20"/>
  <c r="I49" i="20"/>
  <c r="I50" i="20"/>
  <c r="I51" i="20"/>
  <c r="I52" i="20"/>
  <c r="I53" i="20"/>
  <c r="I34" i="20"/>
  <c r="I54" i="20"/>
  <c r="I55" i="20"/>
  <c r="I56" i="20"/>
  <c r="I57" i="20"/>
  <c r="I58" i="20"/>
  <c r="I59" i="20"/>
  <c r="I60" i="20"/>
  <c r="I61" i="20"/>
  <c r="I62" i="20"/>
  <c r="I63" i="20"/>
  <c r="I36" i="20"/>
  <c r="I64" i="20"/>
  <c r="I65" i="20"/>
  <c r="I66" i="20"/>
  <c r="I67" i="20"/>
  <c r="I68" i="20"/>
  <c r="I69" i="20"/>
  <c r="I70" i="20"/>
  <c r="I71" i="20"/>
  <c r="I72" i="20"/>
  <c r="I73" i="20"/>
  <c r="I41" i="20"/>
  <c r="J28" i="20"/>
  <c r="J43" i="20"/>
  <c r="J32" i="20"/>
  <c r="J44" i="20"/>
  <c r="J45" i="20"/>
  <c r="J46" i="20"/>
  <c r="J47" i="20"/>
  <c r="J48" i="20"/>
  <c r="J49" i="20"/>
  <c r="J50" i="20"/>
  <c r="J51" i="20"/>
  <c r="J52" i="20"/>
  <c r="J53" i="20"/>
  <c r="J34" i="20"/>
  <c r="J54" i="20"/>
  <c r="J55" i="20"/>
  <c r="J56" i="20"/>
  <c r="J57" i="20"/>
  <c r="J58" i="20"/>
  <c r="J59" i="20"/>
  <c r="J60" i="20"/>
  <c r="J61" i="20"/>
  <c r="J62" i="20"/>
  <c r="J63" i="20"/>
  <c r="J36" i="20"/>
  <c r="J64" i="20"/>
  <c r="J65" i="20"/>
  <c r="J66" i="20"/>
  <c r="J67" i="20"/>
  <c r="J68" i="20"/>
  <c r="J69" i="20"/>
  <c r="J70" i="20"/>
  <c r="J71" i="20"/>
  <c r="J72" i="20"/>
  <c r="J73" i="20"/>
  <c r="J41" i="20"/>
  <c r="K28" i="20"/>
  <c r="K43" i="20"/>
  <c r="K32" i="20"/>
  <c r="K44" i="20"/>
  <c r="K45" i="20"/>
  <c r="K46" i="20"/>
  <c r="K47" i="20"/>
  <c r="K48" i="20"/>
  <c r="K49" i="20"/>
  <c r="K50" i="20"/>
  <c r="K51" i="20"/>
  <c r="K52" i="20"/>
  <c r="K53" i="20"/>
  <c r="K34" i="20"/>
  <c r="K54" i="20"/>
  <c r="K55" i="20"/>
  <c r="K56" i="20"/>
  <c r="K57" i="20"/>
  <c r="K58" i="20"/>
  <c r="K59" i="20"/>
  <c r="K60" i="20"/>
  <c r="K61" i="20"/>
  <c r="K62" i="20"/>
  <c r="K63" i="20"/>
  <c r="K36" i="20"/>
  <c r="K64" i="20"/>
  <c r="K65" i="20"/>
  <c r="K66" i="20"/>
  <c r="K67" i="20"/>
  <c r="K68" i="20"/>
  <c r="K69" i="20"/>
  <c r="K70" i="20"/>
  <c r="K71" i="20"/>
  <c r="K72" i="20"/>
  <c r="K73" i="20"/>
  <c r="K41" i="20"/>
  <c r="L28" i="20"/>
  <c r="L43" i="20"/>
  <c r="L36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41" i="20"/>
  <c r="E28" i="20"/>
  <c r="E43" i="20"/>
  <c r="E32" i="20"/>
  <c r="E44" i="20"/>
  <c r="E45" i="20"/>
  <c r="E46" i="20"/>
  <c r="E47" i="20"/>
  <c r="E48" i="20"/>
  <c r="E49" i="20"/>
  <c r="E50" i="20"/>
  <c r="E51" i="20"/>
  <c r="E52" i="20"/>
  <c r="E53" i="20"/>
  <c r="E34" i="20"/>
  <c r="E54" i="20"/>
  <c r="E55" i="20"/>
  <c r="E56" i="20"/>
  <c r="E57" i="20"/>
  <c r="E58" i="20"/>
  <c r="E59" i="20"/>
  <c r="E60" i="20"/>
  <c r="E61" i="20"/>
  <c r="E62" i="20"/>
  <c r="E63" i="20"/>
  <c r="E36" i="20"/>
  <c r="E64" i="20"/>
  <c r="E65" i="20"/>
  <c r="E66" i="20"/>
  <c r="E67" i="20"/>
  <c r="E68" i="20"/>
  <c r="E69" i="20"/>
  <c r="E70" i="20"/>
  <c r="E71" i="20"/>
  <c r="E72" i="20"/>
  <c r="E73" i="20"/>
  <c r="E41" i="20"/>
  <c r="F28" i="20"/>
  <c r="F43" i="20"/>
  <c r="F36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41" i="20"/>
  <c r="D28" i="20"/>
  <c r="D43" i="20"/>
  <c r="D32" i="20"/>
  <c r="D44" i="20"/>
  <c r="D45" i="20"/>
  <c r="D46" i="20"/>
  <c r="D47" i="20"/>
  <c r="D48" i="20"/>
  <c r="D49" i="20"/>
  <c r="D50" i="20"/>
  <c r="D51" i="20"/>
  <c r="D52" i="20"/>
  <c r="D53" i="20"/>
  <c r="D34" i="20"/>
  <c r="D54" i="20"/>
  <c r="D55" i="20"/>
  <c r="D56" i="20"/>
  <c r="D57" i="20"/>
  <c r="D58" i="20"/>
  <c r="D59" i="20"/>
  <c r="D60" i="20"/>
  <c r="D61" i="20"/>
  <c r="D62" i="20"/>
  <c r="D63" i="20"/>
  <c r="D36" i="20"/>
  <c r="D64" i="20"/>
  <c r="D65" i="20"/>
  <c r="D66" i="20"/>
  <c r="D67" i="20"/>
  <c r="D68" i="20"/>
  <c r="D69" i="20"/>
  <c r="D70" i="20"/>
  <c r="D71" i="20"/>
  <c r="D72" i="20"/>
  <c r="D73" i="20"/>
  <c r="D41" i="20"/>
  <c r="D29" i="20"/>
  <c r="D76" i="20"/>
  <c r="D33" i="20"/>
  <c r="D77" i="20"/>
  <c r="T77" i="20"/>
  <c r="E29" i="20"/>
  <c r="E76" i="20"/>
  <c r="E33" i="20"/>
  <c r="E77" i="20"/>
  <c r="U77" i="20"/>
  <c r="F29" i="20"/>
  <c r="F76" i="20"/>
  <c r="F33" i="20"/>
  <c r="F77" i="20"/>
  <c r="V77" i="20"/>
  <c r="G29" i="20"/>
  <c r="G76" i="20"/>
  <c r="G33" i="20"/>
  <c r="G77" i="20"/>
  <c r="W77" i="20"/>
  <c r="H29" i="20"/>
  <c r="H76" i="20"/>
  <c r="H33" i="20"/>
  <c r="H77" i="20"/>
  <c r="X77" i="20"/>
  <c r="I29" i="20"/>
  <c r="I76" i="20"/>
  <c r="I33" i="20"/>
  <c r="I77" i="20"/>
  <c r="Y77" i="20"/>
  <c r="J29" i="20"/>
  <c r="J76" i="20"/>
  <c r="J33" i="20"/>
  <c r="J77" i="20"/>
  <c r="Z77" i="20"/>
  <c r="K29" i="20"/>
  <c r="K76" i="20"/>
  <c r="K33" i="20"/>
  <c r="K77" i="20"/>
  <c r="AA77" i="20"/>
  <c r="L29" i="20"/>
  <c r="L76" i="20"/>
  <c r="L33" i="20"/>
  <c r="L77" i="20"/>
  <c r="AB77" i="20"/>
  <c r="M29" i="20"/>
  <c r="M76" i="20"/>
  <c r="M33" i="20"/>
  <c r="M77" i="20"/>
  <c r="AC77" i="20"/>
  <c r="N29" i="20"/>
  <c r="N76" i="20"/>
  <c r="N33" i="20"/>
  <c r="N77" i="20"/>
  <c r="AD77" i="20"/>
  <c r="O17" i="20"/>
  <c r="O4" i="20"/>
  <c r="O29" i="20"/>
  <c r="O76" i="20"/>
  <c r="O21" i="20"/>
  <c r="O8" i="20"/>
  <c r="O33" i="20"/>
  <c r="O77" i="20"/>
  <c r="AE77" i="20"/>
  <c r="D78" i="20"/>
  <c r="T78" i="20"/>
  <c r="E78" i="20"/>
  <c r="U78" i="20"/>
  <c r="F78" i="20"/>
  <c r="V78" i="20"/>
  <c r="G78" i="20"/>
  <c r="W78" i="20"/>
  <c r="H78" i="20"/>
  <c r="X78" i="20"/>
  <c r="I78" i="20"/>
  <c r="Y78" i="20"/>
  <c r="J78" i="20"/>
  <c r="Z78" i="20"/>
  <c r="K78" i="20"/>
  <c r="AA78" i="20"/>
  <c r="L78" i="20"/>
  <c r="AB78" i="20"/>
  <c r="M78" i="20"/>
  <c r="AC78" i="20"/>
  <c r="N78" i="20"/>
  <c r="AD78" i="20"/>
  <c r="O78" i="20"/>
  <c r="AE78" i="20"/>
  <c r="D79" i="20"/>
  <c r="T79" i="20"/>
  <c r="E79" i="20"/>
  <c r="U79" i="20"/>
  <c r="F79" i="20"/>
  <c r="V79" i="20"/>
  <c r="G79" i="20"/>
  <c r="W79" i="20"/>
  <c r="H79" i="20"/>
  <c r="X79" i="20"/>
  <c r="I79" i="20"/>
  <c r="Y79" i="20"/>
  <c r="J79" i="20"/>
  <c r="Z79" i="20"/>
  <c r="K79" i="20"/>
  <c r="AA79" i="20"/>
  <c r="L79" i="20"/>
  <c r="AB79" i="20"/>
  <c r="M79" i="20"/>
  <c r="AC79" i="20"/>
  <c r="N79" i="20"/>
  <c r="AD79" i="20"/>
  <c r="O79" i="20"/>
  <c r="AE79" i="20"/>
  <c r="D80" i="20"/>
  <c r="T80" i="20"/>
  <c r="E80" i="20"/>
  <c r="U80" i="20"/>
  <c r="F80" i="20"/>
  <c r="V80" i="20"/>
  <c r="G80" i="20"/>
  <c r="W80" i="20"/>
  <c r="H80" i="20"/>
  <c r="X80" i="20"/>
  <c r="I80" i="20"/>
  <c r="Y80" i="20"/>
  <c r="J80" i="20"/>
  <c r="Z80" i="20"/>
  <c r="K80" i="20"/>
  <c r="AA80" i="20"/>
  <c r="L80" i="20"/>
  <c r="AB80" i="20"/>
  <c r="M80" i="20"/>
  <c r="AC80" i="20"/>
  <c r="N80" i="20"/>
  <c r="AD80" i="20"/>
  <c r="O80" i="20"/>
  <c r="AE80" i="20"/>
  <c r="D81" i="20"/>
  <c r="T81" i="20"/>
  <c r="E81" i="20"/>
  <c r="U81" i="20"/>
  <c r="F81" i="20"/>
  <c r="V81" i="20"/>
  <c r="G81" i="20"/>
  <c r="W81" i="20"/>
  <c r="H81" i="20"/>
  <c r="X81" i="20"/>
  <c r="I81" i="20"/>
  <c r="Y81" i="20"/>
  <c r="J81" i="20"/>
  <c r="Z81" i="20"/>
  <c r="K81" i="20"/>
  <c r="AA81" i="20"/>
  <c r="L81" i="20"/>
  <c r="AB81" i="20"/>
  <c r="M81" i="20"/>
  <c r="AC81" i="20"/>
  <c r="N81" i="20"/>
  <c r="AD81" i="20"/>
  <c r="O81" i="20"/>
  <c r="AE81" i="20"/>
  <c r="D82" i="20"/>
  <c r="T82" i="20"/>
  <c r="E82" i="20"/>
  <c r="U82" i="20"/>
  <c r="F82" i="20"/>
  <c r="V82" i="20"/>
  <c r="G82" i="20"/>
  <c r="W82" i="20"/>
  <c r="H82" i="20"/>
  <c r="X82" i="20"/>
  <c r="I82" i="20"/>
  <c r="Y82" i="20"/>
  <c r="J82" i="20"/>
  <c r="Z82" i="20"/>
  <c r="K82" i="20"/>
  <c r="AA82" i="20"/>
  <c r="L82" i="20"/>
  <c r="AB82" i="20"/>
  <c r="M82" i="20"/>
  <c r="AC82" i="20"/>
  <c r="N82" i="20"/>
  <c r="AD82" i="20"/>
  <c r="O82" i="20"/>
  <c r="AE82" i="20"/>
  <c r="D83" i="20"/>
  <c r="T83" i="20"/>
  <c r="E83" i="20"/>
  <c r="U83" i="20"/>
  <c r="F83" i="20"/>
  <c r="V83" i="20"/>
  <c r="G83" i="20"/>
  <c r="W83" i="20"/>
  <c r="H83" i="20"/>
  <c r="X83" i="20"/>
  <c r="I83" i="20"/>
  <c r="Y83" i="20"/>
  <c r="J83" i="20"/>
  <c r="Z83" i="20"/>
  <c r="K83" i="20"/>
  <c r="AA83" i="20"/>
  <c r="L83" i="20"/>
  <c r="AB83" i="20"/>
  <c r="M83" i="20"/>
  <c r="AC83" i="20"/>
  <c r="N83" i="20"/>
  <c r="AD83" i="20"/>
  <c r="O83" i="20"/>
  <c r="AE83" i="20"/>
  <c r="D84" i="20"/>
  <c r="T84" i="20"/>
  <c r="E84" i="20"/>
  <c r="U84" i="20"/>
  <c r="F84" i="20"/>
  <c r="V84" i="20"/>
  <c r="G84" i="20"/>
  <c r="W84" i="20"/>
  <c r="H84" i="20"/>
  <c r="X84" i="20"/>
  <c r="I84" i="20"/>
  <c r="Y84" i="20"/>
  <c r="J84" i="20"/>
  <c r="Z84" i="20"/>
  <c r="K84" i="20"/>
  <c r="AA84" i="20"/>
  <c r="L84" i="20"/>
  <c r="AB84" i="20"/>
  <c r="M84" i="20"/>
  <c r="AC84" i="20"/>
  <c r="N84" i="20"/>
  <c r="AD84" i="20"/>
  <c r="O84" i="20"/>
  <c r="AE84" i="20"/>
  <c r="D85" i="20"/>
  <c r="T85" i="20"/>
  <c r="E85" i="20"/>
  <c r="U85" i="20"/>
  <c r="F85" i="20"/>
  <c r="V85" i="20"/>
  <c r="G85" i="20"/>
  <c r="W85" i="20"/>
  <c r="H85" i="20"/>
  <c r="X85" i="20"/>
  <c r="I85" i="20"/>
  <c r="Y85" i="20"/>
  <c r="J85" i="20"/>
  <c r="Z85" i="20"/>
  <c r="K85" i="20"/>
  <c r="AA85" i="20"/>
  <c r="L85" i="20"/>
  <c r="AB85" i="20"/>
  <c r="M85" i="20"/>
  <c r="AC85" i="20"/>
  <c r="N85" i="20"/>
  <c r="AD85" i="20"/>
  <c r="O85" i="20"/>
  <c r="AE85" i="20"/>
  <c r="D86" i="20"/>
  <c r="T86" i="20"/>
  <c r="E86" i="20"/>
  <c r="U86" i="20"/>
  <c r="F86" i="20"/>
  <c r="V86" i="20"/>
  <c r="G86" i="20"/>
  <c r="W86" i="20"/>
  <c r="H86" i="20"/>
  <c r="X86" i="20"/>
  <c r="I86" i="20"/>
  <c r="Y86" i="20"/>
  <c r="J86" i="20"/>
  <c r="Z86" i="20"/>
  <c r="K86" i="20"/>
  <c r="AA86" i="20"/>
  <c r="L86" i="20"/>
  <c r="AB86" i="20"/>
  <c r="M86" i="20"/>
  <c r="AC86" i="20"/>
  <c r="N86" i="20"/>
  <c r="AD86" i="20"/>
  <c r="O86" i="20"/>
  <c r="AE86" i="20"/>
  <c r="D35" i="20"/>
  <c r="D87" i="20"/>
  <c r="T87" i="20"/>
  <c r="E35" i="20"/>
  <c r="E87" i="20"/>
  <c r="U87" i="20"/>
  <c r="F35" i="20"/>
  <c r="F87" i="20"/>
  <c r="V87" i="20"/>
  <c r="G35" i="20"/>
  <c r="G87" i="20"/>
  <c r="W87" i="20"/>
  <c r="H35" i="20"/>
  <c r="H87" i="20"/>
  <c r="X87" i="20"/>
  <c r="I35" i="20"/>
  <c r="I87" i="20"/>
  <c r="Y87" i="20"/>
  <c r="J35" i="20"/>
  <c r="J87" i="20"/>
  <c r="Z87" i="20"/>
  <c r="K35" i="20"/>
  <c r="K87" i="20"/>
  <c r="AA87" i="20"/>
  <c r="L35" i="20"/>
  <c r="L87" i="20"/>
  <c r="AB87" i="20"/>
  <c r="M35" i="20"/>
  <c r="M87" i="20"/>
  <c r="AC87" i="20"/>
  <c r="N35" i="20"/>
  <c r="N87" i="20"/>
  <c r="AD87" i="20"/>
  <c r="O23" i="20"/>
  <c r="O10" i="20"/>
  <c r="O35" i="20"/>
  <c r="O87" i="20"/>
  <c r="AE87" i="20"/>
  <c r="D88" i="20"/>
  <c r="T88" i="20"/>
  <c r="E88" i="20"/>
  <c r="U88" i="20"/>
  <c r="F88" i="20"/>
  <c r="V88" i="20"/>
  <c r="G88" i="20"/>
  <c r="W88" i="20"/>
  <c r="H88" i="20"/>
  <c r="X88" i="20"/>
  <c r="I88" i="20"/>
  <c r="Y88" i="20"/>
  <c r="J88" i="20"/>
  <c r="Z88" i="20"/>
  <c r="K88" i="20"/>
  <c r="AA88" i="20"/>
  <c r="L88" i="20"/>
  <c r="AB88" i="20"/>
  <c r="M88" i="20"/>
  <c r="AC88" i="20"/>
  <c r="N88" i="20"/>
  <c r="AD88" i="20"/>
  <c r="O88" i="20"/>
  <c r="AE88" i="20"/>
  <c r="D89" i="20"/>
  <c r="T89" i="20"/>
  <c r="E89" i="20"/>
  <c r="U89" i="20"/>
  <c r="F89" i="20"/>
  <c r="V89" i="20"/>
  <c r="G89" i="20"/>
  <c r="W89" i="20"/>
  <c r="H89" i="20"/>
  <c r="X89" i="20"/>
  <c r="I89" i="20"/>
  <c r="Y89" i="20"/>
  <c r="J89" i="20"/>
  <c r="Z89" i="20"/>
  <c r="K89" i="20"/>
  <c r="AA89" i="20"/>
  <c r="L89" i="20"/>
  <c r="AB89" i="20"/>
  <c r="M89" i="20"/>
  <c r="AC89" i="20"/>
  <c r="N89" i="20"/>
  <c r="AD89" i="20"/>
  <c r="O89" i="20"/>
  <c r="AE89" i="20"/>
  <c r="D90" i="20"/>
  <c r="T90" i="20"/>
  <c r="E90" i="20"/>
  <c r="U90" i="20"/>
  <c r="F90" i="20"/>
  <c r="V90" i="20"/>
  <c r="G90" i="20"/>
  <c r="W90" i="20"/>
  <c r="H90" i="20"/>
  <c r="X90" i="20"/>
  <c r="I90" i="20"/>
  <c r="Y90" i="20"/>
  <c r="J90" i="20"/>
  <c r="Z90" i="20"/>
  <c r="K90" i="20"/>
  <c r="AA90" i="20"/>
  <c r="L90" i="20"/>
  <c r="AB90" i="20"/>
  <c r="M90" i="20"/>
  <c r="AC90" i="20"/>
  <c r="N90" i="20"/>
  <c r="AD90" i="20"/>
  <c r="O90" i="20"/>
  <c r="AE90" i="20"/>
  <c r="D91" i="20"/>
  <c r="T91" i="20"/>
  <c r="E91" i="20"/>
  <c r="U91" i="20"/>
  <c r="F91" i="20"/>
  <c r="V91" i="20"/>
  <c r="G91" i="20"/>
  <c r="W91" i="20"/>
  <c r="H91" i="20"/>
  <c r="X91" i="20"/>
  <c r="I91" i="20"/>
  <c r="Y91" i="20"/>
  <c r="J91" i="20"/>
  <c r="Z91" i="20"/>
  <c r="K91" i="20"/>
  <c r="AA91" i="20"/>
  <c r="L91" i="20"/>
  <c r="AB91" i="20"/>
  <c r="M91" i="20"/>
  <c r="AC91" i="20"/>
  <c r="N91" i="20"/>
  <c r="AD91" i="20"/>
  <c r="O91" i="20"/>
  <c r="AE91" i="20"/>
  <c r="D92" i="20"/>
  <c r="T92" i="20"/>
  <c r="E92" i="20"/>
  <c r="U92" i="20"/>
  <c r="F92" i="20"/>
  <c r="V92" i="20"/>
  <c r="G92" i="20"/>
  <c r="W92" i="20"/>
  <c r="H92" i="20"/>
  <c r="X92" i="20"/>
  <c r="I92" i="20"/>
  <c r="Y92" i="20"/>
  <c r="J92" i="20"/>
  <c r="Z92" i="20"/>
  <c r="K92" i="20"/>
  <c r="AA92" i="20"/>
  <c r="L92" i="20"/>
  <c r="AB92" i="20"/>
  <c r="M92" i="20"/>
  <c r="AC92" i="20"/>
  <c r="N92" i="20"/>
  <c r="AD92" i="20"/>
  <c r="O92" i="20"/>
  <c r="AE92" i="20"/>
  <c r="D93" i="20"/>
  <c r="T93" i="20"/>
  <c r="E93" i="20"/>
  <c r="U93" i="20"/>
  <c r="F93" i="20"/>
  <c r="V93" i="20"/>
  <c r="G93" i="20"/>
  <c r="W93" i="20"/>
  <c r="H93" i="20"/>
  <c r="X93" i="20"/>
  <c r="I93" i="20"/>
  <c r="Y93" i="20"/>
  <c r="J93" i="20"/>
  <c r="Z93" i="20"/>
  <c r="K93" i="20"/>
  <c r="AA93" i="20"/>
  <c r="L93" i="20"/>
  <c r="AB93" i="20"/>
  <c r="M93" i="20"/>
  <c r="AC93" i="20"/>
  <c r="N93" i="20"/>
  <c r="AD93" i="20"/>
  <c r="O93" i="20"/>
  <c r="AE93" i="20"/>
  <c r="D94" i="20"/>
  <c r="T94" i="20"/>
  <c r="E94" i="20"/>
  <c r="U94" i="20"/>
  <c r="F94" i="20"/>
  <c r="V94" i="20"/>
  <c r="G94" i="20"/>
  <c r="W94" i="20"/>
  <c r="H94" i="20"/>
  <c r="X94" i="20"/>
  <c r="I94" i="20"/>
  <c r="Y94" i="20"/>
  <c r="J94" i="20"/>
  <c r="Z94" i="20"/>
  <c r="K94" i="20"/>
  <c r="AA94" i="20"/>
  <c r="L94" i="20"/>
  <c r="AB94" i="20"/>
  <c r="M94" i="20"/>
  <c r="AC94" i="20"/>
  <c r="N94" i="20"/>
  <c r="AD94" i="20"/>
  <c r="O94" i="20"/>
  <c r="AE94" i="20"/>
  <c r="D95" i="20"/>
  <c r="T95" i="20"/>
  <c r="E95" i="20"/>
  <c r="U95" i="20"/>
  <c r="F95" i="20"/>
  <c r="V95" i="20"/>
  <c r="G95" i="20"/>
  <c r="W95" i="20"/>
  <c r="H95" i="20"/>
  <c r="X95" i="20"/>
  <c r="I95" i="20"/>
  <c r="Y95" i="20"/>
  <c r="J95" i="20"/>
  <c r="Z95" i="20"/>
  <c r="K95" i="20"/>
  <c r="AA95" i="20"/>
  <c r="L95" i="20"/>
  <c r="AB95" i="20"/>
  <c r="M95" i="20"/>
  <c r="AC95" i="20"/>
  <c r="N95" i="20"/>
  <c r="AD95" i="20"/>
  <c r="O95" i="20"/>
  <c r="AE95" i="20"/>
  <c r="D96" i="20"/>
  <c r="T96" i="20"/>
  <c r="E96" i="20"/>
  <c r="U96" i="20"/>
  <c r="F96" i="20"/>
  <c r="V96" i="20"/>
  <c r="G96" i="20"/>
  <c r="W96" i="20"/>
  <c r="H96" i="20"/>
  <c r="X96" i="20"/>
  <c r="I96" i="20"/>
  <c r="Y96" i="20"/>
  <c r="J96" i="20"/>
  <c r="Z96" i="20"/>
  <c r="K96" i="20"/>
  <c r="AA96" i="20"/>
  <c r="L96" i="20"/>
  <c r="AB96" i="20"/>
  <c r="M96" i="20"/>
  <c r="AC96" i="20"/>
  <c r="N96" i="20"/>
  <c r="AD96" i="20"/>
  <c r="O96" i="20"/>
  <c r="AE96" i="20"/>
  <c r="D37" i="20"/>
  <c r="D97" i="20"/>
  <c r="T97" i="20"/>
  <c r="E37" i="20"/>
  <c r="E97" i="20"/>
  <c r="U97" i="20"/>
  <c r="F37" i="20"/>
  <c r="F97" i="20"/>
  <c r="V97" i="20"/>
  <c r="G37" i="20"/>
  <c r="G97" i="20"/>
  <c r="W97" i="20"/>
  <c r="H37" i="20"/>
  <c r="H97" i="20"/>
  <c r="X97" i="20"/>
  <c r="I37" i="20"/>
  <c r="I97" i="20"/>
  <c r="Y97" i="20"/>
  <c r="J37" i="20"/>
  <c r="J97" i="20"/>
  <c r="Z97" i="20"/>
  <c r="K37" i="20"/>
  <c r="K97" i="20"/>
  <c r="AA97" i="20"/>
  <c r="L37" i="20"/>
  <c r="L97" i="20"/>
  <c r="AB97" i="20"/>
  <c r="M37" i="20"/>
  <c r="M97" i="20"/>
  <c r="AC97" i="20"/>
  <c r="N97" i="20"/>
  <c r="AD97" i="20"/>
  <c r="O25" i="20"/>
  <c r="O12" i="20"/>
  <c r="O37" i="20"/>
  <c r="O97" i="20"/>
  <c r="AE97" i="20"/>
  <c r="D98" i="20"/>
  <c r="T98" i="20"/>
  <c r="E98" i="20"/>
  <c r="U98" i="20"/>
  <c r="F98" i="20"/>
  <c r="V98" i="20"/>
  <c r="G98" i="20"/>
  <c r="W98" i="20"/>
  <c r="H98" i="20"/>
  <c r="X98" i="20"/>
  <c r="I98" i="20"/>
  <c r="Y98" i="20"/>
  <c r="J98" i="20"/>
  <c r="Z98" i="20"/>
  <c r="K98" i="20"/>
  <c r="AA98" i="20"/>
  <c r="L98" i="20"/>
  <c r="AB98" i="20"/>
  <c r="M98" i="20"/>
  <c r="AC98" i="20"/>
  <c r="N98" i="20"/>
  <c r="AD98" i="20"/>
  <c r="O98" i="20"/>
  <c r="AE98" i="20"/>
  <c r="D99" i="20"/>
  <c r="T99" i="20"/>
  <c r="E99" i="20"/>
  <c r="U99" i="20"/>
  <c r="F99" i="20"/>
  <c r="V99" i="20"/>
  <c r="G99" i="20"/>
  <c r="W99" i="20"/>
  <c r="H99" i="20"/>
  <c r="X99" i="20"/>
  <c r="I99" i="20"/>
  <c r="Y99" i="20"/>
  <c r="J99" i="20"/>
  <c r="Z99" i="20"/>
  <c r="K99" i="20"/>
  <c r="AA99" i="20"/>
  <c r="L99" i="20"/>
  <c r="AB99" i="20"/>
  <c r="M99" i="20"/>
  <c r="AC99" i="20"/>
  <c r="N99" i="20"/>
  <c r="AD99" i="20"/>
  <c r="O99" i="20"/>
  <c r="AE99" i="20"/>
  <c r="D100" i="20"/>
  <c r="T100" i="20"/>
  <c r="E100" i="20"/>
  <c r="U100" i="20"/>
  <c r="F100" i="20"/>
  <c r="V100" i="20"/>
  <c r="G100" i="20"/>
  <c r="W100" i="20"/>
  <c r="H100" i="20"/>
  <c r="X100" i="20"/>
  <c r="I100" i="20"/>
  <c r="Y100" i="20"/>
  <c r="J100" i="20"/>
  <c r="Z100" i="20"/>
  <c r="K100" i="20"/>
  <c r="AA100" i="20"/>
  <c r="L100" i="20"/>
  <c r="AB100" i="20"/>
  <c r="M100" i="20"/>
  <c r="AC100" i="20"/>
  <c r="N100" i="20"/>
  <c r="AD100" i="20"/>
  <c r="O100" i="20"/>
  <c r="AE100" i="20"/>
  <c r="D101" i="20"/>
  <c r="T101" i="20"/>
  <c r="E101" i="20"/>
  <c r="U101" i="20"/>
  <c r="F101" i="20"/>
  <c r="V101" i="20"/>
  <c r="G101" i="20"/>
  <c r="W101" i="20"/>
  <c r="H101" i="20"/>
  <c r="X101" i="20"/>
  <c r="I101" i="20"/>
  <c r="Y101" i="20"/>
  <c r="J101" i="20"/>
  <c r="Z101" i="20"/>
  <c r="K101" i="20"/>
  <c r="AA101" i="20"/>
  <c r="L101" i="20"/>
  <c r="AB101" i="20"/>
  <c r="M101" i="20"/>
  <c r="AC101" i="20"/>
  <c r="N101" i="20"/>
  <c r="AD101" i="20"/>
  <c r="O101" i="20"/>
  <c r="AE101" i="20"/>
  <c r="D102" i="20"/>
  <c r="T102" i="20"/>
  <c r="E102" i="20"/>
  <c r="U102" i="20"/>
  <c r="F102" i="20"/>
  <c r="V102" i="20"/>
  <c r="G102" i="20"/>
  <c r="W102" i="20"/>
  <c r="H102" i="20"/>
  <c r="X102" i="20"/>
  <c r="I102" i="20"/>
  <c r="Y102" i="20"/>
  <c r="J102" i="20"/>
  <c r="Z102" i="20"/>
  <c r="K102" i="20"/>
  <c r="AA102" i="20"/>
  <c r="L102" i="20"/>
  <c r="AB102" i="20"/>
  <c r="M102" i="20"/>
  <c r="AC102" i="20"/>
  <c r="N102" i="20"/>
  <c r="AD102" i="20"/>
  <c r="O102" i="20"/>
  <c r="AE102" i="20"/>
  <c r="D103" i="20"/>
  <c r="T103" i="20"/>
  <c r="E103" i="20"/>
  <c r="U103" i="20"/>
  <c r="F103" i="20"/>
  <c r="V103" i="20"/>
  <c r="G103" i="20"/>
  <c r="W103" i="20"/>
  <c r="H103" i="20"/>
  <c r="X103" i="20"/>
  <c r="I103" i="20"/>
  <c r="Y103" i="20"/>
  <c r="J103" i="20"/>
  <c r="Z103" i="20"/>
  <c r="K103" i="20"/>
  <c r="AA103" i="20"/>
  <c r="L103" i="20"/>
  <c r="AB103" i="20"/>
  <c r="M103" i="20"/>
  <c r="AC103" i="20"/>
  <c r="N103" i="20"/>
  <c r="AD103" i="20"/>
  <c r="O103" i="20"/>
  <c r="AE103" i="20"/>
  <c r="D104" i="20"/>
  <c r="T104" i="20"/>
  <c r="E104" i="20"/>
  <c r="U104" i="20"/>
  <c r="F104" i="20"/>
  <c r="V104" i="20"/>
  <c r="G104" i="20"/>
  <c r="W104" i="20"/>
  <c r="H104" i="20"/>
  <c r="X104" i="20"/>
  <c r="I104" i="20"/>
  <c r="Y104" i="20"/>
  <c r="J104" i="20"/>
  <c r="Z104" i="20"/>
  <c r="K104" i="20"/>
  <c r="AA104" i="20"/>
  <c r="L104" i="20"/>
  <c r="AB104" i="20"/>
  <c r="M104" i="20"/>
  <c r="AC104" i="20"/>
  <c r="N104" i="20"/>
  <c r="AD104" i="20"/>
  <c r="O104" i="20"/>
  <c r="AE104" i="20"/>
  <c r="D105" i="20"/>
  <c r="T105" i="20"/>
  <c r="E105" i="20"/>
  <c r="U105" i="20"/>
  <c r="F105" i="20"/>
  <c r="V105" i="20"/>
  <c r="G105" i="20"/>
  <c r="W105" i="20"/>
  <c r="H105" i="20"/>
  <c r="X105" i="20"/>
  <c r="I105" i="20"/>
  <c r="Y105" i="20"/>
  <c r="J105" i="20"/>
  <c r="Z105" i="20"/>
  <c r="K105" i="20"/>
  <c r="AA105" i="20"/>
  <c r="L105" i="20"/>
  <c r="AB105" i="20"/>
  <c r="M105" i="20"/>
  <c r="AC105" i="20"/>
  <c r="N105" i="20"/>
  <c r="AD105" i="20"/>
  <c r="O105" i="20"/>
  <c r="AE105" i="20"/>
  <c r="D106" i="20"/>
  <c r="T106" i="20"/>
  <c r="E106" i="20"/>
  <c r="U106" i="20"/>
  <c r="F106" i="20"/>
  <c r="V106" i="20"/>
  <c r="G106" i="20"/>
  <c r="W106" i="20"/>
  <c r="H106" i="20"/>
  <c r="X106" i="20"/>
  <c r="I106" i="20"/>
  <c r="Y106" i="20"/>
  <c r="J106" i="20"/>
  <c r="Z106" i="20"/>
  <c r="K106" i="20"/>
  <c r="AA106" i="20"/>
  <c r="L106" i="20"/>
  <c r="AB106" i="20"/>
  <c r="M106" i="20"/>
  <c r="AC106" i="20"/>
  <c r="N106" i="20"/>
  <c r="AD106" i="20"/>
  <c r="O106" i="20"/>
  <c r="AE106" i="20"/>
  <c r="C29" i="20"/>
  <c r="C76" i="20"/>
  <c r="C33" i="20"/>
  <c r="C77" i="20"/>
  <c r="C78" i="20"/>
  <c r="S78" i="20"/>
  <c r="C79" i="20"/>
  <c r="S79" i="20"/>
  <c r="C80" i="20"/>
  <c r="S80" i="20"/>
  <c r="C81" i="20"/>
  <c r="S81" i="20"/>
  <c r="C82" i="20"/>
  <c r="S82" i="20"/>
  <c r="C83" i="20"/>
  <c r="S83" i="20"/>
  <c r="C84" i="20"/>
  <c r="S84" i="20"/>
  <c r="C85" i="20"/>
  <c r="S85" i="20"/>
  <c r="C86" i="20"/>
  <c r="S86" i="20"/>
  <c r="C35" i="20"/>
  <c r="C87" i="20"/>
  <c r="S87" i="20"/>
  <c r="C88" i="20"/>
  <c r="S88" i="20"/>
  <c r="C89" i="20"/>
  <c r="S89" i="20"/>
  <c r="C90" i="20"/>
  <c r="S90" i="20"/>
  <c r="C91" i="20"/>
  <c r="S91" i="20"/>
  <c r="C92" i="20"/>
  <c r="S92" i="20"/>
  <c r="C93" i="20"/>
  <c r="S93" i="20"/>
  <c r="C94" i="20"/>
  <c r="S94" i="20"/>
  <c r="C95" i="20"/>
  <c r="S95" i="20"/>
  <c r="C96" i="20"/>
  <c r="S96" i="20"/>
  <c r="C37" i="20"/>
  <c r="C97" i="20"/>
  <c r="S97" i="20"/>
  <c r="C98" i="20"/>
  <c r="S98" i="20"/>
  <c r="C99" i="20"/>
  <c r="S99" i="20"/>
  <c r="C100" i="20"/>
  <c r="S100" i="20"/>
  <c r="C101" i="20"/>
  <c r="S101" i="20"/>
  <c r="C102" i="20"/>
  <c r="S102" i="20"/>
  <c r="C103" i="20"/>
  <c r="S103" i="20"/>
  <c r="C104" i="20"/>
  <c r="S104" i="20"/>
  <c r="C105" i="20"/>
  <c r="S105" i="20"/>
  <c r="C106" i="20"/>
  <c r="S106" i="20"/>
  <c r="S77" i="20"/>
  <c r="S45" i="20"/>
  <c r="T45" i="20"/>
  <c r="U45" i="20"/>
  <c r="W45" i="20"/>
  <c r="X45" i="20"/>
  <c r="Y45" i="20"/>
  <c r="Z45" i="20"/>
  <c r="AA45" i="20"/>
  <c r="M28" i="20"/>
  <c r="M43" i="20"/>
  <c r="M32" i="20"/>
  <c r="M44" i="20"/>
  <c r="M45" i="20"/>
  <c r="AC45" i="20"/>
  <c r="N28" i="20"/>
  <c r="N43" i="20"/>
  <c r="N32" i="20"/>
  <c r="N44" i="20"/>
  <c r="N45" i="20"/>
  <c r="AD45" i="20"/>
  <c r="O16" i="20"/>
  <c r="O3" i="20"/>
  <c r="O28" i="20"/>
  <c r="O43" i="20"/>
  <c r="O20" i="20"/>
  <c r="O7" i="20"/>
  <c r="O32" i="20"/>
  <c r="O44" i="20"/>
  <c r="O45" i="20"/>
  <c r="AE45" i="20"/>
  <c r="S46" i="20"/>
  <c r="T46" i="20"/>
  <c r="U46" i="20"/>
  <c r="W46" i="20"/>
  <c r="X46" i="20"/>
  <c r="Y46" i="20"/>
  <c r="Z46" i="20"/>
  <c r="AA46" i="20"/>
  <c r="M46" i="20"/>
  <c r="AC46" i="20"/>
  <c r="N46" i="20"/>
  <c r="AD46" i="20"/>
  <c r="O46" i="20"/>
  <c r="AE46" i="20"/>
  <c r="S47" i="20"/>
  <c r="T47" i="20"/>
  <c r="U47" i="20"/>
  <c r="W47" i="20"/>
  <c r="X47" i="20"/>
  <c r="Y47" i="20"/>
  <c r="Z47" i="20"/>
  <c r="AA47" i="20"/>
  <c r="M47" i="20"/>
  <c r="AC47" i="20"/>
  <c r="N47" i="20"/>
  <c r="AD47" i="20"/>
  <c r="O47" i="20"/>
  <c r="AE47" i="20"/>
  <c r="S48" i="20"/>
  <c r="T48" i="20"/>
  <c r="U48" i="20"/>
  <c r="W48" i="20"/>
  <c r="X48" i="20"/>
  <c r="Y48" i="20"/>
  <c r="Z48" i="20"/>
  <c r="AA48" i="20"/>
  <c r="M48" i="20"/>
  <c r="AC48" i="20"/>
  <c r="N48" i="20"/>
  <c r="AD48" i="20"/>
  <c r="O48" i="20"/>
  <c r="AE48" i="20"/>
  <c r="S49" i="20"/>
  <c r="T49" i="20"/>
  <c r="U49" i="20"/>
  <c r="W49" i="20"/>
  <c r="X49" i="20"/>
  <c r="Y49" i="20"/>
  <c r="Z49" i="20"/>
  <c r="AA49" i="20"/>
  <c r="M49" i="20"/>
  <c r="AC49" i="20"/>
  <c r="N49" i="20"/>
  <c r="AD49" i="20"/>
  <c r="O49" i="20"/>
  <c r="AE49" i="20"/>
  <c r="S50" i="20"/>
  <c r="T50" i="20"/>
  <c r="U50" i="20"/>
  <c r="W50" i="20"/>
  <c r="X50" i="20"/>
  <c r="Y50" i="20"/>
  <c r="Z50" i="20"/>
  <c r="AA50" i="20"/>
  <c r="M50" i="20"/>
  <c r="AC50" i="20"/>
  <c r="N50" i="20"/>
  <c r="AD50" i="20"/>
  <c r="O50" i="20"/>
  <c r="AE50" i="20"/>
  <c r="S51" i="20"/>
  <c r="T51" i="20"/>
  <c r="U51" i="20"/>
  <c r="W51" i="20"/>
  <c r="X51" i="20"/>
  <c r="Y51" i="20"/>
  <c r="Z51" i="20"/>
  <c r="AA51" i="20"/>
  <c r="M51" i="20"/>
  <c r="AC51" i="20"/>
  <c r="N51" i="20"/>
  <c r="AD51" i="20"/>
  <c r="O51" i="20"/>
  <c r="AE51" i="20"/>
  <c r="S52" i="20"/>
  <c r="T52" i="20"/>
  <c r="U52" i="20"/>
  <c r="W52" i="20"/>
  <c r="X52" i="20"/>
  <c r="Y52" i="20"/>
  <c r="Z52" i="20"/>
  <c r="AA52" i="20"/>
  <c r="M52" i="20"/>
  <c r="AC52" i="20"/>
  <c r="N52" i="20"/>
  <c r="AD52" i="20"/>
  <c r="O52" i="20"/>
  <c r="AE52" i="20"/>
  <c r="S53" i="20"/>
  <c r="T53" i="20"/>
  <c r="U53" i="20"/>
  <c r="W53" i="20"/>
  <c r="X53" i="20"/>
  <c r="Y53" i="20"/>
  <c r="Z53" i="20"/>
  <c r="AA53" i="20"/>
  <c r="M53" i="20"/>
  <c r="AC53" i="20"/>
  <c r="N53" i="20"/>
  <c r="AD53" i="20"/>
  <c r="O53" i="20"/>
  <c r="AE53" i="20"/>
  <c r="S54" i="20"/>
  <c r="T54" i="20"/>
  <c r="U54" i="20"/>
  <c r="W54" i="20"/>
  <c r="X54" i="20"/>
  <c r="Y54" i="20"/>
  <c r="Z54" i="20"/>
  <c r="AA54" i="20"/>
  <c r="M34" i="20"/>
  <c r="M54" i="20"/>
  <c r="AC54" i="20"/>
  <c r="N34" i="20"/>
  <c r="N54" i="20"/>
  <c r="AD54" i="20"/>
  <c r="O22" i="20"/>
  <c r="O9" i="20"/>
  <c r="O34" i="20"/>
  <c r="O54" i="20"/>
  <c r="AE54" i="20"/>
  <c r="S55" i="20"/>
  <c r="T55" i="20"/>
  <c r="U55" i="20"/>
  <c r="W55" i="20"/>
  <c r="X55" i="20"/>
  <c r="Y55" i="20"/>
  <c r="Z55" i="20"/>
  <c r="AA55" i="20"/>
  <c r="M55" i="20"/>
  <c r="AC55" i="20"/>
  <c r="N55" i="20"/>
  <c r="AD55" i="20"/>
  <c r="O55" i="20"/>
  <c r="AE55" i="20"/>
  <c r="S56" i="20"/>
  <c r="T56" i="20"/>
  <c r="U56" i="20"/>
  <c r="W56" i="20"/>
  <c r="X56" i="20"/>
  <c r="Y56" i="20"/>
  <c r="Z56" i="20"/>
  <c r="AA56" i="20"/>
  <c r="M56" i="20"/>
  <c r="AC56" i="20"/>
  <c r="N56" i="20"/>
  <c r="AD56" i="20"/>
  <c r="O56" i="20"/>
  <c r="AE56" i="20"/>
  <c r="S57" i="20"/>
  <c r="T57" i="20"/>
  <c r="U57" i="20"/>
  <c r="W57" i="20"/>
  <c r="X57" i="20"/>
  <c r="Y57" i="20"/>
  <c r="Z57" i="20"/>
  <c r="AA57" i="20"/>
  <c r="M57" i="20"/>
  <c r="AC57" i="20"/>
  <c r="N57" i="20"/>
  <c r="AD57" i="20"/>
  <c r="O57" i="20"/>
  <c r="AE57" i="20"/>
  <c r="S58" i="20"/>
  <c r="T58" i="20"/>
  <c r="U58" i="20"/>
  <c r="W58" i="20"/>
  <c r="X58" i="20"/>
  <c r="Y58" i="20"/>
  <c r="Z58" i="20"/>
  <c r="AA58" i="20"/>
  <c r="M58" i="20"/>
  <c r="AC58" i="20"/>
  <c r="N58" i="20"/>
  <c r="AD58" i="20"/>
  <c r="O58" i="20"/>
  <c r="AE58" i="20"/>
  <c r="S59" i="20"/>
  <c r="T59" i="20"/>
  <c r="U59" i="20"/>
  <c r="W59" i="20"/>
  <c r="X59" i="20"/>
  <c r="Y59" i="20"/>
  <c r="Z59" i="20"/>
  <c r="AA59" i="20"/>
  <c r="M59" i="20"/>
  <c r="AC59" i="20"/>
  <c r="N59" i="20"/>
  <c r="AD59" i="20"/>
  <c r="O59" i="20"/>
  <c r="AE59" i="20"/>
  <c r="S60" i="20"/>
  <c r="T60" i="20"/>
  <c r="U60" i="20"/>
  <c r="W60" i="20"/>
  <c r="X60" i="20"/>
  <c r="Y60" i="20"/>
  <c r="Z60" i="20"/>
  <c r="AA60" i="20"/>
  <c r="M60" i="20"/>
  <c r="AC60" i="20"/>
  <c r="N60" i="20"/>
  <c r="AD60" i="20"/>
  <c r="O60" i="20"/>
  <c r="AE60" i="20"/>
  <c r="S61" i="20"/>
  <c r="T61" i="20"/>
  <c r="U61" i="20"/>
  <c r="W61" i="20"/>
  <c r="X61" i="20"/>
  <c r="Y61" i="20"/>
  <c r="Z61" i="20"/>
  <c r="AA61" i="20"/>
  <c r="M61" i="20"/>
  <c r="AC61" i="20"/>
  <c r="N61" i="20"/>
  <c r="AD61" i="20"/>
  <c r="O61" i="20"/>
  <c r="AE61" i="20"/>
  <c r="S62" i="20"/>
  <c r="T62" i="20"/>
  <c r="U62" i="20"/>
  <c r="W62" i="20"/>
  <c r="X62" i="20"/>
  <c r="Y62" i="20"/>
  <c r="Z62" i="20"/>
  <c r="AA62" i="20"/>
  <c r="M62" i="20"/>
  <c r="AC62" i="20"/>
  <c r="N62" i="20"/>
  <c r="AD62" i="20"/>
  <c r="O62" i="20"/>
  <c r="AE62" i="20"/>
  <c r="S63" i="20"/>
  <c r="T63" i="20"/>
  <c r="U63" i="20"/>
  <c r="W63" i="20"/>
  <c r="X63" i="20"/>
  <c r="Y63" i="20"/>
  <c r="Z63" i="20"/>
  <c r="AA63" i="20"/>
  <c r="M63" i="20"/>
  <c r="AC63" i="20"/>
  <c r="N63" i="20"/>
  <c r="AD63" i="20"/>
  <c r="O63" i="20"/>
  <c r="AE63" i="20"/>
  <c r="S64" i="20"/>
  <c r="T64" i="20"/>
  <c r="U64" i="20"/>
  <c r="W64" i="20"/>
  <c r="X64" i="20"/>
  <c r="Y64" i="20"/>
  <c r="Z64" i="20"/>
  <c r="AA64" i="20"/>
  <c r="M36" i="20"/>
  <c r="M64" i="20"/>
  <c r="AC64" i="20"/>
  <c r="N64" i="20"/>
  <c r="AD64" i="20"/>
  <c r="O24" i="20"/>
  <c r="O11" i="20"/>
  <c r="O36" i="20"/>
  <c r="O64" i="20"/>
  <c r="AE64" i="20"/>
  <c r="S65" i="20"/>
  <c r="T65" i="20"/>
  <c r="U65" i="20"/>
  <c r="W65" i="20"/>
  <c r="X65" i="20"/>
  <c r="Y65" i="20"/>
  <c r="Z65" i="20"/>
  <c r="AA65" i="20"/>
  <c r="M65" i="20"/>
  <c r="AC65" i="20"/>
  <c r="N65" i="20"/>
  <c r="AD65" i="20"/>
  <c r="O65" i="20"/>
  <c r="AE65" i="20"/>
  <c r="S66" i="20"/>
  <c r="T66" i="20"/>
  <c r="U66" i="20"/>
  <c r="W66" i="20"/>
  <c r="X66" i="20"/>
  <c r="Y66" i="20"/>
  <c r="Z66" i="20"/>
  <c r="AA66" i="20"/>
  <c r="M66" i="20"/>
  <c r="AC66" i="20"/>
  <c r="N66" i="20"/>
  <c r="AD66" i="20"/>
  <c r="O66" i="20"/>
  <c r="AE66" i="20"/>
  <c r="S67" i="20"/>
  <c r="T67" i="20"/>
  <c r="U67" i="20"/>
  <c r="W67" i="20"/>
  <c r="X67" i="20"/>
  <c r="Y67" i="20"/>
  <c r="Z67" i="20"/>
  <c r="AA67" i="20"/>
  <c r="M67" i="20"/>
  <c r="AC67" i="20"/>
  <c r="N67" i="20"/>
  <c r="AD67" i="20"/>
  <c r="O67" i="20"/>
  <c r="AE67" i="20"/>
  <c r="S68" i="20"/>
  <c r="T68" i="20"/>
  <c r="U68" i="20"/>
  <c r="W68" i="20"/>
  <c r="X68" i="20"/>
  <c r="Y68" i="20"/>
  <c r="Z68" i="20"/>
  <c r="AA68" i="20"/>
  <c r="M68" i="20"/>
  <c r="AC68" i="20"/>
  <c r="N68" i="20"/>
  <c r="AD68" i="20"/>
  <c r="O68" i="20"/>
  <c r="AE68" i="20"/>
  <c r="S69" i="20"/>
  <c r="T69" i="20"/>
  <c r="U69" i="20"/>
  <c r="W69" i="20"/>
  <c r="X69" i="20"/>
  <c r="Y69" i="20"/>
  <c r="Z69" i="20"/>
  <c r="AA69" i="20"/>
  <c r="M69" i="20"/>
  <c r="AC69" i="20"/>
  <c r="N69" i="20"/>
  <c r="AD69" i="20"/>
  <c r="O69" i="20"/>
  <c r="AE69" i="20"/>
  <c r="S70" i="20"/>
  <c r="T70" i="20"/>
  <c r="U70" i="20"/>
  <c r="W70" i="20"/>
  <c r="X70" i="20"/>
  <c r="Y70" i="20"/>
  <c r="Z70" i="20"/>
  <c r="AA70" i="20"/>
  <c r="M70" i="20"/>
  <c r="AC70" i="20"/>
  <c r="N70" i="20"/>
  <c r="AD70" i="20"/>
  <c r="O70" i="20"/>
  <c r="AE70" i="20"/>
  <c r="S71" i="20"/>
  <c r="T71" i="20"/>
  <c r="U71" i="20"/>
  <c r="W71" i="20"/>
  <c r="X71" i="20"/>
  <c r="Y71" i="20"/>
  <c r="Z71" i="20"/>
  <c r="AA71" i="20"/>
  <c r="M71" i="20"/>
  <c r="AC71" i="20"/>
  <c r="N71" i="20"/>
  <c r="AD71" i="20"/>
  <c r="O71" i="20"/>
  <c r="AE71" i="20"/>
  <c r="S72" i="20"/>
  <c r="T72" i="20"/>
  <c r="U72" i="20"/>
  <c r="W72" i="20"/>
  <c r="X72" i="20"/>
  <c r="Y72" i="20"/>
  <c r="Z72" i="20"/>
  <c r="AA72" i="20"/>
  <c r="M72" i="20"/>
  <c r="AC72" i="20"/>
  <c r="N72" i="20"/>
  <c r="AD72" i="20"/>
  <c r="O72" i="20"/>
  <c r="AE72" i="20"/>
  <c r="S73" i="20"/>
  <c r="T73" i="20"/>
  <c r="U73" i="20"/>
  <c r="W73" i="20"/>
  <c r="X73" i="20"/>
  <c r="Y73" i="20"/>
  <c r="Z73" i="20"/>
  <c r="AA73" i="20"/>
  <c r="M73" i="20"/>
  <c r="AC73" i="20"/>
  <c r="N73" i="20"/>
  <c r="AD73" i="20"/>
  <c r="O73" i="20"/>
  <c r="AE73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S44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G36" i="20"/>
  <c r="N36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F32" i="20"/>
  <c r="L32" i="20"/>
  <c r="F34" i="20"/>
  <c r="L34" i="20"/>
  <c r="N37" i="20"/>
  <c r="O19" i="20"/>
  <c r="O6" i="20"/>
  <c r="O31" i="20"/>
  <c r="O18" i="20"/>
  <c r="O5" i="20"/>
  <c r="O30" i="20"/>
  <c r="AB54" i="20"/>
  <c r="AB53" i="20"/>
  <c r="AB52" i="20"/>
  <c r="AB51" i="20"/>
  <c r="AB50" i="20"/>
  <c r="AB49" i="20"/>
  <c r="AB48" i="20"/>
  <c r="AB47" i="20"/>
  <c r="AB46" i="20"/>
  <c r="AB45" i="20"/>
  <c r="V54" i="20"/>
  <c r="V53" i="20"/>
  <c r="V49" i="20"/>
  <c r="V45" i="20"/>
  <c r="V52" i="20"/>
  <c r="V48" i="20"/>
  <c r="V51" i="20"/>
  <c r="V47" i="20"/>
  <c r="V50" i="20"/>
  <c r="V46" i="20"/>
  <c r="AB55" i="20"/>
  <c r="V55" i="20"/>
  <c r="AB56" i="20"/>
  <c r="V56" i="20"/>
  <c r="AB57" i="20"/>
  <c r="V57" i="20"/>
  <c r="AB58" i="20"/>
  <c r="V58" i="20"/>
  <c r="AB59" i="20"/>
  <c r="V59" i="20"/>
  <c r="AB60" i="20"/>
  <c r="V60" i="20"/>
  <c r="AB61" i="20"/>
  <c r="V61" i="20"/>
  <c r="AB62" i="20"/>
  <c r="V62" i="20"/>
  <c r="AB63" i="20"/>
  <c r="V63" i="20"/>
  <c r="AB64" i="20"/>
  <c r="V64" i="20"/>
  <c r="AB65" i="20"/>
  <c r="V65" i="20"/>
  <c r="AB66" i="20"/>
  <c r="V66" i="20"/>
  <c r="B15" i="17"/>
  <c r="B111" i="17"/>
  <c r="AB67" i="20"/>
  <c r="V67" i="20"/>
  <c r="AJ23" i="19"/>
  <c r="AJ22" i="19"/>
  <c r="B8" i="19"/>
  <c r="B104" i="19"/>
  <c r="AJ21" i="19"/>
  <c r="AB68" i="20"/>
  <c r="V68" i="20"/>
  <c r="B67" i="19"/>
  <c r="C67" i="19"/>
  <c r="B5" i="19"/>
  <c r="B68" i="19"/>
  <c r="C5" i="19"/>
  <c r="C68" i="19"/>
  <c r="B6" i="19"/>
  <c r="B69" i="19"/>
  <c r="C6" i="19"/>
  <c r="C69" i="19"/>
  <c r="B7" i="19"/>
  <c r="B70" i="19"/>
  <c r="C7" i="19"/>
  <c r="C70" i="19"/>
  <c r="B71" i="19"/>
  <c r="C8" i="19"/>
  <c r="C71" i="19"/>
  <c r="B9" i="19"/>
  <c r="B72" i="19"/>
  <c r="C9" i="19"/>
  <c r="C72" i="19"/>
  <c r="B10" i="19"/>
  <c r="B73" i="19"/>
  <c r="C10" i="19"/>
  <c r="C73" i="19"/>
  <c r="B11" i="19"/>
  <c r="B74" i="19"/>
  <c r="C11" i="19"/>
  <c r="C74" i="19"/>
  <c r="B12" i="19"/>
  <c r="B75" i="19"/>
  <c r="AI12" i="19"/>
  <c r="C12" i="19"/>
  <c r="C75" i="19"/>
  <c r="B13" i="19"/>
  <c r="B76" i="19"/>
  <c r="AI13" i="19"/>
  <c r="C13" i="19"/>
  <c r="C76" i="19"/>
  <c r="B14" i="19"/>
  <c r="B77" i="19"/>
  <c r="C14" i="19"/>
  <c r="C77" i="19"/>
  <c r="B15" i="19"/>
  <c r="B78" i="19"/>
  <c r="C15" i="19"/>
  <c r="C78" i="19"/>
  <c r="C79" i="19"/>
  <c r="C81" i="19"/>
  <c r="AB69" i="20"/>
  <c r="V69" i="20"/>
  <c r="B4" i="17"/>
  <c r="B38" i="17"/>
  <c r="C4" i="17"/>
  <c r="C38" i="17"/>
  <c r="D38" i="17"/>
  <c r="E38" i="17"/>
  <c r="AB70" i="20"/>
  <c r="V70" i="20"/>
  <c r="D28" i="13"/>
  <c r="E28" i="13"/>
  <c r="E29" i="13"/>
  <c r="I28" i="13"/>
  <c r="B38" i="3"/>
  <c r="D20" i="13"/>
  <c r="E20" i="13"/>
  <c r="E21" i="13"/>
  <c r="I20" i="13"/>
  <c r="B37" i="3"/>
  <c r="C20" i="13"/>
  <c r="AB71" i="20"/>
  <c r="V71" i="20"/>
  <c r="C5" i="17"/>
  <c r="C6" i="17"/>
  <c r="C7" i="17"/>
  <c r="C8" i="17"/>
  <c r="C9" i="17"/>
  <c r="C10" i="17"/>
  <c r="C11" i="17"/>
  <c r="AI12" i="17"/>
  <c r="C12" i="17"/>
  <c r="AI13" i="17"/>
  <c r="C13" i="17"/>
  <c r="C14" i="17"/>
  <c r="C15" i="17"/>
  <c r="B5" i="17"/>
  <c r="B6" i="17"/>
  <c r="B7" i="17"/>
  <c r="B8" i="17"/>
  <c r="B9" i="17"/>
  <c r="B10" i="17"/>
  <c r="B11" i="17"/>
  <c r="B12" i="17"/>
  <c r="B13" i="17"/>
  <c r="B14" i="17"/>
  <c r="AB72" i="20"/>
  <c r="AB73" i="20"/>
  <c r="V73" i="20"/>
  <c r="V72" i="20"/>
  <c r="I3" i="5"/>
  <c r="AO2" i="3"/>
  <c r="AN2" i="3"/>
  <c r="AM2" i="3"/>
  <c r="AM12" i="3" s="1"/>
  <c r="AL2" i="3"/>
  <c r="AK2" i="3"/>
  <c r="AJ2" i="3"/>
  <c r="AI2" i="3"/>
  <c r="AH2" i="3"/>
  <c r="AG2" i="3"/>
  <c r="AF2" i="3"/>
  <c r="H3" i="5"/>
  <c r="AE2" i="3"/>
  <c r="AD2" i="3"/>
  <c r="AC2" i="3"/>
  <c r="AC12" i="3" s="1"/>
  <c r="AB2" i="3"/>
  <c r="AA2" i="3"/>
  <c r="Z2" i="3"/>
  <c r="Y2" i="3"/>
  <c r="X2" i="3"/>
  <c r="X12" i="3" s="1"/>
  <c r="W2" i="3"/>
  <c r="V2" i="3"/>
  <c r="G3" i="5"/>
  <c r="U2" i="3"/>
  <c r="T2" i="3"/>
  <c r="S2" i="3"/>
  <c r="R2" i="3"/>
  <c r="Q2" i="3"/>
  <c r="F3" i="5"/>
  <c r="P2" i="3"/>
  <c r="O2" i="3"/>
  <c r="O12" i="3" s="1"/>
  <c r="N2" i="3"/>
  <c r="M2" i="3"/>
  <c r="L2" i="3"/>
  <c r="E3" i="5"/>
  <c r="K2" i="3"/>
  <c r="J2" i="3"/>
  <c r="I2" i="3"/>
  <c r="H2" i="3"/>
  <c r="H12" i="3" s="1"/>
  <c r="C12" i="3"/>
  <c r="C23" i="3"/>
  <c r="C24" i="3" s="1"/>
  <c r="B80" i="3"/>
  <c r="C25" i="3"/>
  <c r="D25" i="3"/>
  <c r="B25" i="3"/>
  <c r="L3" i="3"/>
  <c r="K3" i="3"/>
  <c r="L28" i="3"/>
  <c r="C13" i="3"/>
  <c r="D16" i="12"/>
  <c r="C3" i="5"/>
  <c r="G3" i="3"/>
  <c r="F3" i="3"/>
  <c r="E3" i="3" s="1"/>
  <c r="D7" i="3"/>
  <c r="C7" i="3" s="1"/>
  <c r="H3" i="3"/>
  <c r="H7" i="3"/>
  <c r="I3" i="3"/>
  <c r="J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B46" i="19"/>
  <c r="O108" i="19"/>
  <c r="AH16" i="19"/>
  <c r="AH13" i="19"/>
  <c r="U15" i="19"/>
  <c r="U111" i="19"/>
  <c r="T15" i="19"/>
  <c r="S15" i="19"/>
  <c r="R15" i="19"/>
  <c r="Q15" i="19"/>
  <c r="Q111" i="19"/>
  <c r="U14" i="19"/>
  <c r="T14" i="19"/>
  <c r="T110" i="19"/>
  <c r="S14" i="19"/>
  <c r="R14" i="19"/>
  <c r="Q14" i="19"/>
  <c r="O14" i="19"/>
  <c r="O110" i="19"/>
  <c r="N14" i="19"/>
  <c r="M14" i="19"/>
  <c r="M110" i="19"/>
  <c r="K14" i="19"/>
  <c r="K110" i="19"/>
  <c r="I14" i="19"/>
  <c r="H14" i="19"/>
  <c r="H110" i="19"/>
  <c r="G14" i="19"/>
  <c r="E14" i="19"/>
  <c r="C110" i="19"/>
  <c r="U13" i="19"/>
  <c r="U109" i="19"/>
  <c r="T13" i="19"/>
  <c r="S13" i="19"/>
  <c r="R13" i="19"/>
  <c r="Q13" i="19"/>
  <c r="Q109" i="19"/>
  <c r="O13" i="19"/>
  <c r="N13" i="19"/>
  <c r="M13" i="19"/>
  <c r="L13" i="19"/>
  <c r="K13" i="19"/>
  <c r="I13" i="19"/>
  <c r="H13" i="19"/>
  <c r="G13" i="19"/>
  <c r="G109" i="19"/>
  <c r="F13" i="19"/>
  <c r="E13" i="19"/>
  <c r="AI16" i="19"/>
  <c r="AH12" i="19"/>
  <c r="U12" i="19"/>
  <c r="T12" i="19"/>
  <c r="T108" i="19"/>
  <c r="S12" i="19"/>
  <c r="R12" i="19"/>
  <c r="R108" i="19"/>
  <c r="Q12" i="19"/>
  <c r="N12" i="19"/>
  <c r="M12" i="19"/>
  <c r="M108" i="19"/>
  <c r="L12" i="19"/>
  <c r="K12" i="19"/>
  <c r="I12" i="19"/>
  <c r="H12" i="19"/>
  <c r="H108" i="19"/>
  <c r="G12" i="19"/>
  <c r="F12" i="19"/>
  <c r="E12" i="19"/>
  <c r="C108" i="19"/>
  <c r="U11" i="19"/>
  <c r="T11" i="19"/>
  <c r="S11" i="19"/>
  <c r="R11" i="19"/>
  <c r="Q11" i="19"/>
  <c r="O11" i="19"/>
  <c r="N11" i="19"/>
  <c r="M11" i="19"/>
  <c r="L11" i="19"/>
  <c r="K11" i="19"/>
  <c r="I11" i="19"/>
  <c r="H11" i="19"/>
  <c r="G11" i="19"/>
  <c r="F11" i="19"/>
  <c r="E11" i="19"/>
  <c r="AH10" i="19"/>
  <c r="U10" i="19"/>
  <c r="T10" i="19"/>
  <c r="S10" i="19"/>
  <c r="R10" i="19"/>
  <c r="Q10" i="19"/>
  <c r="O10" i="19"/>
  <c r="N10" i="19"/>
  <c r="M10" i="19"/>
  <c r="L10" i="19"/>
  <c r="K10" i="19"/>
  <c r="I10" i="19"/>
  <c r="H10" i="19"/>
  <c r="G10" i="19"/>
  <c r="F10" i="19"/>
  <c r="E10" i="19"/>
  <c r="U9" i="19"/>
  <c r="T9" i="19"/>
  <c r="S9" i="19"/>
  <c r="R9" i="19"/>
  <c r="Q9" i="19"/>
  <c r="O9" i="19"/>
  <c r="N9" i="19"/>
  <c r="M9" i="19"/>
  <c r="L9" i="19"/>
  <c r="K9" i="19"/>
  <c r="I9" i="19"/>
  <c r="H9" i="19"/>
  <c r="G9" i="19"/>
  <c r="F9" i="19"/>
  <c r="E9" i="19"/>
  <c r="AH8" i="19"/>
  <c r="AA8" i="19"/>
  <c r="T8" i="19"/>
  <c r="T104" i="19"/>
  <c r="S8" i="19"/>
  <c r="R8" i="19"/>
  <c r="Q8" i="19"/>
  <c r="O8" i="19"/>
  <c r="O104" i="19"/>
  <c r="N8" i="19"/>
  <c r="M8" i="19"/>
  <c r="L8" i="19"/>
  <c r="K8" i="19"/>
  <c r="K104" i="19"/>
  <c r="H8" i="19"/>
  <c r="G8" i="19"/>
  <c r="F8" i="19"/>
  <c r="E8" i="19"/>
  <c r="E104" i="19"/>
  <c r="AA7" i="19"/>
  <c r="Z7" i="19"/>
  <c r="U7" i="19"/>
  <c r="T7" i="19"/>
  <c r="S7" i="19"/>
  <c r="R7" i="19"/>
  <c r="Q7" i="19"/>
  <c r="O7" i="19"/>
  <c r="N7" i="19"/>
  <c r="M7" i="19"/>
  <c r="L7" i="19"/>
  <c r="K7" i="19"/>
  <c r="I7" i="19"/>
  <c r="H7" i="19"/>
  <c r="G7" i="19"/>
  <c r="F7" i="19"/>
  <c r="E7" i="19"/>
  <c r="U6" i="19"/>
  <c r="T6" i="19"/>
  <c r="S6" i="19"/>
  <c r="R6" i="19"/>
  <c r="Q6" i="19"/>
  <c r="O6" i="19"/>
  <c r="N6" i="19"/>
  <c r="M6" i="19"/>
  <c r="L6" i="19"/>
  <c r="K6" i="19"/>
  <c r="I6" i="19"/>
  <c r="H6" i="19"/>
  <c r="G6" i="19"/>
  <c r="F6" i="19"/>
  <c r="E6" i="19"/>
  <c r="AH5" i="19"/>
  <c r="U5" i="19"/>
  <c r="T5" i="19"/>
  <c r="S5" i="19"/>
  <c r="R5" i="19"/>
  <c r="Q5" i="19"/>
  <c r="O5" i="19"/>
  <c r="N5" i="19"/>
  <c r="M5" i="19"/>
  <c r="L5" i="19"/>
  <c r="K5" i="19"/>
  <c r="I5" i="19"/>
  <c r="H5" i="19"/>
  <c r="G5" i="19"/>
  <c r="F5" i="19"/>
  <c r="E5" i="19"/>
  <c r="U4" i="19"/>
  <c r="T4" i="19"/>
  <c r="S4" i="19"/>
  <c r="R4" i="19"/>
  <c r="Q4" i="19"/>
  <c r="O4" i="19"/>
  <c r="N4" i="19"/>
  <c r="M4" i="19"/>
  <c r="L4" i="19"/>
  <c r="K4" i="19"/>
  <c r="I4" i="19"/>
  <c r="H4" i="19"/>
  <c r="G4" i="19"/>
  <c r="E4" i="19"/>
  <c r="E2" i="3"/>
  <c r="E19" i="3"/>
  <c r="F2" i="3"/>
  <c r="F19" i="3"/>
  <c r="G2" i="3"/>
  <c r="G19" i="3"/>
  <c r="E20" i="3"/>
  <c r="E12" i="3"/>
  <c r="Q16" i="19"/>
  <c r="Q22" i="19"/>
  <c r="L16" i="19"/>
  <c r="L30" i="19"/>
  <c r="M16" i="19"/>
  <c r="M30" i="19"/>
  <c r="H16" i="19"/>
  <c r="N16" i="19"/>
  <c r="N27" i="19"/>
  <c r="L26" i="19"/>
  <c r="Q26" i="19"/>
  <c r="F16" i="19"/>
  <c r="L109" i="19"/>
  <c r="B42" i="19"/>
  <c r="B44" i="19"/>
  <c r="L29" i="19"/>
  <c r="L20" i="19"/>
  <c r="Q20" i="19"/>
  <c r="C111" i="19"/>
  <c r="C109" i="19"/>
  <c r="B39" i="19"/>
  <c r="B109" i="19"/>
  <c r="B47" i="19"/>
  <c r="N20" i="19"/>
  <c r="Q21" i="19"/>
  <c r="S16" i="19"/>
  <c r="S25" i="19"/>
  <c r="N108" i="19"/>
  <c r="S20" i="19"/>
  <c r="M111" i="19"/>
  <c r="H111" i="19"/>
  <c r="L111" i="19"/>
  <c r="G111" i="19"/>
  <c r="O111" i="19"/>
  <c r="K111" i="19"/>
  <c r="F111" i="19"/>
  <c r="I111" i="19"/>
  <c r="N111" i="19"/>
  <c r="E111" i="19"/>
  <c r="Q28" i="19"/>
  <c r="C46" i="19"/>
  <c r="AH4" i="19"/>
  <c r="AH6" i="19"/>
  <c r="AH7" i="19"/>
  <c r="F104" i="19"/>
  <c r="L104" i="19"/>
  <c r="L23" i="19"/>
  <c r="Q104" i="19"/>
  <c r="Q23" i="19"/>
  <c r="AH9" i="19"/>
  <c r="AH11" i="19"/>
  <c r="F108" i="19"/>
  <c r="K108" i="19"/>
  <c r="Q108" i="19"/>
  <c r="Q27" i="19"/>
  <c r="U108" i="19"/>
  <c r="H109" i="19"/>
  <c r="M109" i="19"/>
  <c r="R109" i="19"/>
  <c r="E110" i="19"/>
  <c r="Q110" i="19"/>
  <c r="Q29" i="19"/>
  <c r="U110" i="19"/>
  <c r="U16" i="19"/>
  <c r="U23" i="19"/>
  <c r="Q19" i="19"/>
  <c r="L110" i="19"/>
  <c r="F110" i="19"/>
  <c r="Q30" i="19"/>
  <c r="L21" i="19"/>
  <c r="S22" i="19"/>
  <c r="I108" i="19"/>
  <c r="G16" i="19"/>
  <c r="U104" i="19"/>
  <c r="I104" i="19"/>
  <c r="G104" i="19"/>
  <c r="M104" i="19"/>
  <c r="R104" i="19"/>
  <c r="L25" i="19"/>
  <c r="Q25" i="19"/>
  <c r="B108" i="19"/>
  <c r="G108" i="19"/>
  <c r="L108" i="19"/>
  <c r="L27" i="19"/>
  <c r="E109" i="19"/>
  <c r="I109" i="19"/>
  <c r="N109" i="19"/>
  <c r="S109" i="19"/>
  <c r="G110" i="19"/>
  <c r="S111" i="19"/>
  <c r="I16" i="19"/>
  <c r="AH15" i="19"/>
  <c r="AH14" i="19"/>
  <c r="L19" i="19"/>
  <c r="S30" i="19"/>
  <c r="Q24" i="19"/>
  <c r="E108" i="19"/>
  <c r="I110" i="19"/>
  <c r="K16" i="19"/>
  <c r="K24" i="19"/>
  <c r="O16" i="19"/>
  <c r="O21" i="19"/>
  <c r="T16" i="19"/>
  <c r="T29" i="19"/>
  <c r="C104" i="19"/>
  <c r="H104" i="19"/>
  <c r="N104" i="19"/>
  <c r="S104" i="19"/>
  <c r="S108" i="19"/>
  <c r="F109" i="19"/>
  <c r="K109" i="19"/>
  <c r="O109" i="19"/>
  <c r="O112" i="19"/>
  <c r="T109" i="19"/>
  <c r="N110" i="19"/>
  <c r="N29" i="19"/>
  <c r="S110" i="19"/>
  <c r="T111" i="19"/>
  <c r="T112" i="19"/>
  <c r="T30" i="19"/>
  <c r="E16" i="19"/>
  <c r="R16" i="19"/>
  <c r="R26" i="19"/>
  <c r="T19" i="19"/>
  <c r="S23" i="19"/>
  <c r="R110" i="19"/>
  <c r="R111" i="19"/>
  <c r="N19" i="19"/>
  <c r="N30" i="19"/>
  <c r="F21" i="19"/>
  <c r="F17" i="19"/>
  <c r="H23" i="19"/>
  <c r="H17" i="19"/>
  <c r="I20" i="19"/>
  <c r="I17" i="19"/>
  <c r="G23" i="19"/>
  <c r="G17" i="19"/>
  <c r="E26" i="19"/>
  <c r="E17" i="19"/>
  <c r="N25" i="19"/>
  <c r="N22" i="19"/>
  <c r="F26" i="19"/>
  <c r="L22" i="19"/>
  <c r="R20" i="19"/>
  <c r="H19" i="19"/>
  <c r="H22" i="19"/>
  <c r="H27" i="19"/>
  <c r="F27" i="19"/>
  <c r="H29" i="19"/>
  <c r="H28" i="19"/>
  <c r="H26" i="19"/>
  <c r="H25" i="19"/>
  <c r="F20" i="19"/>
  <c r="H20" i="19"/>
  <c r="H21" i="19"/>
  <c r="H24" i="19"/>
  <c r="H30" i="19"/>
  <c r="F24" i="19"/>
  <c r="F25" i="19"/>
  <c r="N21" i="19"/>
  <c r="M27" i="19"/>
  <c r="M28" i="19"/>
  <c r="M24" i="19"/>
  <c r="G24" i="19"/>
  <c r="M25" i="19"/>
  <c r="G25" i="19"/>
  <c r="K28" i="19"/>
  <c r="K26" i="19"/>
  <c r="G21" i="19"/>
  <c r="R23" i="19"/>
  <c r="E27" i="19"/>
  <c r="E23" i="19"/>
  <c r="E24" i="19"/>
  <c r="G112" i="19"/>
  <c r="M29" i="19"/>
  <c r="M21" i="19"/>
  <c r="E112" i="19"/>
  <c r="U112" i="19"/>
  <c r="E22" i="19"/>
  <c r="E29" i="19"/>
  <c r="F30" i="19"/>
  <c r="F29" i="19"/>
  <c r="N28" i="19"/>
  <c r="M23" i="19"/>
  <c r="M19" i="19"/>
  <c r="T26" i="19"/>
  <c r="S112" i="19"/>
  <c r="I29" i="19"/>
  <c r="I25" i="19"/>
  <c r="F19" i="19"/>
  <c r="N24" i="19"/>
  <c r="I19" i="19"/>
  <c r="E25" i="19"/>
  <c r="I22" i="19"/>
  <c r="I21" i="19"/>
  <c r="N23" i="19"/>
  <c r="N26" i="19"/>
  <c r="O20" i="19"/>
  <c r="M22" i="19"/>
  <c r="E28" i="19"/>
  <c r="F23" i="19"/>
  <c r="O28" i="19"/>
  <c r="F28" i="19"/>
  <c r="O26" i="19"/>
  <c r="M20" i="19"/>
  <c r="L28" i="19"/>
  <c r="K23" i="19"/>
  <c r="G29" i="19"/>
  <c r="G27" i="19"/>
  <c r="I24" i="19"/>
  <c r="E19" i="19"/>
  <c r="I27" i="19"/>
  <c r="L24" i="19"/>
  <c r="K112" i="19"/>
  <c r="M26" i="19"/>
  <c r="K19" i="19"/>
  <c r="F22" i="19"/>
  <c r="D46" i="19"/>
  <c r="T24" i="19"/>
  <c r="B110" i="19"/>
  <c r="B48" i="19"/>
  <c r="G20" i="19"/>
  <c r="G30" i="19"/>
  <c r="O23" i="19"/>
  <c r="U27" i="19"/>
  <c r="S26" i="19"/>
  <c r="S21" i="19"/>
  <c r="O24" i="19"/>
  <c r="C42" i="19"/>
  <c r="T21" i="19"/>
  <c r="R21" i="19"/>
  <c r="R24" i="19"/>
  <c r="R19" i="19"/>
  <c r="R29" i="19"/>
  <c r="R27" i="19"/>
  <c r="B111" i="19"/>
  <c r="B49" i="19"/>
  <c r="U25" i="19"/>
  <c r="S24" i="19"/>
  <c r="K27" i="19"/>
  <c r="F112" i="19"/>
  <c r="B16" i="19"/>
  <c r="B24" i="19"/>
  <c r="U26" i="19"/>
  <c r="S28" i="19"/>
  <c r="G19" i="19"/>
  <c r="R25" i="19"/>
  <c r="T25" i="19"/>
  <c r="T22" i="19"/>
  <c r="T20" i="19"/>
  <c r="B43" i="19"/>
  <c r="B40" i="19"/>
  <c r="N112" i="19"/>
  <c r="O30" i="19"/>
  <c r="O27" i="19"/>
  <c r="O22" i="19"/>
  <c r="O25" i="19"/>
  <c r="O19" i="19"/>
  <c r="T23" i="19"/>
  <c r="T27" i="19"/>
  <c r="U29" i="19"/>
  <c r="L112" i="19"/>
  <c r="U24" i="19"/>
  <c r="U22" i="19"/>
  <c r="U30" i="19"/>
  <c r="S29" i="19"/>
  <c r="T28" i="19"/>
  <c r="S27" i="19"/>
  <c r="H112" i="19"/>
  <c r="K30" i="19"/>
  <c r="K22" i="19"/>
  <c r="K29" i="19"/>
  <c r="K20" i="19"/>
  <c r="K25" i="19"/>
  <c r="R112" i="19"/>
  <c r="S19" i="19"/>
  <c r="O29" i="19"/>
  <c r="Q31" i="19"/>
  <c r="Q33" i="19"/>
  <c r="Q34" i="19"/>
  <c r="R30" i="19"/>
  <c r="E30" i="19"/>
  <c r="C112" i="19"/>
  <c r="G28" i="19"/>
  <c r="U21" i="19"/>
  <c r="U28" i="19"/>
  <c r="L33" i="19"/>
  <c r="L34" i="19"/>
  <c r="I30" i="19"/>
  <c r="I23" i="19"/>
  <c r="I26" i="19"/>
  <c r="M112" i="19"/>
  <c r="I112" i="19"/>
  <c r="R28" i="19"/>
  <c r="B45" i="19"/>
  <c r="Q112" i="19"/>
  <c r="B41" i="19"/>
  <c r="C16" i="19"/>
  <c r="C19" i="19"/>
  <c r="G26" i="19"/>
  <c r="E21" i="19"/>
  <c r="E20" i="19"/>
  <c r="C47" i="19"/>
  <c r="I28" i="19"/>
  <c r="R22" i="19"/>
  <c r="C39" i="19"/>
  <c r="G22" i="19"/>
  <c r="U19" i="19"/>
  <c r="K21" i="19"/>
  <c r="U20" i="19"/>
  <c r="C44" i="19"/>
  <c r="AA8" i="17"/>
  <c r="Z8" i="17"/>
  <c r="H33" i="19"/>
  <c r="H34" i="19"/>
  <c r="N31" i="19"/>
  <c r="H31" i="19"/>
  <c r="I33" i="19"/>
  <c r="I34" i="19"/>
  <c r="F33" i="19"/>
  <c r="F34" i="19"/>
  <c r="B22" i="19"/>
  <c r="B26" i="19"/>
  <c r="B112" i="19"/>
  <c r="B21" i="19"/>
  <c r="B29" i="19"/>
  <c r="L31" i="19"/>
  <c r="K33" i="19"/>
  <c r="K34" i="19"/>
  <c r="N33" i="19"/>
  <c r="N34" i="19"/>
  <c r="M33" i="19"/>
  <c r="M34" i="19"/>
  <c r="I31" i="19"/>
  <c r="M31" i="19"/>
  <c r="F31" i="19"/>
  <c r="E31" i="19"/>
  <c r="T33" i="19"/>
  <c r="T34" i="19"/>
  <c r="D76" i="19"/>
  <c r="D47" i="19"/>
  <c r="C41" i="19"/>
  <c r="K31" i="19"/>
  <c r="D71" i="19"/>
  <c r="B79" i="19"/>
  <c r="B81" i="19"/>
  <c r="B84" i="19"/>
  <c r="C45" i="19"/>
  <c r="O33" i="19"/>
  <c r="O34" i="19"/>
  <c r="O31" i="19"/>
  <c r="D42" i="19"/>
  <c r="D75" i="19"/>
  <c r="C22" i="19"/>
  <c r="C29" i="19"/>
  <c r="C25" i="19"/>
  <c r="C28" i="19"/>
  <c r="C20" i="19"/>
  <c r="C27" i="19"/>
  <c r="C23" i="19"/>
  <c r="C30" i="19"/>
  <c r="D73" i="19"/>
  <c r="E33" i="19"/>
  <c r="E34" i="19"/>
  <c r="C40" i="19"/>
  <c r="B86" i="19"/>
  <c r="B23" i="19"/>
  <c r="B25" i="19"/>
  <c r="B27" i="19"/>
  <c r="B20" i="19"/>
  <c r="B28" i="19"/>
  <c r="B30" i="19"/>
  <c r="C48" i="19"/>
  <c r="E46" i="19"/>
  <c r="T31" i="19"/>
  <c r="D39" i="19"/>
  <c r="S33" i="19"/>
  <c r="S34" i="19"/>
  <c r="S31" i="19"/>
  <c r="R33" i="19"/>
  <c r="R34" i="19"/>
  <c r="R31" i="19"/>
  <c r="C43" i="19"/>
  <c r="B50" i="19"/>
  <c r="B59" i="19"/>
  <c r="D68" i="19"/>
  <c r="U31" i="19"/>
  <c r="U33" i="19"/>
  <c r="U34" i="19"/>
  <c r="B88" i="19"/>
  <c r="D44" i="19"/>
  <c r="C26" i="19"/>
  <c r="C24" i="19"/>
  <c r="B83" i="19"/>
  <c r="G31" i="19"/>
  <c r="G33" i="19"/>
  <c r="G34" i="19"/>
  <c r="B19" i="19"/>
  <c r="B63" i="19"/>
  <c r="C49" i="19"/>
  <c r="C21" i="19"/>
  <c r="B91" i="19"/>
  <c r="AI16" i="17"/>
  <c r="C31" i="19"/>
  <c r="C33" i="19"/>
  <c r="C34" i="19"/>
  <c r="B62" i="19"/>
  <c r="B54" i="19"/>
  <c r="B57" i="19"/>
  <c r="D49" i="19"/>
  <c r="D45" i="19"/>
  <c r="D67" i="19"/>
  <c r="D77" i="19"/>
  <c r="E44" i="19"/>
  <c r="C50" i="19"/>
  <c r="C63" i="19"/>
  <c r="F46" i="19"/>
  <c r="G46" i="19"/>
  <c r="H46" i="19"/>
  <c r="I46" i="19"/>
  <c r="J46" i="19"/>
  <c r="K46" i="19"/>
  <c r="L46" i="19"/>
  <c r="M46" i="19"/>
  <c r="N46" i="19"/>
  <c r="E73" i="19"/>
  <c r="B31" i="19"/>
  <c r="B33" i="19"/>
  <c r="B34" i="19"/>
  <c r="B60" i="19"/>
  <c r="B53" i="19"/>
  <c r="B56" i="19"/>
  <c r="B58" i="19"/>
  <c r="B61" i="19"/>
  <c r="E39" i="19"/>
  <c r="C54" i="19"/>
  <c r="D40" i="19"/>
  <c r="E75" i="19"/>
  <c r="D78" i="19"/>
  <c r="B87" i="19"/>
  <c r="B89" i="19"/>
  <c r="B82" i="19"/>
  <c r="B85" i="19"/>
  <c r="B90" i="19"/>
  <c r="B55" i="19"/>
  <c r="E76" i="19"/>
  <c r="D74" i="19"/>
  <c r="E42" i="19"/>
  <c r="E47" i="19"/>
  <c r="D69" i="19"/>
  <c r="D43" i="19"/>
  <c r="E68" i="19"/>
  <c r="B52" i="19"/>
  <c r="D48" i="19"/>
  <c r="D72" i="19"/>
  <c r="D70" i="19"/>
  <c r="B92" i="19"/>
  <c r="E71" i="19"/>
  <c r="D41" i="19"/>
  <c r="L4" i="17"/>
  <c r="M4" i="17"/>
  <c r="N4" i="17"/>
  <c r="O4" i="17"/>
  <c r="L5" i="17"/>
  <c r="M5" i="17"/>
  <c r="N5" i="17"/>
  <c r="O5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1" i="17"/>
  <c r="M11" i="17"/>
  <c r="N11" i="17"/>
  <c r="O11" i="17"/>
  <c r="L12" i="17"/>
  <c r="M12" i="17"/>
  <c r="N12" i="17"/>
  <c r="L13" i="17"/>
  <c r="M13" i="17"/>
  <c r="N13" i="17"/>
  <c r="O13" i="17"/>
  <c r="M14" i="17"/>
  <c r="N14" i="17"/>
  <c r="O14" i="17"/>
  <c r="K5" i="17"/>
  <c r="K6" i="17"/>
  <c r="K7" i="17"/>
  <c r="K8" i="17"/>
  <c r="K9" i="17"/>
  <c r="K10" i="17"/>
  <c r="K11" i="17"/>
  <c r="K12" i="17"/>
  <c r="K13" i="17"/>
  <c r="K14" i="17"/>
  <c r="K4" i="17"/>
  <c r="F4" i="17"/>
  <c r="G4" i="17"/>
  <c r="H4" i="17"/>
  <c r="I4" i="17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F9" i="17"/>
  <c r="G9" i="17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G14" i="17"/>
  <c r="H14" i="17"/>
  <c r="I14" i="17"/>
  <c r="E5" i="17"/>
  <c r="E6" i="17"/>
  <c r="E7" i="17"/>
  <c r="E8" i="17"/>
  <c r="E9" i="17"/>
  <c r="E10" i="17"/>
  <c r="E11" i="17"/>
  <c r="E12" i="17"/>
  <c r="E13" i="17"/>
  <c r="E14" i="17"/>
  <c r="E4" i="17"/>
  <c r="F38" i="17"/>
  <c r="G38" i="17"/>
  <c r="O111" i="17"/>
  <c r="AJ23" i="17"/>
  <c r="AJ22" i="17"/>
  <c r="I104" i="17"/>
  <c r="AJ21" i="17"/>
  <c r="AG16" i="17"/>
  <c r="AH13" i="17"/>
  <c r="U15" i="17"/>
  <c r="T15" i="17"/>
  <c r="S15" i="17"/>
  <c r="S111" i="17"/>
  <c r="R15" i="17"/>
  <c r="Q15" i="17"/>
  <c r="K111" i="17"/>
  <c r="F111" i="17"/>
  <c r="U14" i="17"/>
  <c r="T14" i="17"/>
  <c r="S14" i="17"/>
  <c r="R14" i="17"/>
  <c r="Q14" i="17"/>
  <c r="U13" i="17"/>
  <c r="T13" i="17"/>
  <c r="S13" i="17"/>
  <c r="R13" i="17"/>
  <c r="Q13" i="17"/>
  <c r="U12" i="17"/>
  <c r="T12" i="17"/>
  <c r="S12" i="17"/>
  <c r="R12" i="17"/>
  <c r="Q12" i="17"/>
  <c r="AH11" i="17"/>
  <c r="U11" i="17"/>
  <c r="T11" i="17"/>
  <c r="S11" i="17"/>
  <c r="R11" i="17"/>
  <c r="Q11" i="17"/>
  <c r="U10" i="17"/>
  <c r="T10" i="17"/>
  <c r="S10" i="17"/>
  <c r="R10" i="17"/>
  <c r="Q10" i="17"/>
  <c r="AH9" i="17"/>
  <c r="U9" i="17"/>
  <c r="T9" i="17"/>
  <c r="S9" i="17"/>
  <c r="R9" i="17"/>
  <c r="Q9" i="17"/>
  <c r="T8" i="17"/>
  <c r="S8" i="17"/>
  <c r="R8" i="17"/>
  <c r="Q8" i="17"/>
  <c r="AA7" i="17"/>
  <c r="Z7" i="17"/>
  <c r="U7" i="17"/>
  <c r="T7" i="17"/>
  <c r="S7" i="17"/>
  <c r="R7" i="17"/>
  <c r="Q7" i="17"/>
  <c r="U6" i="17"/>
  <c r="T6" i="17"/>
  <c r="S6" i="17"/>
  <c r="R6" i="17"/>
  <c r="Q6" i="17"/>
  <c r="AH5" i="17"/>
  <c r="U5" i="17"/>
  <c r="T5" i="17"/>
  <c r="S5" i="17"/>
  <c r="R5" i="17"/>
  <c r="Q5" i="17"/>
  <c r="U4" i="17"/>
  <c r="T4" i="17"/>
  <c r="S4" i="17"/>
  <c r="R4" i="17"/>
  <c r="Q4" i="17"/>
  <c r="C86" i="19"/>
  <c r="C62" i="19"/>
  <c r="C55" i="19"/>
  <c r="B93" i="19"/>
  <c r="C83" i="19"/>
  <c r="C88" i="19"/>
  <c r="C91" i="19"/>
  <c r="C84" i="19"/>
  <c r="C92" i="19"/>
  <c r="C52" i="19"/>
  <c r="C59" i="19"/>
  <c r="C57" i="19"/>
  <c r="E45" i="19"/>
  <c r="F71" i="19"/>
  <c r="G71" i="19"/>
  <c r="H71" i="19"/>
  <c r="I71" i="19"/>
  <c r="J71" i="19"/>
  <c r="K71" i="19"/>
  <c r="L71" i="19"/>
  <c r="M71" i="19"/>
  <c r="N71" i="19"/>
  <c r="E72" i="19"/>
  <c r="B64" i="19"/>
  <c r="E43" i="19"/>
  <c r="E74" i="19"/>
  <c r="F75" i="19"/>
  <c r="G75" i="19"/>
  <c r="H75" i="19"/>
  <c r="I75" i="19"/>
  <c r="J75" i="19"/>
  <c r="K75" i="19"/>
  <c r="L75" i="19"/>
  <c r="M75" i="19"/>
  <c r="N75" i="19"/>
  <c r="F39" i="19"/>
  <c r="G39" i="19"/>
  <c r="H39" i="19"/>
  <c r="I39" i="19"/>
  <c r="J39" i="19"/>
  <c r="K39" i="19"/>
  <c r="L39" i="19"/>
  <c r="M39" i="19"/>
  <c r="N39" i="19"/>
  <c r="F44" i="19"/>
  <c r="G44" i="19"/>
  <c r="H44" i="19"/>
  <c r="I44" i="19"/>
  <c r="J44" i="19"/>
  <c r="K44" i="19"/>
  <c r="L44" i="19"/>
  <c r="M44" i="19"/>
  <c r="N44" i="19"/>
  <c r="E67" i="19"/>
  <c r="D79" i="19"/>
  <c r="D91" i="19"/>
  <c r="E41" i="19"/>
  <c r="F47" i="19"/>
  <c r="G47" i="19"/>
  <c r="H47" i="19"/>
  <c r="I47" i="19"/>
  <c r="J47" i="19"/>
  <c r="K47" i="19"/>
  <c r="L47" i="19"/>
  <c r="M47" i="19"/>
  <c r="N47" i="19"/>
  <c r="F73" i="19"/>
  <c r="G73" i="19"/>
  <c r="H73" i="19"/>
  <c r="I73" i="19"/>
  <c r="J73" i="19"/>
  <c r="K73" i="19"/>
  <c r="L73" i="19"/>
  <c r="M73" i="19"/>
  <c r="N73" i="19"/>
  <c r="D50" i="19"/>
  <c r="D62" i="19"/>
  <c r="H38" i="19"/>
  <c r="I38" i="19"/>
  <c r="E70" i="19"/>
  <c r="E48" i="19"/>
  <c r="F68" i="19"/>
  <c r="G68" i="19"/>
  <c r="H68" i="19"/>
  <c r="I68" i="19"/>
  <c r="J68" i="19"/>
  <c r="K68" i="19"/>
  <c r="L68" i="19"/>
  <c r="M68" i="19"/>
  <c r="N68" i="19"/>
  <c r="E69" i="19"/>
  <c r="F42" i="19"/>
  <c r="G42" i="19"/>
  <c r="H42" i="19"/>
  <c r="I42" i="19"/>
  <c r="J42" i="19"/>
  <c r="K42" i="19"/>
  <c r="L42" i="19"/>
  <c r="M42" i="19"/>
  <c r="N42" i="19"/>
  <c r="F76" i="19"/>
  <c r="G76" i="19"/>
  <c r="H76" i="19"/>
  <c r="I76" i="19"/>
  <c r="J76" i="19"/>
  <c r="K76" i="19"/>
  <c r="L76" i="19"/>
  <c r="M76" i="19"/>
  <c r="N76" i="19"/>
  <c r="E78" i="19"/>
  <c r="E40" i="19"/>
  <c r="C60" i="19"/>
  <c r="C53" i="19"/>
  <c r="C58" i="19"/>
  <c r="C61" i="19"/>
  <c r="C56" i="19"/>
  <c r="E77" i="19"/>
  <c r="C90" i="19"/>
  <c r="C89" i="19"/>
  <c r="C85" i="19"/>
  <c r="C87" i="19"/>
  <c r="C82" i="19"/>
  <c r="E49" i="19"/>
  <c r="AH6" i="17"/>
  <c r="B40" i="17"/>
  <c r="AH7" i="17"/>
  <c r="T111" i="17"/>
  <c r="AH4" i="17"/>
  <c r="B67" i="17"/>
  <c r="C67" i="17"/>
  <c r="D67" i="17"/>
  <c r="AH8" i="17"/>
  <c r="B71" i="17"/>
  <c r="AH10" i="17"/>
  <c r="B44" i="17"/>
  <c r="AH12" i="17"/>
  <c r="B75" i="17"/>
  <c r="AH14" i="17"/>
  <c r="B48" i="17"/>
  <c r="U108" i="17"/>
  <c r="E104" i="17"/>
  <c r="H108" i="17"/>
  <c r="M110" i="17"/>
  <c r="H110" i="17"/>
  <c r="N104" i="17"/>
  <c r="G110" i="17"/>
  <c r="N109" i="17"/>
  <c r="M108" i="17"/>
  <c r="S104" i="17"/>
  <c r="R108" i="17"/>
  <c r="AH15" i="17"/>
  <c r="B78" i="17"/>
  <c r="L108" i="17"/>
  <c r="E109" i="17"/>
  <c r="F104" i="17"/>
  <c r="O104" i="17"/>
  <c r="T104" i="17"/>
  <c r="K109" i="17"/>
  <c r="T109" i="17"/>
  <c r="K104" i="17"/>
  <c r="AH16" i="17"/>
  <c r="F16" i="17"/>
  <c r="O16" i="17"/>
  <c r="B73" i="17"/>
  <c r="C73" i="17"/>
  <c r="M16" i="17"/>
  <c r="H16" i="17"/>
  <c r="R16" i="17"/>
  <c r="R26" i="17"/>
  <c r="B74" i="17"/>
  <c r="B45" i="17"/>
  <c r="E108" i="17"/>
  <c r="N108" i="17"/>
  <c r="B47" i="17"/>
  <c r="B76" i="17"/>
  <c r="T16" i="17"/>
  <c r="T22" i="17"/>
  <c r="K108" i="17"/>
  <c r="C109" i="17"/>
  <c r="G109" i="17"/>
  <c r="U109" i="17"/>
  <c r="M111" i="17"/>
  <c r="N16" i="17"/>
  <c r="O109" i="17"/>
  <c r="B39" i="17"/>
  <c r="B68" i="17"/>
  <c r="B70" i="17"/>
  <c r="B41" i="17"/>
  <c r="B72" i="17"/>
  <c r="B43" i="17"/>
  <c r="R25" i="17"/>
  <c r="C44" i="17"/>
  <c r="L110" i="17"/>
  <c r="U110" i="17"/>
  <c r="E111" i="17"/>
  <c r="N111" i="17"/>
  <c r="C110" i="17"/>
  <c r="Q110" i="17"/>
  <c r="I111" i="17"/>
  <c r="I108" i="17"/>
  <c r="S108" i="17"/>
  <c r="K16" i="17"/>
  <c r="B108" i="17"/>
  <c r="B46" i="17"/>
  <c r="F108" i="17"/>
  <c r="O108" i="17"/>
  <c r="T108" i="17"/>
  <c r="L109" i="17"/>
  <c r="Q109" i="17"/>
  <c r="H111" i="17"/>
  <c r="R111" i="17"/>
  <c r="E16" i="17"/>
  <c r="B109" i="17"/>
  <c r="C16" i="17"/>
  <c r="C25" i="17"/>
  <c r="G16" i="17"/>
  <c r="L16" i="17"/>
  <c r="Q16" i="17"/>
  <c r="Q27" i="17"/>
  <c r="U16" i="17"/>
  <c r="U28" i="17"/>
  <c r="B77" i="17"/>
  <c r="B110" i="17"/>
  <c r="I16" i="17"/>
  <c r="S16" i="17"/>
  <c r="S26" i="17"/>
  <c r="F109" i="17"/>
  <c r="R110" i="17"/>
  <c r="C104" i="17"/>
  <c r="G104" i="17"/>
  <c r="L104" i="17"/>
  <c r="Q104" i="17"/>
  <c r="U104" i="17"/>
  <c r="H109" i="17"/>
  <c r="M109" i="17"/>
  <c r="R109" i="17"/>
  <c r="E110" i="17"/>
  <c r="I110" i="17"/>
  <c r="N110" i="17"/>
  <c r="S110" i="17"/>
  <c r="C108" i="17"/>
  <c r="G108" i="17"/>
  <c r="Q108" i="17"/>
  <c r="I109" i="17"/>
  <c r="S109" i="17"/>
  <c r="H104" i="17"/>
  <c r="M104" i="17"/>
  <c r="R104" i="17"/>
  <c r="F110" i="17"/>
  <c r="K110" i="17"/>
  <c r="O110" i="17"/>
  <c r="T110" i="17"/>
  <c r="C111" i="17"/>
  <c r="G111" i="17"/>
  <c r="L111" i="17"/>
  <c r="Q111" i="17"/>
  <c r="U111" i="17"/>
  <c r="I17" i="17"/>
  <c r="L22" i="17"/>
  <c r="N24" i="17"/>
  <c r="K24" i="17"/>
  <c r="O19" i="17"/>
  <c r="M29" i="17"/>
  <c r="J38" i="19"/>
  <c r="K38" i="19"/>
  <c r="L38" i="19"/>
  <c r="M38" i="19"/>
  <c r="N38" i="19"/>
  <c r="C93" i="19"/>
  <c r="D54" i="19"/>
  <c r="D55" i="19"/>
  <c r="C64" i="19"/>
  <c r="D52" i="19"/>
  <c r="D63" i="19"/>
  <c r="T27" i="17"/>
  <c r="F77" i="19"/>
  <c r="G77" i="19"/>
  <c r="H77" i="19"/>
  <c r="I77" i="19"/>
  <c r="J77" i="19"/>
  <c r="K77" i="19"/>
  <c r="L77" i="19"/>
  <c r="M77" i="19"/>
  <c r="N77" i="19"/>
  <c r="F40" i="19"/>
  <c r="G40" i="19"/>
  <c r="H40" i="19"/>
  <c r="I40" i="19"/>
  <c r="J40" i="19"/>
  <c r="K40" i="19"/>
  <c r="L40" i="19"/>
  <c r="M40" i="19"/>
  <c r="N40" i="19"/>
  <c r="F69" i="19"/>
  <c r="G69" i="19"/>
  <c r="H69" i="19"/>
  <c r="I69" i="19"/>
  <c r="J69" i="19"/>
  <c r="K69" i="19"/>
  <c r="L69" i="19"/>
  <c r="M69" i="19"/>
  <c r="N69" i="19"/>
  <c r="F48" i="19"/>
  <c r="G48" i="19"/>
  <c r="H48" i="19"/>
  <c r="I48" i="19"/>
  <c r="J48" i="19"/>
  <c r="K48" i="19"/>
  <c r="L48" i="19"/>
  <c r="M48" i="19"/>
  <c r="N48" i="19"/>
  <c r="F74" i="19"/>
  <c r="G74" i="19"/>
  <c r="H74" i="19"/>
  <c r="I74" i="19"/>
  <c r="J74" i="19"/>
  <c r="K74" i="19"/>
  <c r="L74" i="19"/>
  <c r="M74" i="19"/>
  <c r="N74" i="19"/>
  <c r="F70" i="19"/>
  <c r="G70" i="19"/>
  <c r="H70" i="19"/>
  <c r="I70" i="19"/>
  <c r="J70" i="19"/>
  <c r="K70" i="19"/>
  <c r="L70" i="19"/>
  <c r="M70" i="19"/>
  <c r="N70" i="19"/>
  <c r="E50" i="19"/>
  <c r="E54" i="19"/>
  <c r="D87" i="19"/>
  <c r="D89" i="19"/>
  <c r="D82" i="19"/>
  <c r="D90" i="19"/>
  <c r="D85" i="19"/>
  <c r="D88" i="19"/>
  <c r="F72" i="19"/>
  <c r="G72" i="19"/>
  <c r="H72" i="19"/>
  <c r="I72" i="19"/>
  <c r="J72" i="19"/>
  <c r="K72" i="19"/>
  <c r="L72" i="19"/>
  <c r="M72" i="19"/>
  <c r="N72" i="19"/>
  <c r="E59" i="19"/>
  <c r="F45" i="19"/>
  <c r="G45" i="19"/>
  <c r="H45" i="19"/>
  <c r="I45" i="19"/>
  <c r="J45" i="19"/>
  <c r="K45" i="19"/>
  <c r="L45" i="19"/>
  <c r="M45" i="19"/>
  <c r="N45" i="19"/>
  <c r="F78" i="19"/>
  <c r="G78" i="19"/>
  <c r="H78" i="19"/>
  <c r="I78" i="19"/>
  <c r="J78" i="19"/>
  <c r="K78" i="19"/>
  <c r="L78" i="19"/>
  <c r="M78" i="19"/>
  <c r="N78" i="19"/>
  <c r="D92" i="19"/>
  <c r="D84" i="19"/>
  <c r="D60" i="19"/>
  <c r="D58" i="19"/>
  <c r="D53" i="19"/>
  <c r="D56" i="19"/>
  <c r="D61" i="19"/>
  <c r="E79" i="19"/>
  <c r="E84" i="19"/>
  <c r="F67" i="19"/>
  <c r="G67" i="19"/>
  <c r="H67" i="19"/>
  <c r="I67" i="19"/>
  <c r="J67" i="19"/>
  <c r="K67" i="19"/>
  <c r="L67" i="19"/>
  <c r="M67" i="19"/>
  <c r="N67" i="19"/>
  <c r="F43" i="19"/>
  <c r="G43" i="19"/>
  <c r="H43" i="19"/>
  <c r="I43" i="19"/>
  <c r="J43" i="19"/>
  <c r="K43" i="19"/>
  <c r="L43" i="19"/>
  <c r="M43" i="19"/>
  <c r="N43" i="19"/>
  <c r="D86" i="19"/>
  <c r="D59" i="19"/>
  <c r="F49" i="19"/>
  <c r="G49" i="19"/>
  <c r="H49" i="19"/>
  <c r="I49" i="19"/>
  <c r="J49" i="19"/>
  <c r="K49" i="19"/>
  <c r="L49" i="19"/>
  <c r="M49" i="19"/>
  <c r="N49" i="19"/>
  <c r="D83" i="19"/>
  <c r="F41" i="19"/>
  <c r="G41" i="19"/>
  <c r="H41" i="19"/>
  <c r="I41" i="19"/>
  <c r="J41" i="19"/>
  <c r="K41" i="19"/>
  <c r="L41" i="19"/>
  <c r="M41" i="19"/>
  <c r="N41" i="19"/>
  <c r="D81" i="19"/>
  <c r="D57" i="19"/>
  <c r="B69" i="17"/>
  <c r="C69" i="17"/>
  <c r="U26" i="17"/>
  <c r="B16" i="17"/>
  <c r="B28" i="17"/>
  <c r="B49" i="17"/>
  <c r="C49" i="17"/>
  <c r="B42" i="17"/>
  <c r="C42" i="17"/>
  <c r="D42" i="17"/>
  <c r="B104" i="17"/>
  <c r="B112" i="17"/>
  <c r="C30" i="17"/>
  <c r="R23" i="17"/>
  <c r="R28" i="17"/>
  <c r="R29" i="17"/>
  <c r="R30" i="17"/>
  <c r="R21" i="17"/>
  <c r="E24" i="17"/>
  <c r="E17" i="17"/>
  <c r="G21" i="17"/>
  <c r="G17" i="17"/>
  <c r="H21" i="17"/>
  <c r="H17" i="17"/>
  <c r="I30" i="17"/>
  <c r="F25" i="17"/>
  <c r="F17" i="17"/>
  <c r="Q26" i="17"/>
  <c r="Q30" i="17"/>
  <c r="K29" i="17"/>
  <c r="I112" i="17"/>
  <c r="M112" i="17"/>
  <c r="L30" i="17"/>
  <c r="K30" i="17"/>
  <c r="N20" i="17"/>
  <c r="N22" i="17"/>
  <c r="N29" i="17"/>
  <c r="O22" i="17"/>
  <c r="O28" i="17"/>
  <c r="O24" i="17"/>
  <c r="F23" i="17"/>
  <c r="F27" i="17"/>
  <c r="F28" i="17"/>
  <c r="F29" i="17"/>
  <c r="F26" i="17"/>
  <c r="F24" i="17"/>
  <c r="F22" i="17"/>
  <c r="F20" i="17"/>
  <c r="F21" i="17"/>
  <c r="O25" i="17"/>
  <c r="L26" i="17"/>
  <c r="N112" i="17"/>
  <c r="O23" i="17"/>
  <c r="O27" i="17"/>
  <c r="O26" i="17"/>
  <c r="O29" i="17"/>
  <c r="O112" i="17"/>
  <c r="L23" i="17"/>
  <c r="M28" i="17"/>
  <c r="O20" i="17"/>
  <c r="K20" i="17"/>
  <c r="G30" i="17"/>
  <c r="F30" i="17"/>
  <c r="E29" i="17"/>
  <c r="E22" i="17"/>
  <c r="G24" i="17"/>
  <c r="K21" i="17"/>
  <c r="G23" i="17"/>
  <c r="L29" i="17"/>
  <c r="N26" i="17"/>
  <c r="E20" i="17"/>
  <c r="L19" i="17"/>
  <c r="S27" i="17"/>
  <c r="O21" i="17"/>
  <c r="F19" i="17"/>
  <c r="H112" i="17"/>
  <c r="U19" i="17"/>
  <c r="T112" i="17"/>
  <c r="E26" i="17"/>
  <c r="S112" i="17"/>
  <c r="U21" i="17"/>
  <c r="E23" i="17"/>
  <c r="E30" i="17"/>
  <c r="K22" i="17"/>
  <c r="K28" i="17"/>
  <c r="U22" i="17"/>
  <c r="S21" i="17"/>
  <c r="S29" i="17"/>
  <c r="I29" i="17"/>
  <c r="F112" i="17"/>
  <c r="I20" i="17"/>
  <c r="L28" i="17"/>
  <c r="G25" i="17"/>
  <c r="I27" i="17"/>
  <c r="L21" i="17"/>
  <c r="K26" i="17"/>
  <c r="K27" i="17"/>
  <c r="E27" i="17"/>
  <c r="I21" i="17"/>
  <c r="U30" i="17"/>
  <c r="U23" i="17"/>
  <c r="U112" i="17"/>
  <c r="I28" i="17"/>
  <c r="G28" i="17"/>
  <c r="K112" i="17"/>
  <c r="I22" i="17"/>
  <c r="E112" i="17"/>
  <c r="O30" i="17"/>
  <c r="C43" i="17"/>
  <c r="C68" i="17"/>
  <c r="T25" i="17"/>
  <c r="T23" i="17"/>
  <c r="T19" i="17"/>
  <c r="H24" i="17"/>
  <c r="H22" i="17"/>
  <c r="H27" i="17"/>
  <c r="M22" i="17"/>
  <c r="M24" i="17"/>
  <c r="M20" i="17"/>
  <c r="H20" i="17"/>
  <c r="Q22" i="17"/>
  <c r="Q20" i="17"/>
  <c r="C26" i="17"/>
  <c r="C20" i="17"/>
  <c r="C22" i="17"/>
  <c r="C75" i="17"/>
  <c r="T28" i="17"/>
  <c r="G27" i="17"/>
  <c r="C78" i="17"/>
  <c r="Q29" i="17"/>
  <c r="H28" i="17"/>
  <c r="M25" i="17"/>
  <c r="T24" i="17"/>
  <c r="C41" i="17"/>
  <c r="C39" i="17"/>
  <c r="N28" i="17"/>
  <c r="N21" i="17"/>
  <c r="N19" i="17"/>
  <c r="N25" i="17"/>
  <c r="M30" i="17"/>
  <c r="C28" i="17"/>
  <c r="Q25" i="17"/>
  <c r="M21" i="17"/>
  <c r="N27" i="17"/>
  <c r="Q21" i="17"/>
  <c r="R24" i="17"/>
  <c r="R27" i="17"/>
  <c r="R22" i="17"/>
  <c r="C29" i="17"/>
  <c r="C48" i="17"/>
  <c r="C40" i="17"/>
  <c r="C76" i="17"/>
  <c r="C74" i="17"/>
  <c r="T20" i="17"/>
  <c r="E67" i="17"/>
  <c r="Q112" i="17"/>
  <c r="C112" i="17"/>
  <c r="T30" i="17"/>
  <c r="H29" i="17"/>
  <c r="G20" i="17"/>
  <c r="G29" i="17"/>
  <c r="G26" i="17"/>
  <c r="G22" i="17"/>
  <c r="B30" i="17"/>
  <c r="C72" i="17"/>
  <c r="C47" i="17"/>
  <c r="M26" i="17"/>
  <c r="H19" i="17"/>
  <c r="M19" i="17"/>
  <c r="C24" i="17"/>
  <c r="M23" i="17"/>
  <c r="T29" i="17"/>
  <c r="L112" i="17"/>
  <c r="S19" i="17"/>
  <c r="S25" i="17"/>
  <c r="S30" i="17"/>
  <c r="S23" i="17"/>
  <c r="M27" i="17"/>
  <c r="S20" i="17"/>
  <c r="Q19" i="17"/>
  <c r="G19" i="17"/>
  <c r="C19" i="17"/>
  <c r="H30" i="17"/>
  <c r="Q28" i="17"/>
  <c r="C46" i="17"/>
  <c r="S24" i="17"/>
  <c r="C27" i="17"/>
  <c r="H23" i="17"/>
  <c r="R112" i="17"/>
  <c r="Q23" i="17"/>
  <c r="C23" i="17"/>
  <c r="G112" i="17"/>
  <c r="I23" i="17"/>
  <c r="I25" i="17"/>
  <c r="I19" i="17"/>
  <c r="C77" i="17"/>
  <c r="S28" i="17"/>
  <c r="C71" i="17"/>
  <c r="U20" i="17"/>
  <c r="U27" i="17"/>
  <c r="U24" i="17"/>
  <c r="L27" i="17"/>
  <c r="L24" i="17"/>
  <c r="L20" i="17"/>
  <c r="E28" i="17"/>
  <c r="E25" i="17"/>
  <c r="E19" i="17"/>
  <c r="E21" i="17"/>
  <c r="U25" i="17"/>
  <c r="I24" i="17"/>
  <c r="K25" i="17"/>
  <c r="K19" i="17"/>
  <c r="K23" i="17"/>
  <c r="H26" i="17"/>
  <c r="N23" i="17"/>
  <c r="N30" i="17"/>
  <c r="U29" i="17"/>
  <c r="T26" i="17"/>
  <c r="D44" i="17"/>
  <c r="H25" i="17"/>
  <c r="C70" i="17"/>
  <c r="D73" i="17"/>
  <c r="L25" i="17"/>
  <c r="S22" i="17"/>
  <c r="C45" i="17"/>
  <c r="C21" i="17"/>
  <c r="R19" i="17"/>
  <c r="Q24" i="17"/>
  <c r="T21" i="17"/>
  <c r="R20" i="17"/>
  <c r="I26" i="17"/>
  <c r="I50" i="19"/>
  <c r="B29" i="17"/>
  <c r="B19" i="17"/>
  <c r="B27" i="17"/>
  <c r="B25" i="17"/>
  <c r="D93" i="19"/>
  <c r="D64" i="19"/>
  <c r="E55" i="19"/>
  <c r="E81" i="19"/>
  <c r="F79" i="19"/>
  <c r="F81" i="19"/>
  <c r="E52" i="19"/>
  <c r="E62" i="19"/>
  <c r="E89" i="19"/>
  <c r="E82" i="19"/>
  <c r="E85" i="19"/>
  <c r="E87" i="19"/>
  <c r="E90" i="19"/>
  <c r="F50" i="19"/>
  <c r="F54" i="19"/>
  <c r="E60" i="19"/>
  <c r="E61" i="19"/>
  <c r="E56" i="19"/>
  <c r="E53" i="19"/>
  <c r="E58" i="19"/>
  <c r="E88" i="19"/>
  <c r="E63" i="19"/>
  <c r="E57" i="19"/>
  <c r="E92" i="19"/>
  <c r="E86" i="19"/>
  <c r="E83" i="19"/>
  <c r="E91" i="19"/>
  <c r="B79" i="17"/>
  <c r="B88" i="17"/>
  <c r="B22" i="17"/>
  <c r="B21" i="17"/>
  <c r="B20" i="17"/>
  <c r="B50" i="17"/>
  <c r="B61" i="17"/>
  <c r="B24" i="17"/>
  <c r="B52" i="17"/>
  <c r="B26" i="17"/>
  <c r="B23" i="17"/>
  <c r="O31" i="17"/>
  <c r="F33" i="17"/>
  <c r="F34" i="17"/>
  <c r="O33" i="17"/>
  <c r="O34" i="17"/>
  <c r="F31" i="17"/>
  <c r="L33" i="17"/>
  <c r="L34" i="17"/>
  <c r="U31" i="17"/>
  <c r="K31" i="17"/>
  <c r="K33" i="17"/>
  <c r="K34" i="17"/>
  <c r="C50" i="17"/>
  <c r="C62" i="17"/>
  <c r="F67" i="17"/>
  <c r="G67" i="17"/>
  <c r="H67" i="17"/>
  <c r="I67" i="17"/>
  <c r="J67" i="17"/>
  <c r="K67" i="17"/>
  <c r="L67" i="17"/>
  <c r="M67" i="17"/>
  <c r="N67" i="17"/>
  <c r="D48" i="17"/>
  <c r="D41" i="17"/>
  <c r="E73" i="17"/>
  <c r="D71" i="17"/>
  <c r="D46" i="17"/>
  <c r="G33" i="17"/>
  <c r="G34" i="17"/>
  <c r="G31" i="17"/>
  <c r="H33" i="17"/>
  <c r="H34" i="17"/>
  <c r="H31" i="17"/>
  <c r="D74" i="17"/>
  <c r="U33" i="17"/>
  <c r="U34" i="17"/>
  <c r="D39" i="17"/>
  <c r="D77" i="17"/>
  <c r="C33" i="17"/>
  <c r="C34" i="17"/>
  <c r="C31" i="17"/>
  <c r="M31" i="17"/>
  <c r="M33" i="17"/>
  <c r="M34" i="17"/>
  <c r="D68" i="17"/>
  <c r="C79" i="17"/>
  <c r="C85" i="17"/>
  <c r="E31" i="17"/>
  <c r="E33" i="17"/>
  <c r="E34" i="17"/>
  <c r="Q33" i="17"/>
  <c r="Q34" i="17"/>
  <c r="Q31" i="17"/>
  <c r="S31" i="17"/>
  <c r="S33" i="17"/>
  <c r="S34" i="17"/>
  <c r="D72" i="17"/>
  <c r="D76" i="17"/>
  <c r="D40" i="17"/>
  <c r="N31" i="17"/>
  <c r="N33" i="17"/>
  <c r="N34" i="17"/>
  <c r="D78" i="17"/>
  <c r="D69" i="17"/>
  <c r="D49" i="17"/>
  <c r="D43" i="17"/>
  <c r="L31" i="17"/>
  <c r="R33" i="17"/>
  <c r="R34" i="17"/>
  <c r="R31" i="17"/>
  <c r="E42" i="17"/>
  <c r="F42" i="17"/>
  <c r="G42" i="17"/>
  <c r="H42" i="17"/>
  <c r="I42" i="17"/>
  <c r="J42" i="17"/>
  <c r="K42" i="17"/>
  <c r="L42" i="17"/>
  <c r="M42" i="17"/>
  <c r="N42" i="17"/>
  <c r="D45" i="17"/>
  <c r="D70" i="17"/>
  <c r="E44" i="17"/>
  <c r="F44" i="17"/>
  <c r="G44" i="17"/>
  <c r="H44" i="17"/>
  <c r="I44" i="17"/>
  <c r="J44" i="17"/>
  <c r="K44" i="17"/>
  <c r="L44" i="17"/>
  <c r="M44" i="17"/>
  <c r="N44" i="17"/>
  <c r="I31" i="17"/>
  <c r="I33" i="17"/>
  <c r="I34" i="17"/>
  <c r="B58" i="17"/>
  <c r="B56" i="17"/>
  <c r="D47" i="17"/>
  <c r="B54" i="17"/>
  <c r="B55" i="17"/>
  <c r="D75" i="17"/>
  <c r="B83" i="17"/>
  <c r="T31" i="17"/>
  <c r="T33" i="17"/>
  <c r="T34" i="17"/>
  <c r="B63" i="17"/>
  <c r="B57" i="17"/>
  <c r="C84" i="17"/>
  <c r="B62" i="17"/>
  <c r="B31" i="17"/>
  <c r="F55" i="19"/>
  <c r="F57" i="19"/>
  <c r="F63" i="19"/>
  <c r="F62" i="19"/>
  <c r="E93" i="19"/>
  <c r="F91" i="19"/>
  <c r="F86" i="19"/>
  <c r="F88" i="19"/>
  <c r="F84" i="19"/>
  <c r="F83" i="19"/>
  <c r="F92" i="19"/>
  <c r="F52" i="19"/>
  <c r="F60" i="19"/>
  <c r="F61" i="19"/>
  <c r="F58" i="19"/>
  <c r="F53" i="19"/>
  <c r="F56" i="19"/>
  <c r="G79" i="19"/>
  <c r="G84" i="19"/>
  <c r="E64" i="19"/>
  <c r="G50" i="19"/>
  <c r="F59" i="19"/>
  <c r="F82" i="19"/>
  <c r="F89" i="19"/>
  <c r="F90" i="19"/>
  <c r="F87" i="19"/>
  <c r="F85" i="19"/>
  <c r="B90" i="17"/>
  <c r="B87" i="17"/>
  <c r="B89" i="17"/>
  <c r="B92" i="17"/>
  <c r="B86" i="17"/>
  <c r="B81" i="17"/>
  <c r="B53" i="17"/>
  <c r="B59" i="17"/>
  <c r="B60" i="17"/>
  <c r="B64" i="17"/>
  <c r="B82" i="17"/>
  <c r="B91" i="17"/>
  <c r="B84" i="17"/>
  <c r="B85" i="17"/>
  <c r="C57" i="17"/>
  <c r="B33" i="17"/>
  <c r="B34" i="17"/>
  <c r="C61" i="17"/>
  <c r="C89" i="17"/>
  <c r="C59" i="17"/>
  <c r="C63" i="17"/>
  <c r="C54" i="17"/>
  <c r="C53" i="17"/>
  <c r="C60" i="17"/>
  <c r="C55" i="17"/>
  <c r="C83" i="17"/>
  <c r="C90" i="17"/>
  <c r="C52" i="17"/>
  <c r="C82" i="17"/>
  <c r="C92" i="17"/>
  <c r="C86" i="17"/>
  <c r="C88" i="17"/>
  <c r="E43" i="17"/>
  <c r="F43" i="17"/>
  <c r="G43" i="17"/>
  <c r="H43" i="17"/>
  <c r="I43" i="17"/>
  <c r="J43" i="17"/>
  <c r="K43" i="17"/>
  <c r="L43" i="17"/>
  <c r="M43" i="17"/>
  <c r="N43" i="17"/>
  <c r="E68" i="17"/>
  <c r="D79" i="17"/>
  <c r="D82" i="17"/>
  <c r="E46" i="17"/>
  <c r="F46" i="17"/>
  <c r="G46" i="17"/>
  <c r="H46" i="17"/>
  <c r="I46" i="17"/>
  <c r="J46" i="17"/>
  <c r="K46" i="17"/>
  <c r="L46" i="17"/>
  <c r="M46" i="17"/>
  <c r="N46" i="17"/>
  <c r="F73" i="17"/>
  <c r="G73" i="17"/>
  <c r="H73" i="17"/>
  <c r="I73" i="17"/>
  <c r="J73" i="17"/>
  <c r="K73" i="17"/>
  <c r="L73" i="17"/>
  <c r="M73" i="17"/>
  <c r="N73" i="17"/>
  <c r="E76" i="17"/>
  <c r="E77" i="17"/>
  <c r="E69" i="17"/>
  <c r="E72" i="17"/>
  <c r="E48" i="17"/>
  <c r="F48" i="17"/>
  <c r="G48" i="17"/>
  <c r="H48" i="17"/>
  <c r="I48" i="17"/>
  <c r="J48" i="17"/>
  <c r="K48" i="17"/>
  <c r="L48" i="17"/>
  <c r="M48" i="17"/>
  <c r="N48" i="17"/>
  <c r="E47" i="17"/>
  <c r="F47" i="17"/>
  <c r="G47" i="17"/>
  <c r="H47" i="17"/>
  <c r="I47" i="17"/>
  <c r="J47" i="17"/>
  <c r="K47" i="17"/>
  <c r="L47" i="17"/>
  <c r="M47" i="17"/>
  <c r="N47" i="17"/>
  <c r="D84" i="17"/>
  <c r="E70" i="17"/>
  <c r="E75" i="17"/>
  <c r="E49" i="17"/>
  <c r="F49" i="17"/>
  <c r="G49" i="17"/>
  <c r="H49" i="17"/>
  <c r="I49" i="17"/>
  <c r="J49" i="17"/>
  <c r="K49" i="17"/>
  <c r="L49" i="17"/>
  <c r="M49" i="17"/>
  <c r="N49" i="17"/>
  <c r="D92" i="17"/>
  <c r="E78" i="17"/>
  <c r="C81" i="17"/>
  <c r="C87" i="17"/>
  <c r="C91" i="17"/>
  <c r="E39" i="17"/>
  <c r="F39" i="17"/>
  <c r="G39" i="17"/>
  <c r="H39" i="17"/>
  <c r="I39" i="17"/>
  <c r="J39" i="17"/>
  <c r="K39" i="17"/>
  <c r="L39" i="17"/>
  <c r="M39" i="17"/>
  <c r="N39" i="17"/>
  <c r="E74" i="17"/>
  <c r="D85" i="17"/>
  <c r="E71" i="17"/>
  <c r="E41" i="17"/>
  <c r="F41" i="17"/>
  <c r="G41" i="17"/>
  <c r="H41" i="17"/>
  <c r="I41" i="17"/>
  <c r="J41" i="17"/>
  <c r="K41" i="17"/>
  <c r="L41" i="17"/>
  <c r="M41" i="17"/>
  <c r="N41" i="17"/>
  <c r="C56" i="17"/>
  <c r="C58" i="17"/>
  <c r="E45" i="17"/>
  <c r="F45" i="17"/>
  <c r="G45" i="17"/>
  <c r="H45" i="17"/>
  <c r="I45" i="17"/>
  <c r="J45" i="17"/>
  <c r="K45" i="17"/>
  <c r="L45" i="17"/>
  <c r="M45" i="17"/>
  <c r="N45" i="17"/>
  <c r="E40" i="17"/>
  <c r="F40" i="17"/>
  <c r="G40" i="17"/>
  <c r="H40" i="17"/>
  <c r="I40" i="17"/>
  <c r="J40" i="17"/>
  <c r="K40" i="17"/>
  <c r="L40" i="17"/>
  <c r="M40" i="17"/>
  <c r="N40" i="17"/>
  <c r="D50" i="17"/>
  <c r="D61" i="17"/>
  <c r="G32" i="13"/>
  <c r="F32" i="13"/>
  <c r="G30" i="13"/>
  <c r="F30" i="13"/>
  <c r="E30" i="13"/>
  <c r="F31" i="13"/>
  <c r="E32" i="13"/>
  <c r="D30" i="13"/>
  <c r="D32" i="13"/>
  <c r="C32" i="13"/>
  <c r="D33" i="13"/>
  <c r="C30" i="13"/>
  <c r="G28" i="13"/>
  <c r="F28" i="13"/>
  <c r="F29" i="13"/>
  <c r="C28" i="13"/>
  <c r="G24" i="13"/>
  <c r="F24" i="13"/>
  <c r="G22" i="13"/>
  <c r="F22" i="13"/>
  <c r="C22" i="13"/>
  <c r="D22" i="13"/>
  <c r="E22" i="13"/>
  <c r="F23" i="13"/>
  <c r="C24" i="13"/>
  <c r="D24" i="13"/>
  <c r="E24" i="13"/>
  <c r="G20" i="13"/>
  <c r="F20" i="13"/>
  <c r="F21" i="13"/>
  <c r="D41" i="12"/>
  <c r="E41" i="12"/>
  <c r="F41" i="12"/>
  <c r="G41" i="12"/>
  <c r="F5" i="12"/>
  <c r="F6" i="12"/>
  <c r="F7" i="12"/>
  <c r="F8" i="12"/>
  <c r="G5" i="12"/>
  <c r="G6" i="12"/>
  <c r="G7" i="12"/>
  <c r="G8" i="12"/>
  <c r="F9" i="12"/>
  <c r="G9" i="12"/>
  <c r="F10" i="12"/>
  <c r="G10" i="12"/>
  <c r="F11" i="12"/>
  <c r="G11" i="12"/>
  <c r="F12" i="12"/>
  <c r="G12" i="12"/>
  <c r="F13" i="12"/>
  <c r="G13" i="12"/>
  <c r="F14" i="12"/>
  <c r="G14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F21" i="12"/>
  <c r="G21" i="12"/>
  <c r="F22" i="12"/>
  <c r="G22" i="12"/>
  <c r="F23" i="12"/>
  <c r="G23" i="12"/>
  <c r="F24" i="12"/>
  <c r="G24" i="12"/>
  <c r="F25" i="12"/>
  <c r="G25" i="12"/>
  <c r="F26" i="12"/>
  <c r="G26" i="12"/>
  <c r="F27" i="12"/>
  <c r="G27" i="12"/>
  <c r="F28" i="12"/>
  <c r="G28" i="12"/>
  <c r="F29" i="12"/>
  <c r="G29" i="12"/>
  <c r="F30" i="12"/>
  <c r="G30" i="12"/>
  <c r="F31" i="12"/>
  <c r="G31" i="12"/>
  <c r="F32" i="12"/>
  <c r="G32" i="12"/>
  <c r="F33" i="12"/>
  <c r="G33" i="12"/>
  <c r="F34" i="12"/>
  <c r="G34" i="12"/>
  <c r="F35" i="12"/>
  <c r="G35" i="12"/>
  <c r="F36" i="12"/>
  <c r="G36" i="12"/>
  <c r="F37" i="12"/>
  <c r="G37" i="12"/>
  <c r="F38" i="12"/>
  <c r="G38" i="12"/>
  <c r="F39" i="12"/>
  <c r="G39" i="12"/>
  <c r="F40" i="12"/>
  <c r="G40" i="12"/>
  <c r="D39" i="12"/>
  <c r="E39" i="12"/>
  <c r="D40" i="12"/>
  <c r="E40" i="12"/>
  <c r="D13" i="3"/>
  <c r="B13" i="3"/>
  <c r="D12" i="3"/>
  <c r="D23" i="3"/>
  <c r="G12" i="3"/>
  <c r="E1" i="3"/>
  <c r="F1" i="3"/>
  <c r="G1" i="3"/>
  <c r="E23" i="3"/>
  <c r="AL12" i="3"/>
  <c r="AN12" i="3"/>
  <c r="AP2" i="3"/>
  <c r="AP12" i="3" s="1"/>
  <c r="AH12" i="3"/>
  <c r="AI12" i="3"/>
  <c r="AJ12" i="3"/>
  <c r="W12" i="3"/>
  <c r="Y12" i="3"/>
  <c r="Z12" i="3"/>
  <c r="AB12" i="3"/>
  <c r="AD12" i="3"/>
  <c r="AE12" i="3"/>
  <c r="R12" i="3"/>
  <c r="S12" i="3"/>
  <c r="T12" i="3"/>
  <c r="U12" i="3"/>
  <c r="Q12" i="3"/>
  <c r="L12" i="3"/>
  <c r="M12" i="3"/>
  <c r="N12" i="3"/>
  <c r="I12" i="3"/>
  <c r="J12" i="3"/>
  <c r="K12" i="3"/>
  <c r="E4" i="3"/>
  <c r="I28" i="3"/>
  <c r="K7" i="3"/>
  <c r="O28" i="3"/>
  <c r="S16" i="3"/>
  <c r="AA16" i="3"/>
  <c r="AE7" i="3"/>
  <c r="AI28" i="3"/>
  <c r="AK16" i="3"/>
  <c r="G28" i="3"/>
  <c r="ES2" i="3"/>
  <c r="ET2" i="3" s="1"/>
  <c r="AK12" i="3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F4" i="12"/>
  <c r="G4" i="12"/>
  <c r="E4" i="12"/>
  <c r="D4" i="12"/>
  <c r="P12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E67" i="3"/>
  <c r="H28" i="3"/>
  <c r="P28" i="3"/>
  <c r="T28" i="3"/>
  <c r="AF28" i="3"/>
  <c r="AJ28" i="3"/>
  <c r="V12" i="3"/>
  <c r="AA12" i="3"/>
  <c r="AF12" i="3"/>
  <c r="AG12" i="3"/>
  <c r="W16" i="3"/>
  <c r="AB16" i="3"/>
  <c r="W7" i="3"/>
  <c r="AJ7" i="3"/>
  <c r="AF7" i="3"/>
  <c r="T7" i="3"/>
  <c r="P7" i="3"/>
  <c r="EU2" i="3"/>
  <c r="AF16" i="3"/>
  <c r="T16" i="3"/>
  <c r="AN16" i="3"/>
  <c r="B93" i="17"/>
  <c r="F93" i="19"/>
  <c r="D24" i="3"/>
  <c r="G63" i="19"/>
  <c r="G52" i="19"/>
  <c r="G92" i="19"/>
  <c r="G81" i="19"/>
  <c r="G83" i="19"/>
  <c r="G91" i="19"/>
  <c r="H50" i="19"/>
  <c r="H62" i="19"/>
  <c r="G62" i="19"/>
  <c r="G60" i="19"/>
  <c r="G61" i="19"/>
  <c r="G56" i="19"/>
  <c r="G58" i="19"/>
  <c r="G53" i="19"/>
  <c r="G57" i="19"/>
  <c r="G55" i="19"/>
  <c r="H79" i="19"/>
  <c r="H86" i="19"/>
  <c r="G86" i="19"/>
  <c r="G90" i="19"/>
  <c r="G87" i="19"/>
  <c r="G89" i="19"/>
  <c r="G82" i="19"/>
  <c r="G85" i="19"/>
  <c r="G88" i="19"/>
  <c r="G59" i="19"/>
  <c r="G54" i="19"/>
  <c r="F64" i="19"/>
  <c r="EV2" i="3"/>
  <c r="D88" i="17"/>
  <c r="D89" i="17"/>
  <c r="AL7" i="3"/>
  <c r="V28" i="3"/>
  <c r="C64" i="17"/>
  <c r="D83" i="17"/>
  <c r="D90" i="17"/>
  <c r="D91" i="17"/>
  <c r="D55" i="17"/>
  <c r="D60" i="17"/>
  <c r="D52" i="17"/>
  <c r="D86" i="17"/>
  <c r="F72" i="17"/>
  <c r="G72" i="17"/>
  <c r="H72" i="17"/>
  <c r="I72" i="17"/>
  <c r="J72" i="17"/>
  <c r="K72" i="17"/>
  <c r="L72" i="17"/>
  <c r="M72" i="17"/>
  <c r="N72" i="17"/>
  <c r="D56" i="17"/>
  <c r="D58" i="17"/>
  <c r="D53" i="17"/>
  <c r="F78" i="17"/>
  <c r="G78" i="17"/>
  <c r="H78" i="17"/>
  <c r="I78" i="17"/>
  <c r="J78" i="17"/>
  <c r="K78" i="17"/>
  <c r="L78" i="17"/>
  <c r="M78" i="17"/>
  <c r="N78" i="17"/>
  <c r="F70" i="17"/>
  <c r="G70" i="17"/>
  <c r="H70" i="17"/>
  <c r="I70" i="17"/>
  <c r="J70" i="17"/>
  <c r="K70" i="17"/>
  <c r="L70" i="17"/>
  <c r="M70" i="17"/>
  <c r="N70" i="17"/>
  <c r="F69" i="17"/>
  <c r="G69" i="17"/>
  <c r="H69" i="17"/>
  <c r="I69" i="17"/>
  <c r="J69" i="17"/>
  <c r="K69" i="17"/>
  <c r="L69" i="17"/>
  <c r="M69" i="17"/>
  <c r="N69" i="17"/>
  <c r="D59" i="17"/>
  <c r="F74" i="17"/>
  <c r="G74" i="17"/>
  <c r="H74" i="17"/>
  <c r="I74" i="17"/>
  <c r="J74" i="17"/>
  <c r="K74" i="17"/>
  <c r="L74" i="17"/>
  <c r="M74" i="17"/>
  <c r="N74" i="17"/>
  <c r="D62" i="17"/>
  <c r="F76" i="17"/>
  <c r="G76" i="17"/>
  <c r="H76" i="17"/>
  <c r="I76" i="17"/>
  <c r="J76" i="17"/>
  <c r="K76" i="17"/>
  <c r="L76" i="17"/>
  <c r="M76" i="17"/>
  <c r="N76" i="17"/>
  <c r="F68" i="17"/>
  <c r="G68" i="17"/>
  <c r="H68" i="17"/>
  <c r="I68" i="17"/>
  <c r="J68" i="17"/>
  <c r="K68" i="17"/>
  <c r="L68" i="17"/>
  <c r="M68" i="17"/>
  <c r="N68" i="17"/>
  <c r="E79" i="17"/>
  <c r="E88" i="17"/>
  <c r="F75" i="17"/>
  <c r="G75" i="17"/>
  <c r="H75" i="17"/>
  <c r="I75" i="17"/>
  <c r="J75" i="17"/>
  <c r="K75" i="17"/>
  <c r="L75" i="17"/>
  <c r="M75" i="17"/>
  <c r="N75" i="17"/>
  <c r="E50" i="17"/>
  <c r="E63" i="17"/>
  <c r="D54" i="17"/>
  <c r="F71" i="17"/>
  <c r="G71" i="17"/>
  <c r="H71" i="17"/>
  <c r="I71" i="17"/>
  <c r="J71" i="17"/>
  <c r="K71" i="17"/>
  <c r="L71" i="17"/>
  <c r="M71" i="17"/>
  <c r="N71" i="17"/>
  <c r="C93" i="17"/>
  <c r="D63" i="17"/>
  <c r="F77" i="17"/>
  <c r="G77" i="17"/>
  <c r="H77" i="17"/>
  <c r="I77" i="17"/>
  <c r="J77" i="17"/>
  <c r="K77" i="17"/>
  <c r="L77" i="17"/>
  <c r="M77" i="17"/>
  <c r="N77" i="17"/>
  <c r="E91" i="17"/>
  <c r="D81" i="17"/>
  <c r="D87" i="17"/>
  <c r="D57" i="17"/>
  <c r="G16" i="3"/>
  <c r="AM7" i="3"/>
  <c r="O7" i="3"/>
  <c r="AM16" i="3"/>
  <c r="AL28" i="3"/>
  <c r="AE28" i="3"/>
  <c r="S28" i="3"/>
  <c r="AH28" i="3"/>
  <c r="AC16" i="3"/>
  <c r="Z28" i="3"/>
  <c r="V16" i="3"/>
  <c r="R28" i="3"/>
  <c r="N7" i="3"/>
  <c r="J16" i="3"/>
  <c r="C37" i="3"/>
  <c r="R7" i="3"/>
  <c r="AI16" i="3"/>
  <c r="AA28" i="3"/>
  <c r="AN28" i="3"/>
  <c r="AJ16" i="3"/>
  <c r="AB28" i="3"/>
  <c r="X16" i="3"/>
  <c r="P16" i="3"/>
  <c r="L16" i="3"/>
  <c r="G23" i="13"/>
  <c r="O16" i="3"/>
  <c r="AA7" i="3"/>
  <c r="AM28" i="3"/>
  <c r="AI7" i="3"/>
  <c r="AE16" i="3"/>
  <c r="W28" i="3"/>
  <c r="S7" i="3"/>
  <c r="K28" i="3"/>
  <c r="E25" i="13"/>
  <c r="D25" i="13"/>
  <c r="D31" i="13"/>
  <c r="E33" i="13"/>
  <c r="V7" i="3"/>
  <c r="H16" i="3"/>
  <c r="X7" i="3"/>
  <c r="AN7" i="3"/>
  <c r="AD7" i="3"/>
  <c r="N16" i="3"/>
  <c r="AO12" i="3"/>
  <c r="AD28" i="3"/>
  <c r="X28" i="3"/>
  <c r="N28" i="3"/>
  <c r="K16" i="3"/>
  <c r="L7" i="3"/>
  <c r="AB7" i="3"/>
  <c r="AH7" i="3"/>
  <c r="E31" i="13"/>
  <c r="G21" i="13"/>
  <c r="E23" i="13"/>
  <c r="F25" i="13"/>
  <c r="F4" i="3"/>
  <c r="F12" i="3"/>
  <c r="AP3" i="3"/>
  <c r="AO7" i="3"/>
  <c r="AO16" i="3"/>
  <c r="AO28" i="3"/>
  <c r="AL16" i="3"/>
  <c r="AK28" i="3"/>
  <c r="AK7" i="3"/>
  <c r="AG7" i="3"/>
  <c r="AG16" i="3"/>
  <c r="AG28" i="3"/>
  <c r="AH16" i="3"/>
  <c r="AD16" i="3"/>
  <c r="AC28" i="3"/>
  <c r="AC7" i="3"/>
  <c r="Y16" i="3"/>
  <c r="Y7" i="3"/>
  <c r="Z7" i="3"/>
  <c r="Z16" i="3"/>
  <c r="Y28" i="3"/>
  <c r="U28" i="3"/>
  <c r="U16" i="3"/>
  <c r="U7" i="3"/>
  <c r="Q16" i="3"/>
  <c r="Q7" i="3"/>
  <c r="R16" i="3"/>
  <c r="Q28" i="3"/>
  <c r="M28" i="3"/>
  <c r="M16" i="3"/>
  <c r="M7" i="3"/>
  <c r="J28" i="3"/>
  <c r="I16" i="3"/>
  <c r="I7" i="3"/>
  <c r="J7" i="3"/>
  <c r="D37" i="3"/>
  <c r="C35" i="3"/>
  <c r="E13" i="3"/>
  <c r="F13" i="3" s="1"/>
  <c r="D23" i="13"/>
  <c r="C38" i="3"/>
  <c r="D29" i="13"/>
  <c r="F33" i="13"/>
  <c r="G25" i="13"/>
  <c r="G33" i="13"/>
  <c r="D21" i="13"/>
  <c r="G29" i="13"/>
  <c r="G31" i="13"/>
  <c r="H38" i="17"/>
  <c r="I38" i="17"/>
  <c r="J38" i="17"/>
  <c r="K38" i="17"/>
  <c r="L38" i="17"/>
  <c r="M38" i="17"/>
  <c r="N38" i="17"/>
  <c r="O38" i="17"/>
  <c r="H88" i="19"/>
  <c r="H92" i="19"/>
  <c r="H91" i="19"/>
  <c r="H83" i="19"/>
  <c r="H81" i="19"/>
  <c r="G93" i="19"/>
  <c r="H63" i="19"/>
  <c r="H54" i="19"/>
  <c r="H59" i="19"/>
  <c r="H57" i="19"/>
  <c r="H55" i="19"/>
  <c r="I62" i="19"/>
  <c r="G64" i="19"/>
  <c r="I79" i="19"/>
  <c r="I91" i="19"/>
  <c r="H60" i="19"/>
  <c r="H58" i="19"/>
  <c r="H56" i="19"/>
  <c r="H53" i="19"/>
  <c r="H61" i="19"/>
  <c r="H85" i="19"/>
  <c r="H90" i="19"/>
  <c r="H89" i="19"/>
  <c r="H87" i="19"/>
  <c r="H82" i="19"/>
  <c r="H84" i="19"/>
  <c r="H52" i="19"/>
  <c r="E85" i="17"/>
  <c r="E90" i="17"/>
  <c r="E89" i="17"/>
  <c r="E82" i="17"/>
  <c r="D64" i="17"/>
  <c r="E61" i="17"/>
  <c r="E53" i="17"/>
  <c r="E81" i="17"/>
  <c r="E87" i="17"/>
  <c r="E60" i="17"/>
  <c r="E83" i="17"/>
  <c r="E84" i="17"/>
  <c r="E92" i="17"/>
  <c r="E58" i="17"/>
  <c r="E56" i="17"/>
  <c r="F79" i="17"/>
  <c r="F89" i="17"/>
  <c r="E57" i="17"/>
  <c r="E62" i="17"/>
  <c r="F50" i="17"/>
  <c r="F63" i="17"/>
  <c r="E55" i="17"/>
  <c r="D93" i="17"/>
  <c r="E52" i="17"/>
  <c r="E54" i="17"/>
  <c r="E59" i="17"/>
  <c r="E86" i="17"/>
  <c r="AP7" i="3"/>
  <c r="AQ3" i="3"/>
  <c r="AP16" i="3"/>
  <c r="AP28" i="3"/>
  <c r="D38" i="3"/>
  <c r="C36" i="3"/>
  <c r="E37" i="3"/>
  <c r="D35" i="3"/>
  <c r="F23" i="3"/>
  <c r="G23" i="3" s="1"/>
  <c r="G4" i="3"/>
  <c r="F5" i="3"/>
  <c r="H93" i="19"/>
  <c r="I55" i="19"/>
  <c r="H64" i="19"/>
  <c r="I90" i="19"/>
  <c r="I87" i="19"/>
  <c r="I89" i="19"/>
  <c r="I85" i="19"/>
  <c r="I82" i="19"/>
  <c r="I60" i="19"/>
  <c r="I56" i="19"/>
  <c r="I61" i="19"/>
  <c r="I53" i="19"/>
  <c r="I58" i="19"/>
  <c r="I63" i="19"/>
  <c r="I92" i="19"/>
  <c r="I84" i="19"/>
  <c r="J79" i="19"/>
  <c r="J86" i="19"/>
  <c r="I86" i="19"/>
  <c r="I57" i="19"/>
  <c r="I81" i="19"/>
  <c r="I59" i="19"/>
  <c r="J50" i="19"/>
  <c r="J57" i="19"/>
  <c r="I83" i="19"/>
  <c r="I52" i="19"/>
  <c r="I88" i="19"/>
  <c r="I54" i="19"/>
  <c r="F84" i="17"/>
  <c r="F86" i="17"/>
  <c r="F92" i="17"/>
  <c r="F83" i="17"/>
  <c r="F91" i="17"/>
  <c r="F60" i="17"/>
  <c r="F85" i="17"/>
  <c r="F82" i="17"/>
  <c r="F90" i="17"/>
  <c r="F88" i="17"/>
  <c r="F56" i="17"/>
  <c r="F58" i="17"/>
  <c r="G79" i="17"/>
  <c r="G91" i="17"/>
  <c r="F53" i="17"/>
  <c r="E93" i="17"/>
  <c r="G50" i="17"/>
  <c r="G63" i="17"/>
  <c r="F61" i="17"/>
  <c r="F59" i="17"/>
  <c r="F52" i="17"/>
  <c r="F55" i="17"/>
  <c r="E64" i="17"/>
  <c r="F62" i="17"/>
  <c r="F57" i="17"/>
  <c r="F54" i="17"/>
  <c r="F81" i="17"/>
  <c r="F87" i="17"/>
  <c r="AR3" i="3"/>
  <c r="AQ28" i="3"/>
  <c r="AQ7" i="3"/>
  <c r="AQ16" i="3"/>
  <c r="G5" i="3"/>
  <c r="E35" i="3"/>
  <c r="E40" i="3" s="1"/>
  <c r="F37" i="3"/>
  <c r="G37" i="3" s="1"/>
  <c r="E38" i="3"/>
  <c r="D36" i="3"/>
  <c r="J63" i="19"/>
  <c r="J52" i="19"/>
  <c r="J54" i="19"/>
  <c r="J92" i="19"/>
  <c r="J82" i="19"/>
  <c r="J90" i="19"/>
  <c r="J87" i="19"/>
  <c r="J85" i="19"/>
  <c r="J89" i="19"/>
  <c r="I64" i="19"/>
  <c r="K50" i="19"/>
  <c r="K57" i="19"/>
  <c r="I93" i="19"/>
  <c r="J59" i="19"/>
  <c r="J88" i="19"/>
  <c r="J81" i="19"/>
  <c r="J84" i="19"/>
  <c r="J91" i="19"/>
  <c r="J60" i="19"/>
  <c r="J56" i="19"/>
  <c r="J58" i="19"/>
  <c r="J61" i="19"/>
  <c r="J53" i="19"/>
  <c r="J83" i="19"/>
  <c r="J62" i="19"/>
  <c r="K79" i="19"/>
  <c r="K91" i="19"/>
  <c r="J55" i="19"/>
  <c r="G92" i="17"/>
  <c r="G85" i="17"/>
  <c r="G54" i="17"/>
  <c r="G55" i="17"/>
  <c r="G53" i="17"/>
  <c r="G86" i="17"/>
  <c r="G83" i="17"/>
  <c r="G89" i="17"/>
  <c r="F93" i="17"/>
  <c r="G90" i="17"/>
  <c r="G88" i="17"/>
  <c r="G82" i="17"/>
  <c r="G52" i="17"/>
  <c r="G57" i="17"/>
  <c r="G61" i="17"/>
  <c r="H50" i="17"/>
  <c r="H55" i="17"/>
  <c r="H79" i="17"/>
  <c r="H90" i="17"/>
  <c r="F64" i="17"/>
  <c r="G58" i="17"/>
  <c r="G56" i="17"/>
  <c r="G59" i="17"/>
  <c r="G81" i="17"/>
  <c r="G87" i="17"/>
  <c r="G62" i="17"/>
  <c r="G60" i="17"/>
  <c r="G84" i="17"/>
  <c r="F35" i="3"/>
  <c r="AR28" i="3"/>
  <c r="AS3" i="3"/>
  <c r="AR16" i="3"/>
  <c r="AR7" i="3"/>
  <c r="F38" i="3"/>
  <c r="E36" i="3"/>
  <c r="E34" i="3" s="1"/>
  <c r="K92" i="19"/>
  <c r="K81" i="19"/>
  <c r="K86" i="19"/>
  <c r="J64" i="19"/>
  <c r="K62" i="19"/>
  <c r="K55" i="19"/>
  <c r="K52" i="19"/>
  <c r="K84" i="19"/>
  <c r="L79" i="19"/>
  <c r="L88" i="19"/>
  <c r="K63" i="19"/>
  <c r="J93" i="19"/>
  <c r="O46" i="19"/>
  <c r="K60" i="19"/>
  <c r="K61" i="19"/>
  <c r="K58" i="19"/>
  <c r="K56" i="19"/>
  <c r="K53" i="19"/>
  <c r="K59" i="19"/>
  <c r="K85" i="19"/>
  <c r="K87" i="19"/>
  <c r="K90" i="19"/>
  <c r="K82" i="19"/>
  <c r="K89" i="19"/>
  <c r="K54" i="19"/>
  <c r="K83" i="19"/>
  <c r="L50" i="19"/>
  <c r="L63" i="19"/>
  <c r="K88" i="19"/>
  <c r="H83" i="17"/>
  <c r="H54" i="17"/>
  <c r="H60" i="17"/>
  <c r="H53" i="17"/>
  <c r="H63" i="17"/>
  <c r="H86" i="17"/>
  <c r="H57" i="17"/>
  <c r="H59" i="17"/>
  <c r="H62" i="17"/>
  <c r="H61" i="17"/>
  <c r="H52" i="17"/>
  <c r="H92" i="17"/>
  <c r="G64" i="17"/>
  <c r="I79" i="17"/>
  <c r="I88" i="17"/>
  <c r="H81" i="17"/>
  <c r="H87" i="17"/>
  <c r="H88" i="17"/>
  <c r="I50" i="17"/>
  <c r="G93" i="17"/>
  <c r="H84" i="17"/>
  <c r="H89" i="17"/>
  <c r="H91" i="17"/>
  <c r="H82" i="17"/>
  <c r="H58" i="17"/>
  <c r="H56" i="17"/>
  <c r="H85" i="17"/>
  <c r="AS16" i="3"/>
  <c r="AS28" i="3"/>
  <c r="AT3" i="3"/>
  <c r="AS7" i="3"/>
  <c r="G38" i="3"/>
  <c r="G36" i="3" s="1"/>
  <c r="F36" i="3"/>
  <c r="K93" i="19"/>
  <c r="L52" i="19"/>
  <c r="L62" i="19"/>
  <c r="L54" i="19"/>
  <c r="L59" i="19"/>
  <c r="L85" i="19"/>
  <c r="L89" i="19"/>
  <c r="L90" i="19"/>
  <c r="L87" i="19"/>
  <c r="L82" i="19"/>
  <c r="O76" i="19"/>
  <c r="L84" i="19"/>
  <c r="O44" i="19"/>
  <c r="O47" i="19"/>
  <c r="P46" i="19"/>
  <c r="L81" i="19"/>
  <c r="K64" i="19"/>
  <c r="O68" i="19"/>
  <c r="M50" i="19"/>
  <c r="M52" i="19"/>
  <c r="L92" i="19"/>
  <c r="O39" i="19"/>
  <c r="O71" i="19"/>
  <c r="L83" i="19"/>
  <c r="O73" i="19"/>
  <c r="O75" i="19"/>
  <c r="L60" i="19"/>
  <c r="L58" i="19"/>
  <c r="L61" i="19"/>
  <c r="L56" i="19"/>
  <c r="L53" i="19"/>
  <c r="L55" i="19"/>
  <c r="M79" i="19"/>
  <c r="M84" i="19"/>
  <c r="O42" i="19"/>
  <c r="L86" i="19"/>
  <c r="L57" i="19"/>
  <c r="L91" i="19"/>
  <c r="I84" i="17"/>
  <c r="I89" i="17"/>
  <c r="I90" i="17"/>
  <c r="I83" i="17"/>
  <c r="I85" i="17"/>
  <c r="H64" i="17"/>
  <c r="I58" i="17"/>
  <c r="I56" i="17"/>
  <c r="I63" i="17"/>
  <c r="H93" i="17"/>
  <c r="I59" i="17"/>
  <c r="I57" i="17"/>
  <c r="I81" i="17"/>
  <c r="I87" i="17"/>
  <c r="J50" i="17"/>
  <c r="J62" i="17"/>
  <c r="I55" i="17"/>
  <c r="I61" i="17"/>
  <c r="I52" i="17"/>
  <c r="I60" i="17"/>
  <c r="I91" i="17"/>
  <c r="I62" i="17"/>
  <c r="I54" i="17"/>
  <c r="I92" i="17"/>
  <c r="I86" i="17"/>
  <c r="J79" i="17"/>
  <c r="J85" i="17"/>
  <c r="I53" i="17"/>
  <c r="I82" i="17"/>
  <c r="AU3" i="3"/>
  <c r="AT16" i="3"/>
  <c r="AT28" i="3"/>
  <c r="AT7" i="3"/>
  <c r="M55" i="19"/>
  <c r="M62" i="19"/>
  <c r="L64" i="19"/>
  <c r="M63" i="19"/>
  <c r="M87" i="19"/>
  <c r="M85" i="19"/>
  <c r="M82" i="19"/>
  <c r="M90" i="19"/>
  <c r="M89" i="19"/>
  <c r="P75" i="19"/>
  <c r="O77" i="19"/>
  <c r="O69" i="19"/>
  <c r="O40" i="19"/>
  <c r="P76" i="19"/>
  <c r="O72" i="19"/>
  <c r="O70" i="19"/>
  <c r="P42" i="19"/>
  <c r="M81" i="19"/>
  <c r="O78" i="19"/>
  <c r="M91" i="19"/>
  <c r="O41" i="19"/>
  <c r="M83" i="19"/>
  <c r="Q46" i="19"/>
  <c r="P44" i="19"/>
  <c r="M86" i="19"/>
  <c r="O74" i="19"/>
  <c r="M92" i="19"/>
  <c r="N50" i="19"/>
  <c r="N59" i="19"/>
  <c r="O38" i="19"/>
  <c r="P68" i="19"/>
  <c r="O45" i="19"/>
  <c r="L93" i="19"/>
  <c r="O43" i="19"/>
  <c r="N79" i="19"/>
  <c r="N84" i="19"/>
  <c r="O67" i="19"/>
  <c r="M88" i="19"/>
  <c r="P73" i="19"/>
  <c r="P71" i="19"/>
  <c r="P39" i="19"/>
  <c r="M60" i="19"/>
  <c r="M53" i="19"/>
  <c r="M61" i="19"/>
  <c r="M58" i="19"/>
  <c r="M56" i="19"/>
  <c r="O49" i="19"/>
  <c r="M59" i="19"/>
  <c r="M54" i="19"/>
  <c r="P47" i="19"/>
  <c r="M57" i="19"/>
  <c r="O48" i="19"/>
  <c r="J89" i="17"/>
  <c r="J63" i="17"/>
  <c r="J88" i="17"/>
  <c r="J84" i="17"/>
  <c r="J59" i="17"/>
  <c r="J90" i="17"/>
  <c r="J55" i="17"/>
  <c r="J82" i="17"/>
  <c r="J57" i="17"/>
  <c r="J60" i="17"/>
  <c r="J52" i="17"/>
  <c r="J92" i="17"/>
  <c r="J83" i="17"/>
  <c r="I93" i="17"/>
  <c r="I64" i="17"/>
  <c r="J81" i="17"/>
  <c r="J87" i="17"/>
  <c r="J58" i="17"/>
  <c r="J56" i="17"/>
  <c r="J61" i="17"/>
  <c r="J86" i="17"/>
  <c r="J54" i="17"/>
  <c r="J91" i="17"/>
  <c r="J53" i="17"/>
  <c r="K79" i="17"/>
  <c r="K85" i="17"/>
  <c r="K50" i="17"/>
  <c r="K63" i="17"/>
  <c r="AV3" i="3"/>
  <c r="AU16" i="3"/>
  <c r="AU7" i="3"/>
  <c r="N91" i="19"/>
  <c r="N83" i="19"/>
  <c r="N81" i="19"/>
  <c r="N92" i="19"/>
  <c r="M64" i="19"/>
  <c r="N62" i="19"/>
  <c r="N57" i="19"/>
  <c r="N52" i="19"/>
  <c r="N63" i="19"/>
  <c r="N55" i="19"/>
  <c r="P74" i="19"/>
  <c r="P70" i="19"/>
  <c r="Q76" i="19"/>
  <c r="P48" i="19"/>
  <c r="P49" i="19"/>
  <c r="P43" i="19"/>
  <c r="O50" i="19"/>
  <c r="O59" i="19"/>
  <c r="P38" i="19"/>
  <c r="N88" i="19"/>
  <c r="P41" i="19"/>
  <c r="M93" i="19"/>
  <c r="P69" i="19"/>
  <c r="Q75" i="19"/>
  <c r="Q71" i="19"/>
  <c r="P67" i="19"/>
  <c r="O79" i="19"/>
  <c r="O86" i="19"/>
  <c r="Q68" i="19"/>
  <c r="N60" i="19"/>
  <c r="N58" i="19"/>
  <c r="N56" i="19"/>
  <c r="N61" i="19"/>
  <c r="N53" i="19"/>
  <c r="R46" i="19"/>
  <c r="Q42" i="19"/>
  <c r="P72" i="19"/>
  <c r="N54" i="19"/>
  <c r="Q47" i="19"/>
  <c r="P45" i="19"/>
  <c r="Q39" i="19"/>
  <c r="Q73" i="19"/>
  <c r="N87" i="19"/>
  <c r="N90" i="19"/>
  <c r="N82" i="19"/>
  <c r="N89" i="19"/>
  <c r="N85" i="19"/>
  <c r="Q44" i="19"/>
  <c r="P78" i="19"/>
  <c r="N86" i="19"/>
  <c r="P40" i="19"/>
  <c r="P77" i="19"/>
  <c r="K92" i="17"/>
  <c r="K52" i="17"/>
  <c r="J64" i="17"/>
  <c r="K82" i="17"/>
  <c r="K59" i="17"/>
  <c r="K90" i="17"/>
  <c r="O67" i="17"/>
  <c r="K53" i="17"/>
  <c r="K57" i="17"/>
  <c r="K88" i="17"/>
  <c r="K55" i="17"/>
  <c r="K56" i="17"/>
  <c r="K58" i="17"/>
  <c r="K86" i="17"/>
  <c r="K60" i="17"/>
  <c r="K62" i="17"/>
  <c r="K81" i="17"/>
  <c r="K87" i="17"/>
  <c r="K91" i="17"/>
  <c r="L50" i="17"/>
  <c r="L53" i="17"/>
  <c r="L79" i="17"/>
  <c r="L88" i="17"/>
  <c r="K83" i="17"/>
  <c r="J93" i="17"/>
  <c r="K89" i="17"/>
  <c r="K54" i="17"/>
  <c r="K61" i="17"/>
  <c r="K84" i="17"/>
  <c r="AW3" i="3"/>
  <c r="AV16" i="3"/>
  <c r="AV7" i="3"/>
  <c r="N93" i="19"/>
  <c r="O54" i="19"/>
  <c r="N64" i="19"/>
  <c r="R44" i="19"/>
  <c r="R73" i="19"/>
  <c r="Q72" i="19"/>
  <c r="S46" i="19"/>
  <c r="R68" i="19"/>
  <c r="R71" i="19"/>
  <c r="Q41" i="19"/>
  <c r="O60" i="19"/>
  <c r="O56" i="19"/>
  <c r="O61" i="19"/>
  <c r="O58" i="19"/>
  <c r="O53" i="19"/>
  <c r="O63" i="19"/>
  <c r="R76" i="19"/>
  <c r="Q74" i="19"/>
  <c r="Q77" i="19"/>
  <c r="R39" i="19"/>
  <c r="R47" i="19"/>
  <c r="O82" i="19"/>
  <c r="O89" i="19"/>
  <c r="O87" i="19"/>
  <c r="O90" i="19"/>
  <c r="O85" i="19"/>
  <c r="Q69" i="19"/>
  <c r="O55" i="19"/>
  <c r="O52" i="19"/>
  <c r="Q49" i="19"/>
  <c r="O88" i="19"/>
  <c r="O91" i="19"/>
  <c r="Q78" i="19"/>
  <c r="R42" i="19"/>
  <c r="P79" i="19"/>
  <c r="P91" i="19"/>
  <c r="Q67" i="19"/>
  <c r="O83" i="19"/>
  <c r="Q43" i="19"/>
  <c r="Q48" i="19"/>
  <c r="Q70" i="19"/>
  <c r="Q40" i="19"/>
  <c r="O92" i="19"/>
  <c r="Q45" i="19"/>
  <c r="O81" i="19"/>
  <c r="R75" i="19"/>
  <c r="P50" i="19"/>
  <c r="P52" i="19"/>
  <c r="Q38" i="19"/>
  <c r="O57" i="19"/>
  <c r="O62" i="19"/>
  <c r="O84" i="19"/>
  <c r="L85" i="17"/>
  <c r="L86" i="17"/>
  <c r="L82" i="17"/>
  <c r="L92" i="17"/>
  <c r="L84" i="17"/>
  <c r="L89" i="17"/>
  <c r="K93" i="17"/>
  <c r="K64" i="17"/>
  <c r="M79" i="17"/>
  <c r="M91" i="17"/>
  <c r="L58" i="17"/>
  <c r="L56" i="17"/>
  <c r="O73" i="17"/>
  <c r="L63" i="17"/>
  <c r="L55" i="17"/>
  <c r="L54" i="17"/>
  <c r="O42" i="17"/>
  <c r="L61" i="17"/>
  <c r="L52" i="17"/>
  <c r="L90" i="17"/>
  <c r="L62" i="17"/>
  <c r="O44" i="17"/>
  <c r="P67" i="17"/>
  <c r="L59" i="17"/>
  <c r="L81" i="17"/>
  <c r="L87" i="17"/>
  <c r="M50" i="17"/>
  <c r="M62" i="17"/>
  <c r="L83" i="17"/>
  <c r="L60" i="17"/>
  <c r="L91" i="17"/>
  <c r="L57" i="17"/>
  <c r="AX3" i="3"/>
  <c r="AW16" i="3"/>
  <c r="AW7" i="3"/>
  <c r="P84" i="19"/>
  <c r="P81" i="19"/>
  <c r="P88" i="19"/>
  <c r="P86" i="19"/>
  <c r="O64" i="19"/>
  <c r="O93" i="19"/>
  <c r="R40" i="19"/>
  <c r="R48" i="19"/>
  <c r="S42" i="19"/>
  <c r="P60" i="19"/>
  <c r="P56" i="19"/>
  <c r="P61" i="19"/>
  <c r="P53" i="19"/>
  <c r="P58" i="19"/>
  <c r="P59" i="19"/>
  <c r="P54" i="19"/>
  <c r="P62" i="19"/>
  <c r="S47" i="19"/>
  <c r="R77" i="19"/>
  <c r="S76" i="19"/>
  <c r="R41" i="19"/>
  <c r="S68" i="19"/>
  <c r="R72" i="19"/>
  <c r="S75" i="19"/>
  <c r="R45" i="19"/>
  <c r="R70" i="19"/>
  <c r="R43" i="19"/>
  <c r="Q79" i="19"/>
  <c r="R67" i="19"/>
  <c r="R78" i="19"/>
  <c r="R49" i="19"/>
  <c r="R69" i="19"/>
  <c r="P55" i="19"/>
  <c r="S44" i="19"/>
  <c r="Q50" i="19"/>
  <c r="Q52" i="19"/>
  <c r="R38" i="19"/>
  <c r="P57" i="19"/>
  <c r="P82" i="19"/>
  <c r="P87" i="19"/>
  <c r="P90" i="19"/>
  <c r="P85" i="19"/>
  <c r="P89" i="19"/>
  <c r="P92" i="19"/>
  <c r="P63" i="19"/>
  <c r="P83" i="19"/>
  <c r="S39" i="19"/>
  <c r="R74" i="19"/>
  <c r="S71" i="19"/>
  <c r="T46" i="19"/>
  <c r="S73" i="19"/>
  <c r="M54" i="17"/>
  <c r="M63" i="17"/>
  <c r="M55" i="17"/>
  <c r="M86" i="17"/>
  <c r="M89" i="17"/>
  <c r="M88" i="17"/>
  <c r="M90" i="17"/>
  <c r="M85" i="17"/>
  <c r="M83" i="17"/>
  <c r="M82" i="17"/>
  <c r="M84" i="17"/>
  <c r="M92" i="17"/>
  <c r="N50" i="17"/>
  <c r="N60" i="17"/>
  <c r="O43" i="17"/>
  <c r="O47" i="17"/>
  <c r="O46" i="17"/>
  <c r="L64" i="17"/>
  <c r="O48" i="17"/>
  <c r="P42" i="17"/>
  <c r="M53" i="17"/>
  <c r="O70" i="17"/>
  <c r="O41" i="17"/>
  <c r="M52" i="17"/>
  <c r="O78" i="17"/>
  <c r="Q67" i="17"/>
  <c r="M61" i="17"/>
  <c r="M60" i="17"/>
  <c r="O74" i="17"/>
  <c r="P73" i="17"/>
  <c r="M81" i="17"/>
  <c r="M87" i="17"/>
  <c r="O39" i="17"/>
  <c r="O40" i="17"/>
  <c r="O49" i="17"/>
  <c r="O75" i="17"/>
  <c r="O77" i="17"/>
  <c r="O69" i="17"/>
  <c r="O76" i="17"/>
  <c r="O45" i="17"/>
  <c r="O68" i="17"/>
  <c r="N79" i="17"/>
  <c r="O71" i="17"/>
  <c r="M56" i="17"/>
  <c r="M58" i="17"/>
  <c r="L93" i="17"/>
  <c r="M57" i="17"/>
  <c r="P44" i="17"/>
  <c r="M59" i="17"/>
  <c r="O72" i="17"/>
  <c r="AY3" i="3"/>
  <c r="AX7" i="3"/>
  <c r="AX16" i="3"/>
  <c r="P93" i="19"/>
  <c r="Q54" i="19"/>
  <c r="Q63" i="19"/>
  <c r="P64" i="19"/>
  <c r="T73" i="19"/>
  <c r="T39" i="19"/>
  <c r="Q89" i="19"/>
  <c r="Q82" i="19"/>
  <c r="Q90" i="19"/>
  <c r="Q87" i="19"/>
  <c r="Q85" i="19"/>
  <c r="S70" i="19"/>
  <c r="T75" i="19"/>
  <c r="T68" i="19"/>
  <c r="T76" i="19"/>
  <c r="T47" i="19"/>
  <c r="T42" i="19"/>
  <c r="T71" i="19"/>
  <c r="Q60" i="19"/>
  <c r="Q61" i="19"/>
  <c r="Q58" i="19"/>
  <c r="Q56" i="19"/>
  <c r="Q53" i="19"/>
  <c r="S69" i="19"/>
  <c r="S78" i="19"/>
  <c r="Q81" i="19"/>
  <c r="Q84" i="19"/>
  <c r="S48" i="19"/>
  <c r="U46" i="19"/>
  <c r="S74" i="19"/>
  <c r="T44" i="19"/>
  <c r="Q83" i="19"/>
  <c r="Q92" i="19"/>
  <c r="S43" i="19"/>
  <c r="S45" i="19"/>
  <c r="S72" i="19"/>
  <c r="S41" i="19"/>
  <c r="S77" i="19"/>
  <c r="Q62" i="19"/>
  <c r="Q88" i="19"/>
  <c r="R50" i="19"/>
  <c r="R62" i="19"/>
  <c r="S38" i="19"/>
  <c r="S49" i="19"/>
  <c r="R79" i="19"/>
  <c r="R92" i="19"/>
  <c r="S67" i="19"/>
  <c r="Q57" i="19"/>
  <c r="Q59" i="19"/>
  <c r="Q86" i="19"/>
  <c r="Q55" i="19"/>
  <c r="Q91" i="19"/>
  <c r="S40" i="19"/>
  <c r="N53" i="17"/>
  <c r="N59" i="17"/>
  <c r="N54" i="17"/>
  <c r="M93" i="17"/>
  <c r="N62" i="17"/>
  <c r="Q44" i="17"/>
  <c r="N81" i="17"/>
  <c r="N87" i="17"/>
  <c r="N83" i="17"/>
  <c r="N89" i="17"/>
  <c r="N88" i="17"/>
  <c r="R67" i="17"/>
  <c r="M64" i="17"/>
  <c r="N84" i="17"/>
  <c r="P43" i="17"/>
  <c r="P76" i="17"/>
  <c r="P49" i="17"/>
  <c r="P41" i="17"/>
  <c r="P48" i="17"/>
  <c r="P47" i="17"/>
  <c r="N58" i="17"/>
  <c r="N56" i="17"/>
  <c r="N82" i="17"/>
  <c r="Q73" i="17"/>
  <c r="P72" i="17"/>
  <c r="P71" i="17"/>
  <c r="P68" i="17"/>
  <c r="O79" i="17"/>
  <c r="O82" i="17"/>
  <c r="N90" i="17"/>
  <c r="N91" i="17"/>
  <c r="N63" i="17"/>
  <c r="P39" i="17"/>
  <c r="N92" i="17"/>
  <c r="N55" i="17"/>
  <c r="N61" i="17"/>
  <c r="P38" i="17"/>
  <c r="O50" i="17"/>
  <c r="O55" i="17"/>
  <c r="N86" i="17"/>
  <c r="P77" i="17"/>
  <c r="N85" i="17"/>
  <c r="P45" i="17"/>
  <c r="P69" i="17"/>
  <c r="P75" i="17"/>
  <c r="P40" i="17"/>
  <c r="P74" i="17"/>
  <c r="P78" i="17"/>
  <c r="P70" i="17"/>
  <c r="Q42" i="17"/>
  <c r="P46" i="17"/>
  <c r="N57" i="17"/>
  <c r="N52" i="17"/>
  <c r="AY16" i="3"/>
  <c r="AZ3" i="3"/>
  <c r="AY7" i="3"/>
  <c r="R54" i="19"/>
  <c r="R81" i="19"/>
  <c r="R63" i="19"/>
  <c r="Q64" i="19"/>
  <c r="R55" i="19"/>
  <c r="T45" i="19"/>
  <c r="T74" i="19"/>
  <c r="T48" i="19"/>
  <c r="T78" i="19"/>
  <c r="T40" i="19"/>
  <c r="S79" i="19"/>
  <c r="S86" i="19"/>
  <c r="T67" i="19"/>
  <c r="S50" i="19"/>
  <c r="S54" i="19"/>
  <c r="T38" i="19"/>
  <c r="T41" i="19"/>
  <c r="R59" i="19"/>
  <c r="R88" i="19"/>
  <c r="U71" i="19"/>
  <c r="U47" i="19"/>
  <c r="U68" i="19"/>
  <c r="T70" i="19"/>
  <c r="R90" i="19"/>
  <c r="R82" i="19"/>
  <c r="R89" i="19"/>
  <c r="R87" i="19"/>
  <c r="R85" i="19"/>
  <c r="R60" i="19"/>
  <c r="R56" i="19"/>
  <c r="R58" i="19"/>
  <c r="R61" i="19"/>
  <c r="R53" i="19"/>
  <c r="R91" i="19"/>
  <c r="T72" i="19"/>
  <c r="R57" i="19"/>
  <c r="U44" i="19"/>
  <c r="V46" i="19"/>
  <c r="T69" i="19"/>
  <c r="R84" i="19"/>
  <c r="U39" i="19"/>
  <c r="T49" i="19"/>
  <c r="R52" i="19"/>
  <c r="T77" i="19"/>
  <c r="R86" i="19"/>
  <c r="T43" i="19"/>
  <c r="Q93" i="19"/>
  <c r="R83" i="19"/>
  <c r="U42" i="19"/>
  <c r="U76" i="19"/>
  <c r="U75" i="19"/>
  <c r="U73" i="19"/>
  <c r="O89" i="17"/>
  <c r="O84" i="17"/>
  <c r="O88" i="17"/>
  <c r="O92" i="17"/>
  <c r="O83" i="17"/>
  <c r="Q40" i="17"/>
  <c r="O60" i="17"/>
  <c r="O59" i="17"/>
  <c r="O53" i="17"/>
  <c r="O81" i="17"/>
  <c r="O87" i="17"/>
  <c r="O85" i="17"/>
  <c r="Q47" i="17"/>
  <c r="Q41" i="17"/>
  <c r="Q76" i="17"/>
  <c r="N64" i="17"/>
  <c r="R42" i="17"/>
  <c r="O54" i="17"/>
  <c r="Q69" i="17"/>
  <c r="O52" i="17"/>
  <c r="Q68" i="17"/>
  <c r="P79" i="17"/>
  <c r="P92" i="17"/>
  <c r="O86" i="17"/>
  <c r="O61" i="17"/>
  <c r="O90" i="17"/>
  <c r="N93" i="17"/>
  <c r="Q78" i="17"/>
  <c r="Q77" i="17"/>
  <c r="O56" i="17"/>
  <c r="O58" i="17"/>
  <c r="Q72" i="17"/>
  <c r="Q48" i="17"/>
  <c r="O63" i="17"/>
  <c r="Q43" i="17"/>
  <c r="R44" i="17"/>
  <c r="Q46" i="17"/>
  <c r="Q70" i="17"/>
  <c r="P88" i="17"/>
  <c r="Q74" i="17"/>
  <c r="Q75" i="17"/>
  <c r="Q45" i="17"/>
  <c r="O91" i="17"/>
  <c r="P50" i="17"/>
  <c r="P60" i="17"/>
  <c r="Q38" i="17"/>
  <c r="Q39" i="17"/>
  <c r="Q71" i="17"/>
  <c r="R73" i="17"/>
  <c r="O62" i="17"/>
  <c r="Q49" i="17"/>
  <c r="O57" i="17"/>
  <c r="S67" i="17"/>
  <c r="BA3" i="3"/>
  <c r="AZ16" i="3"/>
  <c r="AZ7" i="3"/>
  <c r="S91" i="19"/>
  <c r="S83" i="19"/>
  <c r="S84" i="19"/>
  <c r="R93" i="19"/>
  <c r="S63" i="19"/>
  <c r="S62" i="19"/>
  <c r="S55" i="19"/>
  <c r="S59" i="19"/>
  <c r="S57" i="19"/>
  <c r="V75" i="19"/>
  <c r="V42" i="19"/>
  <c r="U43" i="19"/>
  <c r="U69" i="19"/>
  <c r="U70" i="19"/>
  <c r="U38" i="19"/>
  <c r="T50" i="19"/>
  <c r="T55" i="19"/>
  <c r="S82" i="19"/>
  <c r="S85" i="19"/>
  <c r="S87" i="19"/>
  <c r="S89" i="19"/>
  <c r="S90" i="19"/>
  <c r="U78" i="19"/>
  <c r="U74" i="19"/>
  <c r="R64" i="19"/>
  <c r="V39" i="19"/>
  <c r="V47" i="19"/>
  <c r="S60" i="19"/>
  <c r="S58" i="19"/>
  <c r="S61" i="19"/>
  <c r="S53" i="19"/>
  <c r="S56" i="19"/>
  <c r="S81" i="19"/>
  <c r="S92" i="19"/>
  <c r="S88" i="19"/>
  <c r="V73" i="19"/>
  <c r="V76" i="19"/>
  <c r="W46" i="19"/>
  <c r="U72" i="19"/>
  <c r="V68" i="19"/>
  <c r="V71" i="19"/>
  <c r="S52" i="19"/>
  <c r="U40" i="19"/>
  <c r="U48" i="19"/>
  <c r="T59" i="19"/>
  <c r="U45" i="19"/>
  <c r="U77" i="19"/>
  <c r="U49" i="19"/>
  <c r="V44" i="19"/>
  <c r="U41" i="19"/>
  <c r="U67" i="19"/>
  <c r="T79" i="19"/>
  <c r="T83" i="19"/>
  <c r="P89" i="17"/>
  <c r="P85" i="17"/>
  <c r="P53" i="17"/>
  <c r="P84" i="17"/>
  <c r="P63" i="17"/>
  <c r="P59" i="17"/>
  <c r="P57" i="17"/>
  <c r="P52" i="17"/>
  <c r="R45" i="17"/>
  <c r="R72" i="17"/>
  <c r="R77" i="17"/>
  <c r="P81" i="17"/>
  <c r="P87" i="17"/>
  <c r="R69" i="17"/>
  <c r="R41" i="17"/>
  <c r="S73" i="17"/>
  <c r="R39" i="17"/>
  <c r="P58" i="17"/>
  <c r="P56" i="17"/>
  <c r="R75" i="17"/>
  <c r="R70" i="17"/>
  <c r="S44" i="17"/>
  <c r="P86" i="17"/>
  <c r="P91" i="17"/>
  <c r="P82" i="17"/>
  <c r="P83" i="17"/>
  <c r="P55" i="17"/>
  <c r="R48" i="17"/>
  <c r="R78" i="17"/>
  <c r="R68" i="17"/>
  <c r="Q79" i="17"/>
  <c r="Q91" i="17"/>
  <c r="R76" i="17"/>
  <c r="R47" i="17"/>
  <c r="O93" i="17"/>
  <c r="P54" i="17"/>
  <c r="T67" i="17"/>
  <c r="R49" i="17"/>
  <c r="R71" i="17"/>
  <c r="R38" i="17"/>
  <c r="Q50" i="17"/>
  <c r="Q59" i="17"/>
  <c r="R74" i="17"/>
  <c r="R46" i="17"/>
  <c r="R43" i="17"/>
  <c r="P62" i="17"/>
  <c r="O64" i="17"/>
  <c r="S42" i="17"/>
  <c r="P90" i="17"/>
  <c r="P61" i="17"/>
  <c r="R40" i="17"/>
  <c r="BB3" i="3"/>
  <c r="BA7" i="3"/>
  <c r="BA16" i="3"/>
  <c r="S93" i="19"/>
  <c r="T63" i="19"/>
  <c r="W73" i="19"/>
  <c r="U79" i="19"/>
  <c r="U86" i="19"/>
  <c r="V67" i="19"/>
  <c r="S64" i="19"/>
  <c r="V78" i="19"/>
  <c r="U50" i="19"/>
  <c r="U52" i="19"/>
  <c r="V38" i="19"/>
  <c r="V69" i="19"/>
  <c r="W42" i="19"/>
  <c r="V40" i="19"/>
  <c r="X46" i="19"/>
  <c r="W39" i="19"/>
  <c r="T60" i="19"/>
  <c r="T56" i="19"/>
  <c r="T61" i="19"/>
  <c r="T58" i="19"/>
  <c r="T53" i="19"/>
  <c r="V77" i="19"/>
  <c r="T81" i="19"/>
  <c r="T91" i="19"/>
  <c r="V48" i="19"/>
  <c r="W71" i="19"/>
  <c r="T86" i="19"/>
  <c r="W76" i="19"/>
  <c r="W47" i="19"/>
  <c r="T92" i="19"/>
  <c r="T52" i="19"/>
  <c r="T85" i="19"/>
  <c r="T82" i="19"/>
  <c r="T90" i="19"/>
  <c r="T89" i="19"/>
  <c r="T87" i="19"/>
  <c r="W68" i="19"/>
  <c r="T88" i="19"/>
  <c r="T84" i="19"/>
  <c r="T57" i="19"/>
  <c r="W44" i="19"/>
  <c r="T62" i="19"/>
  <c r="V41" i="19"/>
  <c r="V49" i="19"/>
  <c r="V45" i="19"/>
  <c r="T54" i="19"/>
  <c r="V72" i="19"/>
  <c r="V74" i="19"/>
  <c r="V70" i="19"/>
  <c r="V43" i="19"/>
  <c r="W75" i="19"/>
  <c r="P64" i="17"/>
  <c r="S49" i="17"/>
  <c r="Q61" i="17"/>
  <c r="P93" i="17"/>
  <c r="Q86" i="17"/>
  <c r="S47" i="17"/>
  <c r="S38" i="17"/>
  <c r="R50" i="17"/>
  <c r="R52" i="17"/>
  <c r="S68" i="17"/>
  <c r="R79" i="17"/>
  <c r="R89" i="17"/>
  <c r="S75" i="17"/>
  <c r="S39" i="17"/>
  <c r="S40" i="17"/>
  <c r="T42" i="17"/>
  <c r="Q57" i="17"/>
  <c r="S74" i="17"/>
  <c r="Q52" i="17"/>
  <c r="Q63" i="17"/>
  <c r="S76" i="17"/>
  <c r="Q82" i="17"/>
  <c r="Q62" i="17"/>
  <c r="S70" i="17"/>
  <c r="T73" i="17"/>
  <c r="S69" i="17"/>
  <c r="S77" i="17"/>
  <c r="S45" i="17"/>
  <c r="Q60" i="17"/>
  <c r="Q85" i="17"/>
  <c r="S46" i="17"/>
  <c r="S48" i="17"/>
  <c r="S41" i="17"/>
  <c r="Q54" i="17"/>
  <c r="S43" i="17"/>
  <c r="Q88" i="17"/>
  <c r="S71" i="17"/>
  <c r="U67" i="17"/>
  <c r="Q90" i="17"/>
  <c r="S78" i="17"/>
  <c r="Q84" i="17"/>
  <c r="Q83" i="17"/>
  <c r="Q58" i="17"/>
  <c r="Q56" i="17"/>
  <c r="Q81" i="17"/>
  <c r="Q87" i="17"/>
  <c r="Q92" i="17"/>
  <c r="T44" i="17"/>
  <c r="Q89" i="17"/>
  <c r="Q53" i="17"/>
  <c r="Q55" i="17"/>
  <c r="S72" i="17"/>
  <c r="BC3" i="3"/>
  <c r="BB16" i="3"/>
  <c r="BB7" i="3"/>
  <c r="U63" i="19"/>
  <c r="U57" i="19"/>
  <c r="U83" i="19"/>
  <c r="U91" i="19"/>
  <c r="U62" i="19"/>
  <c r="U59" i="19"/>
  <c r="U55" i="19"/>
  <c r="U54" i="19"/>
  <c r="U88" i="19"/>
  <c r="U92" i="19"/>
  <c r="U81" i="19"/>
  <c r="U84" i="19"/>
  <c r="X75" i="19"/>
  <c r="W45" i="19"/>
  <c r="W41" i="19"/>
  <c r="X68" i="19"/>
  <c r="W77" i="19"/>
  <c r="W78" i="19"/>
  <c r="U90" i="19"/>
  <c r="U85" i="19"/>
  <c r="U89" i="19"/>
  <c r="U87" i="19"/>
  <c r="U82" i="19"/>
  <c r="W72" i="19"/>
  <c r="X47" i="19"/>
  <c r="W48" i="19"/>
  <c r="X42" i="19"/>
  <c r="W38" i="19"/>
  <c r="V50" i="19"/>
  <c r="V63" i="19"/>
  <c r="W70" i="19"/>
  <c r="W49" i="19"/>
  <c r="X71" i="19"/>
  <c r="X73" i="19"/>
  <c r="Y46" i="19"/>
  <c r="W43" i="19"/>
  <c r="W74" i="19"/>
  <c r="X44" i="19"/>
  <c r="T64" i="19"/>
  <c r="X76" i="19"/>
  <c r="T93" i="19"/>
  <c r="X39" i="19"/>
  <c r="W40" i="19"/>
  <c r="W69" i="19"/>
  <c r="U60" i="19"/>
  <c r="U61" i="19"/>
  <c r="U56" i="19"/>
  <c r="U58" i="19"/>
  <c r="U53" i="19"/>
  <c r="V79" i="19"/>
  <c r="V92" i="19"/>
  <c r="W67" i="19"/>
  <c r="R53" i="17"/>
  <c r="R60" i="17"/>
  <c r="R55" i="17"/>
  <c r="R59" i="17"/>
  <c r="R62" i="17"/>
  <c r="R84" i="17"/>
  <c r="R90" i="17"/>
  <c r="R88" i="17"/>
  <c r="R57" i="17"/>
  <c r="R54" i="17"/>
  <c r="R86" i="17"/>
  <c r="R82" i="17"/>
  <c r="R83" i="17"/>
  <c r="R92" i="17"/>
  <c r="R85" i="17"/>
  <c r="R91" i="17"/>
  <c r="T45" i="17"/>
  <c r="T69" i="17"/>
  <c r="T70" i="17"/>
  <c r="T76" i="17"/>
  <c r="T74" i="17"/>
  <c r="U42" i="17"/>
  <c r="T68" i="17"/>
  <c r="S79" i="17"/>
  <c r="S91" i="17"/>
  <c r="T46" i="17"/>
  <c r="T40" i="17"/>
  <c r="T75" i="17"/>
  <c r="T47" i="17"/>
  <c r="T78" i="17"/>
  <c r="T41" i="17"/>
  <c r="T72" i="17"/>
  <c r="T71" i="17"/>
  <c r="T48" i="17"/>
  <c r="T77" i="17"/>
  <c r="U73" i="17"/>
  <c r="R56" i="17"/>
  <c r="R58" i="17"/>
  <c r="R61" i="17"/>
  <c r="T49" i="17"/>
  <c r="T43" i="17"/>
  <c r="U44" i="17"/>
  <c r="Q93" i="17"/>
  <c r="V67" i="17"/>
  <c r="Q64" i="17"/>
  <c r="T39" i="17"/>
  <c r="R81" i="17"/>
  <c r="R87" i="17"/>
  <c r="T38" i="17"/>
  <c r="S50" i="17"/>
  <c r="S61" i="17"/>
  <c r="R63" i="17"/>
  <c r="BD3" i="3"/>
  <c r="BC16" i="3"/>
  <c r="BC7" i="3"/>
  <c r="V81" i="19"/>
  <c r="V83" i="19"/>
  <c r="V88" i="19"/>
  <c r="U93" i="19"/>
  <c r="U64" i="19"/>
  <c r="Y39" i="19"/>
  <c r="X74" i="19"/>
  <c r="Z46" i="19"/>
  <c r="V60" i="19"/>
  <c r="V56" i="19"/>
  <c r="V61" i="19"/>
  <c r="V53" i="19"/>
  <c r="V58" i="19"/>
  <c r="X78" i="19"/>
  <c r="Y68" i="19"/>
  <c r="V59" i="19"/>
  <c r="Y71" i="19"/>
  <c r="X70" i="19"/>
  <c r="W50" i="19"/>
  <c r="W59" i="19"/>
  <c r="X38" i="19"/>
  <c r="X48" i="19"/>
  <c r="V86" i="19"/>
  <c r="X45" i="19"/>
  <c r="W79" i="19"/>
  <c r="W81" i="19"/>
  <c r="X67" i="19"/>
  <c r="V87" i="19"/>
  <c r="V85" i="19"/>
  <c r="V89" i="19"/>
  <c r="V90" i="19"/>
  <c r="V82" i="19"/>
  <c r="Y44" i="19"/>
  <c r="X43" i="19"/>
  <c r="Y73" i="19"/>
  <c r="V84" i="19"/>
  <c r="V52" i="19"/>
  <c r="V62" i="19"/>
  <c r="X72" i="19"/>
  <c r="X77" i="19"/>
  <c r="X41" i="19"/>
  <c r="Y75" i="19"/>
  <c r="X69" i="19"/>
  <c r="X40" i="19"/>
  <c r="V54" i="19"/>
  <c r="Y76" i="19"/>
  <c r="V57" i="19"/>
  <c r="X49" i="19"/>
  <c r="Y42" i="19"/>
  <c r="Y47" i="19"/>
  <c r="V91" i="19"/>
  <c r="V55" i="19"/>
  <c r="S85" i="17"/>
  <c r="S57" i="17"/>
  <c r="S52" i="17"/>
  <c r="R64" i="17"/>
  <c r="U77" i="17"/>
  <c r="U71" i="17"/>
  <c r="U41" i="17"/>
  <c r="U47" i="17"/>
  <c r="S54" i="17"/>
  <c r="U76" i="17"/>
  <c r="U69" i="17"/>
  <c r="W67" i="17"/>
  <c r="V44" i="17"/>
  <c r="U49" i="17"/>
  <c r="S55" i="17"/>
  <c r="U40" i="17"/>
  <c r="S81" i="17"/>
  <c r="S87" i="17"/>
  <c r="V42" i="17"/>
  <c r="S90" i="17"/>
  <c r="S83" i="17"/>
  <c r="S56" i="17"/>
  <c r="S58" i="17"/>
  <c r="S63" i="17"/>
  <c r="U48" i="17"/>
  <c r="U78" i="17"/>
  <c r="U75" i="17"/>
  <c r="U46" i="17"/>
  <c r="S82" i="17"/>
  <c r="U74" i="17"/>
  <c r="U70" i="17"/>
  <c r="U45" i="17"/>
  <c r="R93" i="17"/>
  <c r="U39" i="17"/>
  <c r="V73" i="17"/>
  <c r="U72" i="17"/>
  <c r="T50" i="17"/>
  <c r="T54" i="17"/>
  <c r="U38" i="17"/>
  <c r="S53" i="17"/>
  <c r="U43" i="17"/>
  <c r="S62" i="17"/>
  <c r="S86" i="17"/>
  <c r="S92" i="17"/>
  <c r="S89" i="17"/>
  <c r="S60" i="17"/>
  <c r="U68" i="17"/>
  <c r="T79" i="17"/>
  <c r="T90" i="17"/>
  <c r="S88" i="17"/>
  <c r="S84" i="17"/>
  <c r="S59" i="17"/>
  <c r="BD7" i="3"/>
  <c r="BE3" i="3"/>
  <c r="BD16" i="3"/>
  <c r="W54" i="19"/>
  <c r="W83" i="19"/>
  <c r="W91" i="19"/>
  <c r="V93" i="19"/>
  <c r="W84" i="19"/>
  <c r="W92" i="19"/>
  <c r="W88" i="19"/>
  <c r="W86" i="19"/>
  <c r="W55" i="19"/>
  <c r="W62" i="19"/>
  <c r="W63" i="19"/>
  <c r="W57" i="19"/>
  <c r="V64" i="19"/>
  <c r="Y49" i="19"/>
  <c r="Y45" i="19"/>
  <c r="Y69" i="19"/>
  <c r="Y41" i="19"/>
  <c r="Y72" i="19"/>
  <c r="Y43" i="19"/>
  <c r="X50" i="19"/>
  <c r="X55" i="19"/>
  <c r="Y38" i="19"/>
  <c r="Z68" i="19"/>
  <c r="Y70" i="19"/>
  <c r="Y40" i="19"/>
  <c r="Z44" i="19"/>
  <c r="X79" i="19"/>
  <c r="X91" i="19"/>
  <c r="Y67" i="19"/>
  <c r="W60" i="19"/>
  <c r="W58" i="19"/>
  <c r="W53" i="19"/>
  <c r="W61" i="19"/>
  <c r="W56" i="19"/>
  <c r="Z71" i="19"/>
  <c r="AA46" i="19"/>
  <c r="Z39" i="19"/>
  <c r="Z47" i="19"/>
  <c r="Y74" i="19"/>
  <c r="Z42" i="19"/>
  <c r="Z76" i="19"/>
  <c r="Z75" i="19"/>
  <c r="Y77" i="19"/>
  <c r="Z73" i="19"/>
  <c r="W89" i="19"/>
  <c r="W87" i="19"/>
  <c r="W85" i="19"/>
  <c r="W82" i="19"/>
  <c r="W90" i="19"/>
  <c r="Y48" i="19"/>
  <c r="W52" i="19"/>
  <c r="Y78" i="19"/>
  <c r="T88" i="17"/>
  <c r="T82" i="17"/>
  <c r="S64" i="17"/>
  <c r="T85" i="17"/>
  <c r="T92" i="17"/>
  <c r="T83" i="17"/>
  <c r="T57" i="17"/>
  <c r="T60" i="17"/>
  <c r="V49" i="17"/>
  <c r="X67" i="17"/>
  <c r="T61" i="17"/>
  <c r="V71" i="17"/>
  <c r="V45" i="17"/>
  <c r="V74" i="17"/>
  <c r="V39" i="17"/>
  <c r="V75" i="17"/>
  <c r="V40" i="17"/>
  <c r="V76" i="17"/>
  <c r="T52" i="17"/>
  <c r="T86" i="17"/>
  <c r="T53" i="17"/>
  <c r="V70" i="17"/>
  <c r="T89" i="17"/>
  <c r="T62" i="17"/>
  <c r="W44" i="17"/>
  <c r="V41" i="17"/>
  <c r="V77" i="17"/>
  <c r="T58" i="17"/>
  <c r="T56" i="17"/>
  <c r="S93" i="17"/>
  <c r="V68" i="17"/>
  <c r="U79" i="17"/>
  <c r="U86" i="17"/>
  <c r="V72" i="17"/>
  <c r="T59" i="17"/>
  <c r="V48" i="17"/>
  <c r="W42" i="17"/>
  <c r="T63" i="17"/>
  <c r="V47" i="17"/>
  <c r="T81" i="17"/>
  <c r="T87" i="17"/>
  <c r="V43" i="17"/>
  <c r="V38" i="17"/>
  <c r="U50" i="17"/>
  <c r="U63" i="17"/>
  <c r="W73" i="17"/>
  <c r="T84" i="17"/>
  <c r="V46" i="17"/>
  <c r="V78" i="17"/>
  <c r="V69" i="17"/>
  <c r="T55" i="17"/>
  <c r="T91" i="17"/>
  <c r="BF3" i="3"/>
  <c r="BE16" i="3"/>
  <c r="BE7" i="3"/>
  <c r="X92" i="19"/>
  <c r="W93" i="19"/>
  <c r="X84" i="19"/>
  <c r="W64" i="19"/>
  <c r="X62" i="19"/>
  <c r="AA73" i="19"/>
  <c r="AA75" i="19"/>
  <c r="AA42" i="19"/>
  <c r="AA47" i="19"/>
  <c r="AA44" i="19"/>
  <c r="Y50" i="19"/>
  <c r="Y62" i="19"/>
  <c r="Z38" i="19"/>
  <c r="Z43" i="19"/>
  <c r="Z45" i="19"/>
  <c r="Z48" i="19"/>
  <c r="AB46" i="19"/>
  <c r="Y79" i="19"/>
  <c r="Y91" i="19"/>
  <c r="Z67" i="19"/>
  <c r="Z70" i="19"/>
  <c r="X60" i="19"/>
  <c r="X53" i="19"/>
  <c r="X58" i="19"/>
  <c r="X56" i="19"/>
  <c r="X61" i="19"/>
  <c r="X57" i="19"/>
  <c r="Z41" i="19"/>
  <c r="X59" i="19"/>
  <c r="Z78" i="19"/>
  <c r="Z77" i="19"/>
  <c r="AA76" i="19"/>
  <c r="Z74" i="19"/>
  <c r="AA39" i="19"/>
  <c r="AA71" i="19"/>
  <c r="X85" i="19"/>
  <c r="X89" i="19"/>
  <c r="X90" i="19"/>
  <c r="X82" i="19"/>
  <c r="X87" i="19"/>
  <c r="X54" i="19"/>
  <c r="AA68" i="19"/>
  <c r="X52" i="19"/>
  <c r="Z72" i="19"/>
  <c r="Z69" i="19"/>
  <c r="Z49" i="19"/>
  <c r="X88" i="19"/>
  <c r="X81" i="19"/>
  <c r="Z40" i="19"/>
  <c r="X86" i="19"/>
  <c r="X83" i="19"/>
  <c r="X63" i="19"/>
  <c r="U52" i="17"/>
  <c r="U83" i="17"/>
  <c r="U84" i="17"/>
  <c r="U82" i="17"/>
  <c r="U91" i="17"/>
  <c r="U92" i="17"/>
  <c r="T93" i="17"/>
  <c r="X42" i="17"/>
  <c r="W68" i="17"/>
  <c r="V79" i="17"/>
  <c r="V84" i="17"/>
  <c r="W41" i="17"/>
  <c r="W40" i="17"/>
  <c r="U53" i="17"/>
  <c r="W45" i="17"/>
  <c r="W49" i="17"/>
  <c r="X73" i="17"/>
  <c r="W69" i="17"/>
  <c r="W46" i="17"/>
  <c r="U57" i="17"/>
  <c r="W47" i="17"/>
  <c r="W72" i="17"/>
  <c r="W70" i="17"/>
  <c r="T64" i="17"/>
  <c r="U54" i="17"/>
  <c r="W39" i="17"/>
  <c r="U59" i="17"/>
  <c r="Y67" i="17"/>
  <c r="U58" i="17"/>
  <c r="U56" i="17"/>
  <c r="U61" i="17"/>
  <c r="W77" i="17"/>
  <c r="X44" i="17"/>
  <c r="W76" i="17"/>
  <c r="W75" i="17"/>
  <c r="W74" i="17"/>
  <c r="W71" i="17"/>
  <c r="U60" i="17"/>
  <c r="W43" i="17"/>
  <c r="U62" i="17"/>
  <c r="W78" i="17"/>
  <c r="W38" i="17"/>
  <c r="V50" i="17"/>
  <c r="V59" i="17"/>
  <c r="W48" i="17"/>
  <c r="U81" i="17"/>
  <c r="U87" i="17"/>
  <c r="U55" i="17"/>
  <c r="U90" i="17"/>
  <c r="U89" i="17"/>
  <c r="U88" i="17"/>
  <c r="U85" i="17"/>
  <c r="BG3" i="3"/>
  <c r="BF16" i="3"/>
  <c r="BF7" i="3"/>
  <c r="Y88" i="19"/>
  <c r="Y92" i="19"/>
  <c r="Y83" i="19"/>
  <c r="Y54" i="19"/>
  <c r="Y63" i="19"/>
  <c r="X64" i="19"/>
  <c r="Y59" i="19"/>
  <c r="X93" i="19"/>
  <c r="AA69" i="19"/>
  <c r="AB39" i="19"/>
  <c r="Z79" i="19"/>
  <c r="Z91" i="19"/>
  <c r="AA67" i="19"/>
  <c r="AA38" i="19"/>
  <c r="Z50" i="19"/>
  <c r="Z63" i="19"/>
  <c r="AB75" i="19"/>
  <c r="AB68" i="19"/>
  <c r="AA74" i="19"/>
  <c r="AA77" i="19"/>
  <c r="Y82" i="19"/>
  <c r="Y85" i="19"/>
  <c r="Y90" i="19"/>
  <c r="Y89" i="19"/>
  <c r="Y87" i="19"/>
  <c r="AA43" i="19"/>
  <c r="Y60" i="19"/>
  <c r="Y53" i="19"/>
  <c r="Y58" i="19"/>
  <c r="Y61" i="19"/>
  <c r="Y56" i="19"/>
  <c r="AB47" i="19"/>
  <c r="Z86" i="19"/>
  <c r="AA72" i="19"/>
  <c r="AB71" i="19"/>
  <c r="AA41" i="19"/>
  <c r="Z84" i="19"/>
  <c r="AA70" i="19"/>
  <c r="Y81" i="19"/>
  <c r="AA48" i="19"/>
  <c r="Y57" i="19"/>
  <c r="AB44" i="19"/>
  <c r="AB42" i="19"/>
  <c r="AB73" i="19"/>
  <c r="AA49" i="19"/>
  <c r="AA40" i="19"/>
  <c r="Y86" i="19"/>
  <c r="AB76" i="19"/>
  <c r="Z92" i="19"/>
  <c r="AA78" i="19"/>
  <c r="Y55" i="19"/>
  <c r="Y84" i="19"/>
  <c r="AC46" i="19"/>
  <c r="AA45" i="19"/>
  <c r="Y52" i="19"/>
  <c r="V85" i="17"/>
  <c r="V86" i="17"/>
  <c r="V89" i="17"/>
  <c r="V91" i="17"/>
  <c r="V83" i="17"/>
  <c r="V88" i="17"/>
  <c r="V90" i="17"/>
  <c r="U64" i="17"/>
  <c r="V92" i="17"/>
  <c r="X77" i="17"/>
  <c r="X46" i="17"/>
  <c r="X45" i="17"/>
  <c r="V54" i="17"/>
  <c r="U93" i="17"/>
  <c r="X38" i="17"/>
  <c r="W50" i="17"/>
  <c r="W60" i="17"/>
  <c r="V53" i="17"/>
  <c r="X70" i="17"/>
  <c r="X47" i="17"/>
  <c r="V60" i="17"/>
  <c r="X41" i="17"/>
  <c r="V82" i="17"/>
  <c r="V58" i="17"/>
  <c r="V56" i="17"/>
  <c r="X74" i="17"/>
  <c r="Y73" i="17"/>
  <c r="X68" i="17"/>
  <c r="W79" i="17"/>
  <c r="W82" i="17"/>
  <c r="V62" i="17"/>
  <c r="V52" i="17"/>
  <c r="V57" i="17"/>
  <c r="X71" i="17"/>
  <c r="X75" i="17"/>
  <c r="Y44" i="17"/>
  <c r="Z67" i="17"/>
  <c r="X39" i="17"/>
  <c r="V61" i="17"/>
  <c r="X69" i="17"/>
  <c r="X49" i="17"/>
  <c r="V55" i="17"/>
  <c r="X76" i="17"/>
  <c r="X48" i="17"/>
  <c r="X78" i="17"/>
  <c r="X43" i="17"/>
  <c r="X72" i="17"/>
  <c r="V63" i="17"/>
  <c r="X40" i="17"/>
  <c r="V81" i="17"/>
  <c r="V87" i="17"/>
  <c r="Y42" i="17"/>
  <c r="BH3" i="3"/>
  <c r="BG16" i="3"/>
  <c r="BG7" i="3"/>
  <c r="Z88" i="19"/>
  <c r="Z81" i="19"/>
  <c r="Z55" i="19"/>
  <c r="Z54" i="19"/>
  <c r="Z59" i="19"/>
  <c r="Z62" i="19"/>
  <c r="Z57" i="19"/>
  <c r="Z52" i="19"/>
  <c r="Y64" i="19"/>
  <c r="AD46" i="19"/>
  <c r="AB78" i="19"/>
  <c r="AB48" i="19"/>
  <c r="AC47" i="19"/>
  <c r="AC44" i="19"/>
  <c r="AB41" i="19"/>
  <c r="AB72" i="19"/>
  <c r="AB77" i="19"/>
  <c r="AC68" i="19"/>
  <c r="AA79" i="19"/>
  <c r="AA92" i="19"/>
  <c r="AB67" i="19"/>
  <c r="AB69" i="19"/>
  <c r="AB45" i="19"/>
  <c r="AC76" i="19"/>
  <c r="AC73" i="19"/>
  <c r="Y93" i="19"/>
  <c r="AB43" i="19"/>
  <c r="Z60" i="19"/>
  <c r="Z56" i="19"/>
  <c r="Z58" i="19"/>
  <c r="Z53" i="19"/>
  <c r="Z61" i="19"/>
  <c r="Z87" i="19"/>
  <c r="Z82" i="19"/>
  <c r="Z89" i="19"/>
  <c r="Z85" i="19"/>
  <c r="Z90" i="19"/>
  <c r="Z83" i="19"/>
  <c r="AB40" i="19"/>
  <c r="AB49" i="19"/>
  <c r="AC42" i="19"/>
  <c r="AB70" i="19"/>
  <c r="AC71" i="19"/>
  <c r="AA88" i="19"/>
  <c r="AB74" i="19"/>
  <c r="AC75" i="19"/>
  <c r="AA50" i="19"/>
  <c r="AA59" i="19"/>
  <c r="AB38" i="19"/>
  <c r="AC39" i="19"/>
  <c r="W62" i="17"/>
  <c r="W53" i="17"/>
  <c r="W54" i="17"/>
  <c r="W63" i="17"/>
  <c r="W57" i="17"/>
  <c r="W55" i="17"/>
  <c r="W61" i="17"/>
  <c r="W83" i="17"/>
  <c r="W85" i="17"/>
  <c r="W86" i="17"/>
  <c r="W92" i="17"/>
  <c r="W90" i="17"/>
  <c r="W88" i="17"/>
  <c r="Y68" i="17"/>
  <c r="X79" i="17"/>
  <c r="X86" i="17"/>
  <c r="Y47" i="17"/>
  <c r="Y46" i="17"/>
  <c r="Y49" i="17"/>
  <c r="V93" i="17"/>
  <c r="Y72" i="17"/>
  <c r="Y78" i="17"/>
  <c r="Y76" i="17"/>
  <c r="Y39" i="17"/>
  <c r="W89" i="17"/>
  <c r="V64" i="17"/>
  <c r="Y74" i="17"/>
  <c r="Y41" i="17"/>
  <c r="W52" i="17"/>
  <c r="Y75" i="17"/>
  <c r="Z42" i="17"/>
  <c r="Y69" i="17"/>
  <c r="Z44" i="17"/>
  <c r="Y71" i="17"/>
  <c r="Z73" i="17"/>
  <c r="Y70" i="17"/>
  <c r="W58" i="17"/>
  <c r="W56" i="17"/>
  <c r="W59" i="17"/>
  <c r="Y77" i="17"/>
  <c r="AA67" i="17"/>
  <c r="Y40" i="17"/>
  <c r="Y43" i="17"/>
  <c r="Y48" i="17"/>
  <c r="W81" i="17"/>
  <c r="W87" i="17"/>
  <c r="W84" i="17"/>
  <c r="X50" i="17"/>
  <c r="X60" i="17"/>
  <c r="Y38" i="17"/>
  <c r="Y45" i="17"/>
  <c r="W91" i="17"/>
  <c r="BI3" i="3"/>
  <c r="BH7" i="3"/>
  <c r="BH16" i="3"/>
  <c r="AA91" i="19"/>
  <c r="AA84" i="19"/>
  <c r="Z93" i="19"/>
  <c r="AA54" i="19"/>
  <c r="Z64" i="19"/>
  <c r="AA52" i="19"/>
  <c r="AA63" i="19"/>
  <c r="AD39" i="19"/>
  <c r="AC69" i="19"/>
  <c r="AA55" i="19"/>
  <c r="AD47" i="19"/>
  <c r="AC78" i="19"/>
  <c r="AD75" i="19"/>
  <c r="AD42" i="19"/>
  <c r="AC40" i="19"/>
  <c r="AD73" i="19"/>
  <c r="AC45" i="19"/>
  <c r="AB79" i="19"/>
  <c r="AB83" i="19"/>
  <c r="AC67" i="19"/>
  <c r="AC72" i="19"/>
  <c r="AB50" i="19"/>
  <c r="AB55" i="19"/>
  <c r="AC38" i="19"/>
  <c r="AD71" i="19"/>
  <c r="AC43" i="19"/>
  <c r="AA90" i="19"/>
  <c r="AA82" i="19"/>
  <c r="AA87" i="19"/>
  <c r="AA89" i="19"/>
  <c r="AA85" i="19"/>
  <c r="AD68" i="19"/>
  <c r="AA86" i="19"/>
  <c r="AD44" i="19"/>
  <c r="AC48" i="19"/>
  <c r="AE46" i="19"/>
  <c r="AA60" i="19"/>
  <c r="AA61" i="19"/>
  <c r="AA58" i="19"/>
  <c r="AA53" i="19"/>
  <c r="AA56" i="19"/>
  <c r="AC74" i="19"/>
  <c r="AC70" i="19"/>
  <c r="AC49" i="19"/>
  <c r="AA57" i="19"/>
  <c r="AD76" i="19"/>
  <c r="AA83" i="19"/>
  <c r="AA81" i="19"/>
  <c r="AC77" i="19"/>
  <c r="AC41" i="19"/>
  <c r="AA62" i="19"/>
  <c r="X83" i="17"/>
  <c r="X91" i="17"/>
  <c r="X89" i="17"/>
  <c r="X90" i="17"/>
  <c r="X59" i="17"/>
  <c r="X85" i="17"/>
  <c r="X84" i="17"/>
  <c r="X62" i="17"/>
  <c r="X52" i="17"/>
  <c r="X57" i="17"/>
  <c r="Y50" i="17"/>
  <c r="Y59" i="17"/>
  <c r="Z38" i="17"/>
  <c r="Z45" i="17"/>
  <c r="Z40" i="17"/>
  <c r="Z77" i="17"/>
  <c r="Z41" i="17"/>
  <c r="Z76" i="17"/>
  <c r="Z72" i="17"/>
  <c r="Z49" i="17"/>
  <c r="X61" i="17"/>
  <c r="Z43" i="17"/>
  <c r="Z70" i="17"/>
  <c r="Z71" i="17"/>
  <c r="Z69" i="17"/>
  <c r="Z75" i="17"/>
  <c r="X55" i="17"/>
  <c r="Z46" i="17"/>
  <c r="X81" i="17"/>
  <c r="X87" i="17"/>
  <c r="W93" i="17"/>
  <c r="Z74" i="17"/>
  <c r="Z39" i="17"/>
  <c r="Z78" i="17"/>
  <c r="X82" i="17"/>
  <c r="X58" i="17"/>
  <c r="X56" i="17"/>
  <c r="Z48" i="17"/>
  <c r="X54" i="17"/>
  <c r="AB67" i="17"/>
  <c r="AA73" i="17"/>
  <c r="AA44" i="17"/>
  <c r="AA42" i="17"/>
  <c r="W64" i="17"/>
  <c r="X88" i="17"/>
  <c r="X53" i="17"/>
  <c r="X92" i="17"/>
  <c r="X63" i="17"/>
  <c r="Z47" i="17"/>
  <c r="Z68" i="17"/>
  <c r="Y79" i="17"/>
  <c r="Y85" i="17"/>
  <c r="BJ3" i="3"/>
  <c r="BI7" i="3"/>
  <c r="BI16" i="3"/>
  <c r="AB57" i="19"/>
  <c r="AB63" i="19"/>
  <c r="AB86" i="19"/>
  <c r="AB88" i="19"/>
  <c r="AB62" i="19"/>
  <c r="AB91" i="19"/>
  <c r="AB84" i="19"/>
  <c r="AA64" i="19"/>
  <c r="AD77" i="19"/>
  <c r="AE76" i="19"/>
  <c r="AD48" i="19"/>
  <c r="AC50" i="19"/>
  <c r="AC52" i="19"/>
  <c r="AD38" i="19"/>
  <c r="AD45" i="19"/>
  <c r="AD40" i="19"/>
  <c r="AE75" i="19"/>
  <c r="AE47" i="19"/>
  <c r="AD70" i="19"/>
  <c r="AE68" i="19"/>
  <c r="AD43" i="19"/>
  <c r="AB60" i="19"/>
  <c r="AB53" i="19"/>
  <c r="AB56" i="19"/>
  <c r="AB61" i="19"/>
  <c r="AB58" i="19"/>
  <c r="AC79" i="19"/>
  <c r="AC92" i="19"/>
  <c r="AD67" i="19"/>
  <c r="AB59" i="19"/>
  <c r="AB54" i="19"/>
  <c r="AA93" i="19"/>
  <c r="AF46" i="19"/>
  <c r="AE44" i="19"/>
  <c r="AE71" i="19"/>
  <c r="AB52" i="19"/>
  <c r="AB87" i="19"/>
  <c r="AB89" i="19"/>
  <c r="AB82" i="19"/>
  <c r="AB85" i="19"/>
  <c r="AB90" i="19"/>
  <c r="AE73" i="19"/>
  <c r="AD78" i="19"/>
  <c r="AE39" i="19"/>
  <c r="AD41" i="19"/>
  <c r="AC63" i="19"/>
  <c r="AD49" i="19"/>
  <c r="AC88" i="19"/>
  <c r="AD74" i="19"/>
  <c r="AD72" i="19"/>
  <c r="AB81" i="19"/>
  <c r="AE42" i="19"/>
  <c r="AB92" i="19"/>
  <c r="AD69" i="19"/>
  <c r="Y61" i="17"/>
  <c r="Y62" i="17"/>
  <c r="Y60" i="17"/>
  <c r="Y53" i="17"/>
  <c r="Y55" i="17"/>
  <c r="Y54" i="17"/>
  <c r="Y52" i="17"/>
  <c r="Y57" i="17"/>
  <c r="Y63" i="17"/>
  <c r="X64" i="17"/>
  <c r="Y82" i="17"/>
  <c r="AB42" i="17"/>
  <c r="AB73" i="17"/>
  <c r="AA78" i="17"/>
  <c r="Y88" i="17"/>
  <c r="X93" i="17"/>
  <c r="AA75" i="17"/>
  <c r="AA71" i="17"/>
  <c r="Y90" i="17"/>
  <c r="Y91" i="17"/>
  <c r="AA47" i="17"/>
  <c r="Y92" i="17"/>
  <c r="AA74" i="17"/>
  <c r="AA46" i="17"/>
  <c r="Y89" i="17"/>
  <c r="AA43" i="17"/>
  <c r="AA72" i="17"/>
  <c r="AA40" i="17"/>
  <c r="AA38" i="17"/>
  <c r="Z50" i="17"/>
  <c r="Z52" i="17"/>
  <c r="Y81" i="17"/>
  <c r="Y87" i="17"/>
  <c r="AB44" i="17"/>
  <c r="AC67" i="17"/>
  <c r="AA48" i="17"/>
  <c r="AA69" i="17"/>
  <c r="AA70" i="17"/>
  <c r="Y86" i="17"/>
  <c r="AA41" i="17"/>
  <c r="Y56" i="17"/>
  <c r="Y58" i="17"/>
  <c r="AA68" i="17"/>
  <c r="Z79" i="17"/>
  <c r="Z91" i="17"/>
  <c r="AA39" i="17"/>
  <c r="Y83" i="17"/>
  <c r="Y84" i="17"/>
  <c r="AA49" i="17"/>
  <c r="AA76" i="17"/>
  <c r="AA77" i="17"/>
  <c r="AA45" i="17"/>
  <c r="BK3" i="3"/>
  <c r="BJ16" i="3"/>
  <c r="BJ7" i="3"/>
  <c r="AC83" i="19"/>
  <c r="AC54" i="19"/>
  <c r="AC86" i="19"/>
  <c r="AC55" i="19"/>
  <c r="AE72" i="19"/>
  <c r="AE49" i="19"/>
  <c r="AF73" i="19"/>
  <c r="AF71" i="19"/>
  <c r="AG46" i="19"/>
  <c r="AF76" i="19"/>
  <c r="AF42" i="19"/>
  <c r="AF39" i="19"/>
  <c r="AD79" i="19"/>
  <c r="AD88" i="19"/>
  <c r="AE67" i="19"/>
  <c r="AE43" i="19"/>
  <c r="AE70" i="19"/>
  <c r="AF75" i="19"/>
  <c r="AE45" i="19"/>
  <c r="AC60" i="19"/>
  <c r="AC53" i="19"/>
  <c r="AC58" i="19"/>
  <c r="AC56" i="19"/>
  <c r="AC61" i="19"/>
  <c r="AE69" i="19"/>
  <c r="AE74" i="19"/>
  <c r="AE41" i="19"/>
  <c r="AE78" i="19"/>
  <c r="AF44" i="19"/>
  <c r="AC87" i="19"/>
  <c r="AC85" i="19"/>
  <c r="AC82" i="19"/>
  <c r="AC89" i="19"/>
  <c r="AC90" i="19"/>
  <c r="AC57" i="19"/>
  <c r="AC84" i="19"/>
  <c r="AC59" i="19"/>
  <c r="AE48" i="19"/>
  <c r="AE77" i="19"/>
  <c r="AB93" i="19"/>
  <c r="AB64" i="19"/>
  <c r="AC81" i="19"/>
  <c r="AF68" i="19"/>
  <c r="AF47" i="19"/>
  <c r="AE40" i="19"/>
  <c r="AD50" i="19"/>
  <c r="AD59" i="19"/>
  <c r="AE38" i="19"/>
  <c r="AC62" i="19"/>
  <c r="AC91" i="19"/>
  <c r="Z62" i="17"/>
  <c r="Z55" i="17"/>
  <c r="Z59" i="17"/>
  <c r="Z60" i="17"/>
  <c r="Z90" i="17"/>
  <c r="Y64" i="17"/>
  <c r="Z82" i="17"/>
  <c r="Z83" i="17"/>
  <c r="Z63" i="17"/>
  <c r="Z53" i="17"/>
  <c r="AB39" i="17"/>
  <c r="AB45" i="17"/>
  <c r="Z81" i="17"/>
  <c r="Z87" i="17"/>
  <c r="AB76" i="17"/>
  <c r="AB68" i="17"/>
  <c r="AA79" i="17"/>
  <c r="AA90" i="17"/>
  <c r="Z84" i="17"/>
  <c r="AC44" i="17"/>
  <c r="Z58" i="17"/>
  <c r="Z56" i="17"/>
  <c r="Z54" i="17"/>
  <c r="Z57" i="17"/>
  <c r="AB74" i="17"/>
  <c r="Z61" i="17"/>
  <c r="Z85" i="17"/>
  <c r="AB49" i="17"/>
  <c r="AB41" i="17"/>
  <c r="AB69" i="17"/>
  <c r="AD67" i="17"/>
  <c r="AB38" i="17"/>
  <c r="AA50" i="17"/>
  <c r="AA52" i="17"/>
  <c r="AB72" i="17"/>
  <c r="Z88" i="17"/>
  <c r="AB75" i="17"/>
  <c r="AB78" i="17"/>
  <c r="Z86" i="17"/>
  <c r="Z89" i="17"/>
  <c r="Z92" i="17"/>
  <c r="AC42" i="17"/>
  <c r="AB77" i="17"/>
  <c r="AB70" i="17"/>
  <c r="AB48" i="17"/>
  <c r="Y93" i="17"/>
  <c r="AB40" i="17"/>
  <c r="AB43" i="17"/>
  <c r="AB46" i="17"/>
  <c r="AB47" i="17"/>
  <c r="AB71" i="17"/>
  <c r="AC73" i="17"/>
  <c r="BL3" i="3"/>
  <c r="BK16" i="3"/>
  <c r="BK7" i="3"/>
  <c r="AD83" i="19"/>
  <c r="AD91" i="19"/>
  <c r="AD92" i="19"/>
  <c r="AD84" i="19"/>
  <c r="AD52" i="19"/>
  <c r="AD54" i="19"/>
  <c r="AD62" i="19"/>
  <c r="AC64" i="19"/>
  <c r="AF40" i="19"/>
  <c r="AG68" i="19"/>
  <c r="AF45" i="19"/>
  <c r="AF70" i="19"/>
  <c r="AF67" i="19"/>
  <c r="AE79" i="19"/>
  <c r="AE83" i="19"/>
  <c r="AG39" i="19"/>
  <c r="AG71" i="19"/>
  <c r="AD63" i="19"/>
  <c r="AF77" i="19"/>
  <c r="AG44" i="19"/>
  <c r="AD55" i="19"/>
  <c r="AD89" i="19"/>
  <c r="AD90" i="19"/>
  <c r="AD85" i="19"/>
  <c r="AD87" i="19"/>
  <c r="AD82" i="19"/>
  <c r="AG42" i="19"/>
  <c r="AF49" i="19"/>
  <c r="AF38" i="19"/>
  <c r="AE50" i="19"/>
  <c r="AE52" i="19"/>
  <c r="AC93" i="19"/>
  <c r="AF41" i="19"/>
  <c r="AF69" i="19"/>
  <c r="AG75" i="19"/>
  <c r="AF43" i="19"/>
  <c r="AD81" i="19"/>
  <c r="AG73" i="19"/>
  <c r="AD86" i="19"/>
  <c r="AD60" i="19"/>
  <c r="AD58" i="19"/>
  <c r="AD56" i="19"/>
  <c r="AD61" i="19"/>
  <c r="AD53" i="19"/>
  <c r="AG47" i="19"/>
  <c r="AF48" i="19"/>
  <c r="AF78" i="19"/>
  <c r="AF74" i="19"/>
  <c r="AD57" i="19"/>
  <c r="AG76" i="19"/>
  <c r="AH46" i="19"/>
  <c r="AF72" i="19"/>
  <c r="AA92" i="17"/>
  <c r="AA57" i="17"/>
  <c r="AA61" i="17"/>
  <c r="AA84" i="17"/>
  <c r="AA88" i="17"/>
  <c r="AA85" i="17"/>
  <c r="AA54" i="17"/>
  <c r="AA62" i="17"/>
  <c r="AA91" i="17"/>
  <c r="AA60" i="17"/>
  <c r="AA86" i="17"/>
  <c r="AA82" i="17"/>
  <c r="AA89" i="17"/>
  <c r="AA83" i="17"/>
  <c r="Z64" i="17"/>
  <c r="AC72" i="17"/>
  <c r="AB50" i="17"/>
  <c r="AB59" i="17"/>
  <c r="AC38" i="17"/>
  <c r="AC69" i="17"/>
  <c r="AC49" i="17"/>
  <c r="AC74" i="17"/>
  <c r="AC45" i="17"/>
  <c r="AC71" i="17"/>
  <c r="AC40" i="17"/>
  <c r="AC70" i="17"/>
  <c r="AC75" i="17"/>
  <c r="AE67" i="17"/>
  <c r="AA63" i="17"/>
  <c r="AA81" i="17"/>
  <c r="AA87" i="17"/>
  <c r="AC76" i="17"/>
  <c r="AA59" i="17"/>
  <c r="AC46" i="17"/>
  <c r="AD73" i="17"/>
  <c r="AC43" i="17"/>
  <c r="AD42" i="17"/>
  <c r="AC41" i="17"/>
  <c r="AD44" i="17"/>
  <c r="AC68" i="17"/>
  <c r="AB79" i="17"/>
  <c r="AB83" i="17"/>
  <c r="AC39" i="17"/>
  <c r="AC47" i="17"/>
  <c r="AC48" i="17"/>
  <c r="AC77" i="17"/>
  <c r="AC78" i="17"/>
  <c r="AA56" i="17"/>
  <c r="AA58" i="17"/>
  <c r="AA55" i="17"/>
  <c r="Z93" i="17"/>
  <c r="AA53" i="17"/>
  <c r="BM3" i="3"/>
  <c r="BL7" i="3"/>
  <c r="BL16" i="3"/>
  <c r="AE92" i="19"/>
  <c r="AE63" i="19"/>
  <c r="AE86" i="19"/>
  <c r="AE88" i="19"/>
  <c r="AD64" i="19"/>
  <c r="AE57" i="19"/>
  <c r="AE62" i="19"/>
  <c r="AE55" i="19"/>
  <c r="AG74" i="19"/>
  <c r="AG48" i="19"/>
  <c r="AD93" i="19"/>
  <c r="AG70" i="19"/>
  <c r="AG72" i="19"/>
  <c r="AH76" i="19"/>
  <c r="AG43" i="19"/>
  <c r="AG69" i="19"/>
  <c r="AG77" i="19"/>
  <c r="AH71" i="19"/>
  <c r="AE87" i="19"/>
  <c r="AE89" i="19"/>
  <c r="AE85" i="19"/>
  <c r="AE82" i="19"/>
  <c r="AE90" i="19"/>
  <c r="AE84" i="19"/>
  <c r="AH68" i="19"/>
  <c r="AG78" i="19"/>
  <c r="AH47" i="19"/>
  <c r="AH73" i="19"/>
  <c r="AE60" i="19"/>
  <c r="AE53" i="19"/>
  <c r="AE56" i="19"/>
  <c r="AE58" i="19"/>
  <c r="AE61" i="19"/>
  <c r="AG49" i="19"/>
  <c r="AE91" i="19"/>
  <c r="AF79" i="19"/>
  <c r="AF83" i="19"/>
  <c r="AG67" i="19"/>
  <c r="AG45" i="19"/>
  <c r="AG40" i="19"/>
  <c r="AI46" i="19"/>
  <c r="AH75" i="19"/>
  <c r="AG41" i="19"/>
  <c r="AF50" i="19"/>
  <c r="AF62" i="19"/>
  <c r="AG38" i="19"/>
  <c r="AH42" i="19"/>
  <c r="AH44" i="19"/>
  <c r="AH39" i="19"/>
  <c r="AE81" i="19"/>
  <c r="AE59" i="19"/>
  <c r="AE54" i="19"/>
  <c r="AB91" i="17"/>
  <c r="AB61" i="17"/>
  <c r="AB54" i="17"/>
  <c r="AB82" i="17"/>
  <c r="AB55" i="17"/>
  <c r="AB63" i="17"/>
  <c r="AB62" i="17"/>
  <c r="AB53" i="17"/>
  <c r="AB60" i="17"/>
  <c r="AA64" i="17"/>
  <c r="AB57" i="17"/>
  <c r="AD48" i="17"/>
  <c r="AD70" i="17"/>
  <c r="AD71" i="17"/>
  <c r="AD74" i="17"/>
  <c r="AD69" i="17"/>
  <c r="AB58" i="17"/>
  <c r="AB56" i="17"/>
  <c r="AD78" i="17"/>
  <c r="AD39" i="17"/>
  <c r="AB92" i="17"/>
  <c r="AE42" i="17"/>
  <c r="AA93" i="17"/>
  <c r="AF67" i="17"/>
  <c r="AB84" i="17"/>
  <c r="AB85" i="17"/>
  <c r="AB88" i="17"/>
  <c r="AD72" i="17"/>
  <c r="AD77" i="17"/>
  <c r="AB81" i="17"/>
  <c r="AB87" i="17"/>
  <c r="AE44" i="17"/>
  <c r="AE73" i="17"/>
  <c r="AD76" i="17"/>
  <c r="AD75" i="17"/>
  <c r="AD40" i="17"/>
  <c r="AD45" i="17"/>
  <c r="AD49" i="17"/>
  <c r="AB52" i="17"/>
  <c r="AB86" i="17"/>
  <c r="AD47" i="17"/>
  <c r="AD68" i="17"/>
  <c r="AC79" i="17"/>
  <c r="AC84" i="17"/>
  <c r="AD41" i="17"/>
  <c r="AD43" i="17"/>
  <c r="AD46" i="17"/>
  <c r="AB90" i="17"/>
  <c r="AB89" i="17"/>
  <c r="AD38" i="17"/>
  <c r="AC50" i="17"/>
  <c r="BN3" i="3"/>
  <c r="BM16" i="3"/>
  <c r="BM7" i="3"/>
  <c r="AF81" i="19"/>
  <c r="AF63" i="19"/>
  <c r="AF55" i="19"/>
  <c r="AF54" i="19"/>
  <c r="AE64" i="19"/>
  <c r="AF59" i="19"/>
  <c r="AF52" i="19"/>
  <c r="AI39" i="19"/>
  <c r="AI42" i="19"/>
  <c r="AF87" i="19"/>
  <c r="AF85" i="19"/>
  <c r="AF90" i="19"/>
  <c r="AF82" i="19"/>
  <c r="AF89" i="19"/>
  <c r="AI47" i="19"/>
  <c r="AI68" i="19"/>
  <c r="AI71" i="19"/>
  <c r="AH69" i="19"/>
  <c r="AI76" i="19"/>
  <c r="AF84" i="19"/>
  <c r="AH48" i="19"/>
  <c r="AH70" i="19"/>
  <c r="AH41" i="19"/>
  <c r="AG50" i="19"/>
  <c r="AG62" i="19"/>
  <c r="AH38" i="19"/>
  <c r="AH45" i="19"/>
  <c r="AI73" i="19"/>
  <c r="AH78" i="19"/>
  <c r="AH77" i="19"/>
  <c r="AH43" i="19"/>
  <c r="AH72" i="19"/>
  <c r="AH74" i="19"/>
  <c r="AJ46" i="19"/>
  <c r="AE93" i="19"/>
  <c r="AI44" i="19"/>
  <c r="AF60" i="19"/>
  <c r="AF61" i="19"/>
  <c r="AF53" i="19"/>
  <c r="AF58" i="19"/>
  <c r="AF56" i="19"/>
  <c r="AI75" i="19"/>
  <c r="AH40" i="19"/>
  <c r="AG79" i="19"/>
  <c r="AG91" i="19"/>
  <c r="AH67" i="19"/>
  <c r="AH49" i="19"/>
  <c r="AF92" i="19"/>
  <c r="AF91" i="19"/>
  <c r="AF57" i="19"/>
  <c r="AF86" i="19"/>
  <c r="AF88" i="19"/>
  <c r="AB64" i="17"/>
  <c r="AC82" i="17"/>
  <c r="AC89" i="17"/>
  <c r="AC86" i="17"/>
  <c r="AC56" i="17"/>
  <c r="AC58" i="17"/>
  <c r="AE68" i="17"/>
  <c r="AD79" i="17"/>
  <c r="AD84" i="17"/>
  <c r="AE75" i="17"/>
  <c r="AF73" i="17"/>
  <c r="AE72" i="17"/>
  <c r="AC53" i="17"/>
  <c r="AE74" i="17"/>
  <c r="AE70" i="17"/>
  <c r="AE43" i="17"/>
  <c r="AC55" i="17"/>
  <c r="AC59" i="17"/>
  <c r="AB93" i="17"/>
  <c r="AG67" i="17"/>
  <c r="AF42" i="17"/>
  <c r="AE39" i="17"/>
  <c r="AC88" i="17"/>
  <c r="AE38" i="17"/>
  <c r="AD50" i="17"/>
  <c r="AD63" i="17"/>
  <c r="AC60" i="17"/>
  <c r="AE47" i="17"/>
  <c r="AE49" i="17"/>
  <c r="AE76" i="17"/>
  <c r="AE77" i="17"/>
  <c r="AE78" i="17"/>
  <c r="AE69" i="17"/>
  <c r="AE71" i="17"/>
  <c r="AE48" i="17"/>
  <c r="AE45" i="17"/>
  <c r="AE46" i="17"/>
  <c r="AC52" i="17"/>
  <c r="AE41" i="17"/>
  <c r="AE40" i="17"/>
  <c r="AC57" i="17"/>
  <c r="AC81" i="17"/>
  <c r="AC87" i="17"/>
  <c r="AC61" i="17"/>
  <c r="AC63" i="17"/>
  <c r="AC54" i="17"/>
  <c r="AC90" i="17"/>
  <c r="AF44" i="17"/>
  <c r="AC91" i="17"/>
  <c r="AC92" i="17"/>
  <c r="AC83" i="17"/>
  <c r="AC85" i="17"/>
  <c r="AC62" i="17"/>
  <c r="BO3" i="3"/>
  <c r="BN16" i="3"/>
  <c r="BN7" i="3"/>
  <c r="AG81" i="19"/>
  <c r="AG88" i="19"/>
  <c r="AF93" i="19"/>
  <c r="AG86" i="19"/>
  <c r="AG84" i="19"/>
  <c r="AG92" i="19"/>
  <c r="AG63" i="19"/>
  <c r="AG54" i="19"/>
  <c r="AG57" i="19"/>
  <c r="AG52" i="19"/>
  <c r="AF64" i="19"/>
  <c r="AG59" i="19"/>
  <c r="AG55" i="19"/>
  <c r="AJ47" i="19"/>
  <c r="AI40" i="19"/>
  <c r="AK46" i="19"/>
  <c r="AI77" i="19"/>
  <c r="AJ73" i="19"/>
  <c r="AH50" i="19"/>
  <c r="AH62" i="19"/>
  <c r="AI38" i="19"/>
  <c r="AI41" i="19"/>
  <c r="AI48" i="19"/>
  <c r="AJ71" i="19"/>
  <c r="AH79" i="19"/>
  <c r="AH91" i="19"/>
  <c r="AI67" i="19"/>
  <c r="AJ44" i="19"/>
  <c r="AI72" i="19"/>
  <c r="AI69" i="19"/>
  <c r="AJ68" i="19"/>
  <c r="AJ39" i="19"/>
  <c r="AI49" i="19"/>
  <c r="AJ76" i="19"/>
  <c r="AJ42" i="19"/>
  <c r="AG87" i="19"/>
  <c r="AG90" i="19"/>
  <c r="AG85" i="19"/>
  <c r="AG82" i="19"/>
  <c r="AG89" i="19"/>
  <c r="AJ75" i="19"/>
  <c r="AI74" i="19"/>
  <c r="AI43" i="19"/>
  <c r="AI78" i="19"/>
  <c r="AI45" i="19"/>
  <c r="AG60" i="19"/>
  <c r="AG58" i="19"/>
  <c r="AG61" i="19"/>
  <c r="AG53" i="19"/>
  <c r="AG56" i="19"/>
  <c r="AI70" i="19"/>
  <c r="AG83" i="19"/>
  <c r="AD54" i="17"/>
  <c r="AD55" i="17"/>
  <c r="AD60" i="17"/>
  <c r="AD62" i="17"/>
  <c r="AD88" i="17"/>
  <c r="AF49" i="17"/>
  <c r="AF43" i="17"/>
  <c r="AC93" i="17"/>
  <c r="AF41" i="17"/>
  <c r="AF48" i="17"/>
  <c r="AD83" i="17"/>
  <c r="AD91" i="17"/>
  <c r="AD56" i="17"/>
  <c r="AD58" i="17"/>
  <c r="AD53" i="17"/>
  <c r="AH67" i="17"/>
  <c r="AF70" i="17"/>
  <c r="AD82" i="17"/>
  <c r="AF46" i="17"/>
  <c r="AF77" i="17"/>
  <c r="AG42" i="17"/>
  <c r="AG73" i="17"/>
  <c r="AF45" i="17"/>
  <c r="AF71" i="17"/>
  <c r="AF78" i="17"/>
  <c r="AF76" i="17"/>
  <c r="AF47" i="17"/>
  <c r="AF38" i="17"/>
  <c r="AE50" i="17"/>
  <c r="AE62" i="17"/>
  <c r="AF39" i="17"/>
  <c r="AF72" i="17"/>
  <c r="AF75" i="17"/>
  <c r="AF68" i="17"/>
  <c r="AE79" i="17"/>
  <c r="AE91" i="17"/>
  <c r="AF69" i="17"/>
  <c r="AD81" i="17"/>
  <c r="AD87" i="17"/>
  <c r="AG44" i="17"/>
  <c r="AF40" i="17"/>
  <c r="AC64" i="17"/>
  <c r="AD59" i="17"/>
  <c r="AD85" i="17"/>
  <c r="AD92" i="17"/>
  <c r="AD90" i="17"/>
  <c r="AD61" i="17"/>
  <c r="AD52" i="17"/>
  <c r="AD57" i="17"/>
  <c r="AF74" i="17"/>
  <c r="AD86" i="17"/>
  <c r="AD89" i="17"/>
  <c r="BP3" i="3"/>
  <c r="BO16" i="3"/>
  <c r="BO7" i="3"/>
  <c r="AH84" i="19"/>
  <c r="AH88" i="19"/>
  <c r="AH86" i="19"/>
  <c r="AH83" i="19"/>
  <c r="AH81" i="19"/>
  <c r="AH92" i="19"/>
  <c r="AG93" i="19"/>
  <c r="AH57" i="19"/>
  <c r="AG64" i="19"/>
  <c r="AH59" i="19"/>
  <c r="AH63" i="19"/>
  <c r="AK42" i="19"/>
  <c r="AJ49" i="19"/>
  <c r="AK68" i="19"/>
  <c r="AK71" i="19"/>
  <c r="AH60" i="19"/>
  <c r="AH53" i="19"/>
  <c r="AH58" i="19"/>
  <c r="AH56" i="19"/>
  <c r="AH61" i="19"/>
  <c r="AJ77" i="19"/>
  <c r="AH54" i="19"/>
  <c r="AJ45" i="19"/>
  <c r="AK75" i="19"/>
  <c r="AJ72" i="19"/>
  <c r="AJ41" i="19"/>
  <c r="AH52" i="19"/>
  <c r="AJ40" i="19"/>
  <c r="AJ43" i="19"/>
  <c r="AK76" i="19"/>
  <c r="AK39" i="19"/>
  <c r="AJ69" i="19"/>
  <c r="AI79" i="19"/>
  <c r="AI88" i="19"/>
  <c r="AJ67" i="19"/>
  <c r="AH55" i="19"/>
  <c r="AK73" i="19"/>
  <c r="AL46" i="19"/>
  <c r="AK47" i="19"/>
  <c r="AJ70" i="19"/>
  <c r="AJ78" i="19"/>
  <c r="AJ74" i="19"/>
  <c r="AK44" i="19"/>
  <c r="AH82" i="19"/>
  <c r="AH89" i="19"/>
  <c r="AH87" i="19"/>
  <c r="AH85" i="19"/>
  <c r="AH90" i="19"/>
  <c r="AJ48" i="19"/>
  <c r="AI50" i="19"/>
  <c r="AI63" i="19"/>
  <c r="AJ38" i="19"/>
  <c r="AE86" i="17"/>
  <c r="AE88" i="17"/>
  <c r="AE82" i="17"/>
  <c r="AE83" i="17"/>
  <c r="AE85" i="17"/>
  <c r="AG69" i="17"/>
  <c r="AH73" i="17"/>
  <c r="AG43" i="17"/>
  <c r="AH44" i="17"/>
  <c r="AE56" i="17"/>
  <c r="AE58" i="17"/>
  <c r="AG77" i="17"/>
  <c r="AG75" i="17"/>
  <c r="AG39" i="17"/>
  <c r="AF50" i="17"/>
  <c r="AF52" i="17"/>
  <c r="AG38" i="17"/>
  <c r="AE90" i="17"/>
  <c r="AG71" i="17"/>
  <c r="AG70" i="17"/>
  <c r="AG41" i="17"/>
  <c r="AE57" i="17"/>
  <c r="AG74" i="17"/>
  <c r="AE54" i="17"/>
  <c r="AE81" i="17"/>
  <c r="AE87" i="17"/>
  <c r="AE89" i="17"/>
  <c r="AE53" i="17"/>
  <c r="AG47" i="17"/>
  <c r="AE92" i="17"/>
  <c r="AG45" i="17"/>
  <c r="AH42" i="17"/>
  <c r="AG46" i="17"/>
  <c r="AE84" i="17"/>
  <c r="AE55" i="17"/>
  <c r="AE63" i="17"/>
  <c r="AG76" i="17"/>
  <c r="AD64" i="17"/>
  <c r="AG40" i="17"/>
  <c r="AD93" i="17"/>
  <c r="AG68" i="17"/>
  <c r="AF79" i="17"/>
  <c r="AF85" i="17"/>
  <c r="AG72" i="17"/>
  <c r="AE52" i="17"/>
  <c r="AE61" i="17"/>
  <c r="AG78" i="17"/>
  <c r="AE59" i="17"/>
  <c r="AE60" i="17"/>
  <c r="AI67" i="17"/>
  <c r="AG48" i="17"/>
  <c r="AG49" i="17"/>
  <c r="AF63" i="17"/>
  <c r="BQ3" i="3"/>
  <c r="BP7" i="3"/>
  <c r="BP16" i="3"/>
  <c r="AI62" i="19"/>
  <c r="AH93" i="19"/>
  <c r="AI84" i="19"/>
  <c r="AI83" i="19"/>
  <c r="AJ50" i="19"/>
  <c r="AJ55" i="19"/>
  <c r="AK38" i="19"/>
  <c r="AK74" i="19"/>
  <c r="AK70" i="19"/>
  <c r="AK69" i="19"/>
  <c r="AL76" i="19"/>
  <c r="AK40" i="19"/>
  <c r="AK41" i="19"/>
  <c r="AL75" i="19"/>
  <c r="AI60" i="19"/>
  <c r="AI61" i="19"/>
  <c r="AI53" i="19"/>
  <c r="AI56" i="19"/>
  <c r="AI58" i="19"/>
  <c r="AM46" i="19"/>
  <c r="AK67" i="19"/>
  <c r="AJ79" i="19"/>
  <c r="AJ83" i="19"/>
  <c r="AI54" i="19"/>
  <c r="AK77" i="19"/>
  <c r="AL71" i="19"/>
  <c r="AK49" i="19"/>
  <c r="AL44" i="19"/>
  <c r="AL47" i="19"/>
  <c r="AL73" i="19"/>
  <c r="AI87" i="19"/>
  <c r="AI90" i="19"/>
  <c r="AI89" i="19"/>
  <c r="AI85" i="19"/>
  <c r="AI82" i="19"/>
  <c r="AL39" i="19"/>
  <c r="AK43" i="19"/>
  <c r="AH64" i="19"/>
  <c r="AK72" i="19"/>
  <c r="AK45" i="19"/>
  <c r="AI91" i="19"/>
  <c r="AL42" i="19"/>
  <c r="AI52" i="19"/>
  <c r="AK78" i="19"/>
  <c r="AK48" i="19"/>
  <c r="AI92" i="19"/>
  <c r="AI81" i="19"/>
  <c r="AI57" i="19"/>
  <c r="AI55" i="19"/>
  <c r="AI86" i="19"/>
  <c r="AI59" i="19"/>
  <c r="AL68" i="19"/>
  <c r="AF62" i="17"/>
  <c r="AF59" i="17"/>
  <c r="AF61" i="17"/>
  <c r="AF55" i="17"/>
  <c r="AF53" i="17"/>
  <c r="AF54" i="17"/>
  <c r="AF60" i="17"/>
  <c r="AH48" i="17"/>
  <c r="AF92" i="17"/>
  <c r="AF86" i="17"/>
  <c r="AH76" i="17"/>
  <c r="AH47" i="17"/>
  <c r="AF88" i="17"/>
  <c r="AH70" i="17"/>
  <c r="AH39" i="17"/>
  <c r="AH77" i="17"/>
  <c r="AI44" i="17"/>
  <c r="AI73" i="17"/>
  <c r="AF90" i="17"/>
  <c r="AH46" i="17"/>
  <c r="AE93" i="17"/>
  <c r="AF84" i="17"/>
  <c r="AG50" i="17"/>
  <c r="AG61" i="17"/>
  <c r="AH38" i="17"/>
  <c r="AF91" i="17"/>
  <c r="AE64" i="17"/>
  <c r="AF82" i="17"/>
  <c r="AH40" i="17"/>
  <c r="AH45" i="17"/>
  <c r="AH41" i="17"/>
  <c r="AH75" i="17"/>
  <c r="AH43" i="17"/>
  <c r="AH69" i="17"/>
  <c r="AF81" i="17"/>
  <c r="AF87" i="17"/>
  <c r="AH49" i="17"/>
  <c r="AJ67" i="17"/>
  <c r="AH78" i="17"/>
  <c r="AH72" i="17"/>
  <c r="AH68" i="17"/>
  <c r="AG79" i="17"/>
  <c r="AG92" i="17"/>
  <c r="AI42" i="17"/>
  <c r="AH74" i="17"/>
  <c r="AH71" i="17"/>
  <c r="AF56" i="17"/>
  <c r="AF58" i="17"/>
  <c r="AF89" i="17"/>
  <c r="AF57" i="17"/>
  <c r="AF83" i="17"/>
  <c r="BR3" i="3"/>
  <c r="BQ7" i="3"/>
  <c r="BQ16" i="3"/>
  <c r="AJ92" i="19"/>
  <c r="AJ62" i="19"/>
  <c r="AJ59" i="19"/>
  <c r="AJ54" i="19"/>
  <c r="AJ63" i="19"/>
  <c r="AJ86" i="19"/>
  <c r="AI93" i="19"/>
  <c r="AJ57" i="19"/>
  <c r="AJ52" i="19"/>
  <c r="AL78" i="19"/>
  <c r="AL72" i="19"/>
  <c r="AM73" i="19"/>
  <c r="AM44" i="19"/>
  <c r="AM71" i="19"/>
  <c r="AL40" i="19"/>
  <c r="AL74" i="19"/>
  <c r="AM39" i="19"/>
  <c r="AJ87" i="19"/>
  <c r="AJ82" i="19"/>
  <c r="AJ89" i="19"/>
  <c r="AJ90" i="19"/>
  <c r="AJ85" i="19"/>
  <c r="AL41" i="19"/>
  <c r="AM76" i="19"/>
  <c r="AL70" i="19"/>
  <c r="AM68" i="19"/>
  <c r="AI64" i="19"/>
  <c r="AL45" i="19"/>
  <c r="AM47" i="19"/>
  <c r="AL49" i="19"/>
  <c r="AL77" i="19"/>
  <c r="AK79" i="19"/>
  <c r="AK86" i="19"/>
  <c r="AL67" i="19"/>
  <c r="AJ84" i="19"/>
  <c r="AK50" i="19"/>
  <c r="AK55" i="19"/>
  <c r="AL38" i="19"/>
  <c r="AL48" i="19"/>
  <c r="AM42" i="19"/>
  <c r="AL43" i="19"/>
  <c r="AJ91" i="19"/>
  <c r="AJ81" i="19"/>
  <c r="AM75" i="19"/>
  <c r="AL69" i="19"/>
  <c r="AJ88" i="19"/>
  <c r="AJ60" i="19"/>
  <c r="AJ56" i="19"/>
  <c r="AJ53" i="19"/>
  <c r="AJ61" i="19"/>
  <c r="AJ58" i="19"/>
  <c r="AG63" i="17"/>
  <c r="AG54" i="17"/>
  <c r="AG84" i="17"/>
  <c r="AG85" i="17"/>
  <c r="AG89" i="17"/>
  <c r="AF64" i="17"/>
  <c r="AG88" i="17"/>
  <c r="AG82" i="17"/>
  <c r="AG83" i="17"/>
  <c r="AG91" i="17"/>
  <c r="AJ42" i="17"/>
  <c r="AI68" i="17"/>
  <c r="AH79" i="17"/>
  <c r="AH92" i="17"/>
  <c r="AI78" i="17"/>
  <c r="AF93" i="17"/>
  <c r="AI43" i="17"/>
  <c r="AG55" i="17"/>
  <c r="AI40" i="17"/>
  <c r="AI39" i="17"/>
  <c r="AI47" i="17"/>
  <c r="AI49" i="17"/>
  <c r="AI69" i="17"/>
  <c r="AI41" i="17"/>
  <c r="AI38" i="17"/>
  <c r="AH50" i="17"/>
  <c r="AH52" i="17"/>
  <c r="AJ73" i="17"/>
  <c r="AI77" i="17"/>
  <c r="AI70" i="17"/>
  <c r="AK67" i="17"/>
  <c r="AI75" i="17"/>
  <c r="AG58" i="17"/>
  <c r="AG56" i="17"/>
  <c r="AG60" i="17"/>
  <c r="AI76" i="17"/>
  <c r="AI48" i="17"/>
  <c r="AI71" i="17"/>
  <c r="AI72" i="17"/>
  <c r="AI45" i="17"/>
  <c r="AI74" i="17"/>
  <c r="AG81" i="17"/>
  <c r="AG87" i="17"/>
  <c r="AG86" i="17"/>
  <c r="AG57" i="17"/>
  <c r="AG59" i="17"/>
  <c r="AG52" i="17"/>
  <c r="AI46" i="17"/>
  <c r="AJ44" i="17"/>
  <c r="AG53" i="17"/>
  <c r="AG90" i="17"/>
  <c r="AG62" i="17"/>
  <c r="BS3" i="3"/>
  <c r="BR16" i="3"/>
  <c r="BR7" i="3"/>
  <c r="AK83" i="19"/>
  <c r="AK62" i="19"/>
  <c r="AK54" i="19"/>
  <c r="AJ93" i="19"/>
  <c r="AK91" i="19"/>
  <c r="AK57" i="19"/>
  <c r="AK52" i="19"/>
  <c r="AJ64" i="19"/>
  <c r="AM48" i="19"/>
  <c r="AM77" i="19"/>
  <c r="AM70" i="19"/>
  <c r="AM41" i="19"/>
  <c r="AM72" i="19"/>
  <c r="AM69" i="19"/>
  <c r="AL79" i="19"/>
  <c r="AL92" i="19"/>
  <c r="AM67" i="19"/>
  <c r="AK84" i="19"/>
  <c r="AM74" i="19"/>
  <c r="AL50" i="19"/>
  <c r="AL55" i="19"/>
  <c r="AM38" i="19"/>
  <c r="AK82" i="19"/>
  <c r="AK90" i="19"/>
  <c r="AK85" i="19"/>
  <c r="AK87" i="19"/>
  <c r="AK89" i="19"/>
  <c r="AM49" i="19"/>
  <c r="AM45" i="19"/>
  <c r="AK88" i="19"/>
  <c r="AM78" i="19"/>
  <c r="AM43" i="19"/>
  <c r="AK60" i="19"/>
  <c r="AK61" i="19"/>
  <c r="AK53" i="19"/>
  <c r="AK58" i="19"/>
  <c r="AK56" i="19"/>
  <c r="AK81" i="19"/>
  <c r="AK63" i="19"/>
  <c r="AK59" i="19"/>
  <c r="AM40" i="19"/>
  <c r="AK92" i="19"/>
  <c r="AH84" i="17"/>
  <c r="AH90" i="17"/>
  <c r="AH85" i="17"/>
  <c r="AH89" i="17"/>
  <c r="AH55" i="17"/>
  <c r="AH59" i="17"/>
  <c r="AH82" i="17"/>
  <c r="AH88" i="17"/>
  <c r="AH60" i="17"/>
  <c r="AH61" i="17"/>
  <c r="AH54" i="17"/>
  <c r="AH86" i="17"/>
  <c r="AH62" i="17"/>
  <c r="AH91" i="17"/>
  <c r="AH83" i="17"/>
  <c r="AJ72" i="17"/>
  <c r="AJ48" i="17"/>
  <c r="AJ70" i="17"/>
  <c r="AK73" i="17"/>
  <c r="AJ68" i="17"/>
  <c r="AI79" i="17"/>
  <c r="AI85" i="17"/>
  <c r="AJ46" i="17"/>
  <c r="AJ74" i="17"/>
  <c r="AJ49" i="17"/>
  <c r="AJ39" i="17"/>
  <c r="AJ78" i="17"/>
  <c r="AK44" i="17"/>
  <c r="AG64" i="17"/>
  <c r="AJ45" i="17"/>
  <c r="AJ71" i="17"/>
  <c r="AJ76" i="17"/>
  <c r="AJ77" i="17"/>
  <c r="AH56" i="17"/>
  <c r="AH58" i="17"/>
  <c r="AJ41" i="17"/>
  <c r="AH63" i="17"/>
  <c r="AH53" i="17"/>
  <c r="AJ43" i="17"/>
  <c r="AG93" i="17"/>
  <c r="AJ75" i="17"/>
  <c r="AL67" i="17"/>
  <c r="AJ38" i="17"/>
  <c r="AI50" i="17"/>
  <c r="AI59" i="17"/>
  <c r="AJ69" i="17"/>
  <c r="AJ47" i="17"/>
  <c r="AJ40" i="17"/>
  <c r="AH57" i="17"/>
  <c r="AH81" i="17"/>
  <c r="AH87" i="17"/>
  <c r="AK42" i="17"/>
  <c r="BT3" i="3"/>
  <c r="BS16" i="3"/>
  <c r="BS7" i="3"/>
  <c r="AL54" i="19"/>
  <c r="AL57" i="19"/>
  <c r="AL59" i="19"/>
  <c r="AK64" i="19"/>
  <c r="AL63" i="19"/>
  <c r="AL52" i="19"/>
  <c r="AL87" i="19"/>
  <c r="AL85" i="19"/>
  <c r="AL90" i="19"/>
  <c r="AL82" i="19"/>
  <c r="AL89" i="19"/>
  <c r="AL91" i="19"/>
  <c r="AK93" i="19"/>
  <c r="AM50" i="19"/>
  <c r="AM54" i="19"/>
  <c r="AL81" i="19"/>
  <c r="AL86" i="19"/>
  <c r="AL84" i="19"/>
  <c r="AL60" i="19"/>
  <c r="AL56" i="19"/>
  <c r="AL61" i="19"/>
  <c r="AL58" i="19"/>
  <c r="AL53" i="19"/>
  <c r="AL88" i="19"/>
  <c r="AM79" i="19"/>
  <c r="AM88" i="19"/>
  <c r="AL83" i="19"/>
  <c r="AL62" i="19"/>
  <c r="AI54" i="17"/>
  <c r="AI61" i="17"/>
  <c r="AI91" i="17"/>
  <c r="AH64" i="17"/>
  <c r="AL42" i="17"/>
  <c r="AJ50" i="17"/>
  <c r="AJ52" i="17"/>
  <c r="AK38" i="17"/>
  <c r="AI57" i="17"/>
  <c r="AL44" i="17"/>
  <c r="AI81" i="17"/>
  <c r="AI87" i="17"/>
  <c r="AL73" i="17"/>
  <c r="AK40" i="17"/>
  <c r="AI83" i="17"/>
  <c r="AM67" i="17"/>
  <c r="AI89" i="17"/>
  <c r="AK76" i="17"/>
  <c r="AK45" i="17"/>
  <c r="AI53" i="17"/>
  <c r="AK74" i="17"/>
  <c r="AI82" i="17"/>
  <c r="AI62" i="17"/>
  <c r="AK69" i="17"/>
  <c r="AK75" i="17"/>
  <c r="AI55" i="17"/>
  <c r="AK39" i="17"/>
  <c r="AI88" i="17"/>
  <c r="AK48" i="17"/>
  <c r="AH93" i="17"/>
  <c r="AK47" i="17"/>
  <c r="AI52" i="17"/>
  <c r="AI90" i="17"/>
  <c r="AK78" i="17"/>
  <c r="AK49" i="17"/>
  <c r="AK46" i="17"/>
  <c r="AK68" i="17"/>
  <c r="AJ79" i="17"/>
  <c r="AJ84" i="17"/>
  <c r="AK70" i="17"/>
  <c r="AI86" i="17"/>
  <c r="AI58" i="17"/>
  <c r="AI56" i="17"/>
  <c r="AK43" i="17"/>
  <c r="AK41" i="17"/>
  <c r="AK77" i="17"/>
  <c r="AK71" i="17"/>
  <c r="AI92" i="17"/>
  <c r="AI63" i="17"/>
  <c r="AI60" i="17"/>
  <c r="AI84" i="17"/>
  <c r="AK72" i="17"/>
  <c r="BT7" i="3"/>
  <c r="BU3" i="3"/>
  <c r="BT16" i="3"/>
  <c r="AM63" i="19"/>
  <c r="AM62" i="19"/>
  <c r="AL93" i="19"/>
  <c r="AM59" i="19"/>
  <c r="AM55" i="19"/>
  <c r="AL64" i="19"/>
  <c r="AM52" i="19"/>
  <c r="AM81" i="19"/>
  <c r="AM84" i="19"/>
  <c r="AM83" i="19"/>
  <c r="AM92" i="19"/>
  <c r="AM86" i="19"/>
  <c r="AM85" i="19"/>
  <c r="AM89" i="19"/>
  <c r="AM82" i="19"/>
  <c r="AM87" i="19"/>
  <c r="AM90" i="19"/>
  <c r="AM60" i="19"/>
  <c r="AM61" i="19"/>
  <c r="AM53" i="19"/>
  <c r="AM56" i="19"/>
  <c r="AM58" i="19"/>
  <c r="AM91" i="19"/>
  <c r="AM57" i="19"/>
  <c r="AJ57" i="17"/>
  <c r="AJ60" i="17"/>
  <c r="AJ54" i="17"/>
  <c r="AJ85" i="17"/>
  <c r="AJ86" i="17"/>
  <c r="AJ91" i="17"/>
  <c r="AJ55" i="17"/>
  <c r="AJ53" i="17"/>
  <c r="AJ63" i="17"/>
  <c r="AJ61" i="17"/>
  <c r="AJ62" i="17"/>
  <c r="AJ59" i="17"/>
  <c r="AL41" i="17"/>
  <c r="AJ81" i="17"/>
  <c r="AJ87" i="17"/>
  <c r="AJ92" i="17"/>
  <c r="AL47" i="17"/>
  <c r="AL75" i="17"/>
  <c r="AJ90" i="17"/>
  <c r="AM73" i="17"/>
  <c r="AM44" i="17"/>
  <c r="AL38" i="17"/>
  <c r="AK50" i="17"/>
  <c r="AK60" i="17"/>
  <c r="AL46" i="17"/>
  <c r="AL72" i="17"/>
  <c r="AL77" i="17"/>
  <c r="AL43" i="17"/>
  <c r="AJ82" i="17"/>
  <c r="AL49" i="17"/>
  <c r="AL39" i="17"/>
  <c r="AJ89" i="17"/>
  <c r="AL45" i="17"/>
  <c r="AJ56" i="17"/>
  <c r="AJ58" i="17"/>
  <c r="AL70" i="17"/>
  <c r="AL68" i="17"/>
  <c r="AK79" i="17"/>
  <c r="AK86" i="17"/>
  <c r="AI64" i="17"/>
  <c r="AL48" i="17"/>
  <c r="AJ83" i="17"/>
  <c r="AL74" i="17"/>
  <c r="AL40" i="17"/>
  <c r="AM42" i="17"/>
  <c r="AL71" i="17"/>
  <c r="AL78" i="17"/>
  <c r="AL69" i="17"/>
  <c r="AJ88" i="17"/>
  <c r="AL76" i="17"/>
  <c r="AI93" i="17"/>
  <c r="BV3" i="3"/>
  <c r="BU16" i="3"/>
  <c r="BU7" i="3"/>
  <c r="AM64" i="19"/>
  <c r="AM93" i="19"/>
  <c r="AK62" i="17"/>
  <c r="AK63" i="17"/>
  <c r="AK83" i="17"/>
  <c r="AK53" i="17"/>
  <c r="AJ64" i="17"/>
  <c r="AK57" i="17"/>
  <c r="AK54" i="17"/>
  <c r="AK59" i="17"/>
  <c r="AK90" i="17"/>
  <c r="AM78" i="17"/>
  <c r="AM74" i="17"/>
  <c r="AM48" i="17"/>
  <c r="AK82" i="17"/>
  <c r="AM77" i="17"/>
  <c r="AK89" i="17"/>
  <c r="AK92" i="17"/>
  <c r="AK88" i="17"/>
  <c r="AM70" i="17"/>
  <c r="AM45" i="17"/>
  <c r="AM39" i="17"/>
  <c r="AK56" i="17"/>
  <c r="AK58" i="17"/>
  <c r="AM47" i="17"/>
  <c r="AJ93" i="17"/>
  <c r="AM71" i="17"/>
  <c r="AM40" i="17"/>
  <c r="AK81" i="17"/>
  <c r="AK87" i="17"/>
  <c r="AK84" i="17"/>
  <c r="AM49" i="17"/>
  <c r="AM43" i="17"/>
  <c r="AM72" i="17"/>
  <c r="AM38" i="17"/>
  <c r="AL50" i="17"/>
  <c r="AL62" i="17"/>
  <c r="AK61" i="17"/>
  <c r="AK55" i="17"/>
  <c r="AM76" i="17"/>
  <c r="AM69" i="17"/>
  <c r="AK85" i="17"/>
  <c r="AM68" i="17"/>
  <c r="AL79" i="17"/>
  <c r="AL84" i="17"/>
  <c r="AK91" i="17"/>
  <c r="AM46" i="17"/>
  <c r="AK52" i="17"/>
  <c r="AM75" i="17"/>
  <c r="AM41" i="17"/>
  <c r="BW3" i="3"/>
  <c r="BV16" i="3"/>
  <c r="BV7" i="3"/>
  <c r="AL54" i="17"/>
  <c r="AL61" i="17"/>
  <c r="AL57" i="17"/>
  <c r="AK64" i="17"/>
  <c r="AL55" i="17"/>
  <c r="AL60" i="17"/>
  <c r="AL59" i="17"/>
  <c r="AL52" i="17"/>
  <c r="AL53" i="17"/>
  <c r="AM50" i="17"/>
  <c r="AM61" i="17"/>
  <c r="AL88" i="17"/>
  <c r="AM79" i="17"/>
  <c r="AM82" i="17"/>
  <c r="AL82" i="17"/>
  <c r="AK93" i="17"/>
  <c r="AL85" i="17"/>
  <c r="AL81" i="17"/>
  <c r="AL87" i="17"/>
  <c r="AL83" i="17"/>
  <c r="AL89" i="17"/>
  <c r="AL90" i="17"/>
  <c r="AL56" i="17"/>
  <c r="AL58" i="17"/>
  <c r="AL86" i="17"/>
  <c r="AL63" i="17"/>
  <c r="AL91" i="17"/>
  <c r="AL92" i="17"/>
  <c r="BX3" i="3"/>
  <c r="BW16" i="3"/>
  <c r="BW7" i="3"/>
  <c r="AM60" i="17"/>
  <c r="AM91" i="17"/>
  <c r="AM85" i="17"/>
  <c r="AM86" i="17"/>
  <c r="AM84" i="17"/>
  <c r="AM83" i="17"/>
  <c r="AM52" i="17"/>
  <c r="AM62" i="17"/>
  <c r="AM63" i="17"/>
  <c r="AM57" i="17"/>
  <c r="AM89" i="17"/>
  <c r="AM59" i="17"/>
  <c r="AM53" i="17"/>
  <c r="AM55" i="17"/>
  <c r="AM54" i="17"/>
  <c r="AL64" i="17"/>
  <c r="AM81" i="17"/>
  <c r="AM87" i="17"/>
  <c r="AL93" i="17"/>
  <c r="AM88" i="17"/>
  <c r="AM92" i="17"/>
  <c r="AM90" i="17"/>
  <c r="AM58" i="17"/>
  <c r="AM56" i="17"/>
  <c r="BY3" i="3"/>
  <c r="BX7" i="3"/>
  <c r="BX16" i="3"/>
  <c r="AM64" i="17"/>
  <c r="AM93" i="17"/>
  <c r="BY7" i="3"/>
  <c r="BY16" i="3"/>
  <c r="BZ3" i="3"/>
  <c r="CA3" i="3"/>
  <c r="BZ16" i="3"/>
  <c r="BZ7" i="3"/>
  <c r="CB3" i="3"/>
  <c r="CA16" i="3"/>
  <c r="CA7" i="3"/>
  <c r="CC3" i="3"/>
  <c r="CB7" i="3"/>
  <c r="CB16" i="3"/>
  <c r="CD3" i="3"/>
  <c r="CC16" i="3"/>
  <c r="CC7" i="3"/>
  <c r="CE3" i="3"/>
  <c r="CD16" i="3"/>
  <c r="CD7" i="3"/>
  <c r="CE16" i="3"/>
  <c r="CE7" i="3"/>
  <c r="CF3" i="3"/>
  <c r="CG3" i="3"/>
  <c r="CF7" i="3"/>
  <c r="CF16" i="3"/>
  <c r="CH3" i="3"/>
  <c r="CG16" i="3"/>
  <c r="CG7" i="3"/>
  <c r="CI3" i="3"/>
  <c r="CH16" i="3"/>
  <c r="CH7" i="3"/>
  <c r="CJ3" i="3"/>
  <c r="CI16" i="3"/>
  <c r="CI7" i="3"/>
  <c r="CK3" i="3"/>
  <c r="CJ16" i="3"/>
  <c r="CJ7" i="3"/>
  <c r="CL3" i="3"/>
  <c r="CK16" i="3"/>
  <c r="CK7" i="3"/>
  <c r="CM3" i="3"/>
  <c r="CL16" i="3"/>
  <c r="CL7" i="3"/>
  <c r="CN3" i="3"/>
  <c r="CM16" i="3"/>
  <c r="CM7" i="3"/>
  <c r="CO3" i="3"/>
  <c r="CN16" i="3"/>
  <c r="CN7" i="3"/>
  <c r="CP3" i="3"/>
  <c r="CO16" i="3"/>
  <c r="CO7" i="3"/>
  <c r="CQ3" i="3"/>
  <c r="CP7" i="3"/>
  <c r="CP16" i="3"/>
  <c r="CR3" i="3"/>
  <c r="CQ16" i="3"/>
  <c r="CQ7" i="3"/>
  <c r="CS3" i="3"/>
  <c r="CR16" i="3"/>
  <c r="CR7" i="3"/>
  <c r="CT3" i="3"/>
  <c r="CS16" i="3"/>
  <c r="CS7" i="3"/>
  <c r="CU3" i="3"/>
  <c r="CT7" i="3"/>
  <c r="CT16" i="3"/>
  <c r="CU7" i="3"/>
  <c r="CV3" i="3"/>
  <c r="CU16" i="3"/>
  <c r="CW3" i="3"/>
  <c r="CV16" i="3"/>
  <c r="CV7" i="3"/>
  <c r="CX3" i="3"/>
  <c r="CW16" i="3"/>
  <c r="CW7" i="3"/>
  <c r="CY3" i="3"/>
  <c r="CX7" i="3"/>
  <c r="CX16" i="3"/>
  <c r="CZ3" i="3"/>
  <c r="CY7" i="3"/>
  <c r="CY16" i="3"/>
  <c r="DA3" i="3"/>
  <c r="CZ16" i="3"/>
  <c r="CZ7" i="3"/>
  <c r="DB3" i="3"/>
  <c r="DA7" i="3"/>
  <c r="DA16" i="3"/>
  <c r="DC3" i="3"/>
  <c r="DB16" i="3"/>
  <c r="DB7" i="3"/>
  <c r="DD3" i="3"/>
  <c r="DC7" i="3"/>
  <c r="DC16" i="3"/>
  <c r="DE3" i="3"/>
  <c r="DD7" i="3"/>
  <c r="DD16" i="3"/>
  <c r="DF3" i="3"/>
  <c r="DE16" i="3"/>
  <c r="DE7" i="3"/>
  <c r="DG3" i="3"/>
  <c r="DF16" i="3"/>
  <c r="DF7" i="3"/>
  <c r="DH3" i="3"/>
  <c r="DG7" i="3"/>
  <c r="DG16" i="3"/>
  <c r="DI3" i="3"/>
  <c r="DH16" i="3"/>
  <c r="DH7" i="3"/>
  <c r="DJ3" i="3"/>
  <c r="DI7" i="3"/>
  <c r="DI16" i="3"/>
  <c r="DK3" i="3"/>
  <c r="DJ16" i="3"/>
  <c r="DJ7" i="3"/>
  <c r="DL3" i="3"/>
  <c r="DK7" i="3"/>
  <c r="DK16" i="3"/>
  <c r="DM3" i="3"/>
  <c r="DL16" i="3"/>
  <c r="DL7" i="3"/>
  <c r="DN3" i="3"/>
  <c r="DM7" i="3"/>
  <c r="DM16" i="3"/>
  <c r="DO3" i="3"/>
  <c r="DN16" i="3"/>
  <c r="DN7" i="3"/>
  <c r="DP3" i="3"/>
  <c r="DO7" i="3"/>
  <c r="DO16" i="3"/>
  <c r="DP16" i="3"/>
  <c r="DQ3" i="3"/>
  <c r="DP7" i="3"/>
  <c r="DR3" i="3"/>
  <c r="DQ7" i="3"/>
  <c r="DQ16" i="3"/>
  <c r="DS3" i="3"/>
  <c r="DR16" i="3"/>
  <c r="DR7" i="3"/>
  <c r="DT3" i="3"/>
  <c r="DS7" i="3"/>
  <c r="DS16" i="3"/>
  <c r="DU3" i="3"/>
  <c r="DT16" i="3"/>
  <c r="DT7" i="3"/>
  <c r="DV3" i="3"/>
  <c r="DU7" i="3"/>
  <c r="DU16" i="3"/>
  <c r="DW3" i="3"/>
  <c r="DV16" i="3"/>
  <c r="DV7" i="3"/>
  <c r="DX3" i="3"/>
  <c r="DW7" i="3"/>
  <c r="DW16" i="3"/>
  <c r="DY3" i="3"/>
  <c r="DX16" i="3"/>
  <c r="DX7" i="3"/>
  <c r="DZ3" i="3"/>
  <c r="DY7" i="3"/>
  <c r="DY16" i="3"/>
  <c r="EA3" i="3"/>
  <c r="DZ16" i="3"/>
  <c r="DZ7" i="3"/>
  <c r="EB3" i="3"/>
  <c r="EA7" i="3"/>
  <c r="EA16" i="3"/>
  <c r="EC3" i="3"/>
  <c r="EB16" i="3"/>
  <c r="EB7" i="3"/>
  <c r="ED3" i="3"/>
  <c r="EC7" i="3"/>
  <c r="EC16" i="3"/>
  <c r="EE3" i="3"/>
  <c r="ED16" i="3"/>
  <c r="ED7" i="3"/>
  <c r="EF3" i="3"/>
  <c r="EE7" i="3"/>
  <c r="EE16" i="3"/>
  <c r="EG3" i="3"/>
  <c r="EF16" i="3"/>
  <c r="EF7" i="3"/>
  <c r="EH3" i="3"/>
  <c r="EG7" i="3"/>
  <c r="EG16" i="3"/>
  <c r="EI3" i="3"/>
  <c r="EH16" i="3"/>
  <c r="EH7" i="3"/>
  <c r="EJ3" i="3"/>
  <c r="EI16" i="3"/>
  <c r="EI7" i="3"/>
  <c r="EK3" i="3"/>
  <c r="EJ16" i="3"/>
  <c r="EJ7" i="3"/>
  <c r="EL3" i="3"/>
  <c r="EK16" i="3"/>
  <c r="EK7" i="3"/>
  <c r="EM3" i="3"/>
  <c r="EL16" i="3"/>
  <c r="EL7" i="3"/>
  <c r="EN3" i="3"/>
  <c r="EM16" i="3"/>
  <c r="EM7" i="3"/>
  <c r="EO3" i="3"/>
  <c r="EN16" i="3"/>
  <c r="EN7" i="3"/>
  <c r="EP3" i="3"/>
  <c r="EO16" i="3"/>
  <c r="EO7" i="3"/>
  <c r="EP16" i="3"/>
  <c r="EP7" i="3"/>
  <c r="D3" i="5"/>
  <c r="Q91" i="22"/>
  <c r="D25" i="22" l="1"/>
  <c r="D42" i="22" s="1"/>
  <c r="D24" i="22"/>
  <c r="T91" i="22"/>
  <c r="H91" i="22"/>
  <c r="G91" i="22"/>
  <c r="F91" i="22"/>
  <c r="E91" i="22"/>
  <c r="D91" i="22"/>
  <c r="M91" i="22"/>
  <c r="L91" i="22"/>
  <c r="K91" i="22"/>
  <c r="G6" i="3"/>
  <c r="G9" i="3" s="1"/>
  <c r="T34" i="22"/>
  <c r="T51" i="22" s="1"/>
  <c r="T85" i="22" s="1"/>
  <c r="U34" i="22"/>
  <c r="U51" i="22" s="1"/>
  <c r="U85" i="22" s="1"/>
  <c r="V34" i="22"/>
  <c r="V51" i="22" s="1"/>
  <c r="V85" i="22" s="1"/>
  <c r="W34" i="22"/>
  <c r="W51" i="22" s="1"/>
  <c r="W85" i="22" s="1"/>
  <c r="X34" i="22"/>
  <c r="X51" i="22" s="1"/>
  <c r="X85" i="22" s="1"/>
  <c r="Y34" i="22"/>
  <c r="Y51" i="22" s="1"/>
  <c r="Y85" i="22" s="1"/>
  <c r="Z34" i="22"/>
  <c r="Z51" i="22" s="1"/>
  <c r="Z85" i="22" s="1"/>
  <c r="AA34" i="22"/>
  <c r="AA51" i="22" s="1"/>
  <c r="AA85" i="22" s="1"/>
  <c r="AB34" i="22"/>
  <c r="T33" i="22"/>
  <c r="T50" i="22" s="1"/>
  <c r="U33" i="22"/>
  <c r="U50" i="22" s="1"/>
  <c r="U84" i="22" s="1"/>
  <c r="V33" i="22"/>
  <c r="V50" i="22" s="1"/>
  <c r="W33" i="22"/>
  <c r="W50" i="22" s="1"/>
  <c r="X33" i="22"/>
  <c r="X50" i="22" s="1"/>
  <c r="X84" i="22" s="1"/>
  <c r="Y33" i="22"/>
  <c r="Y50" i="22" s="1"/>
  <c r="Y84" i="22" s="1"/>
  <c r="Z33" i="22"/>
  <c r="Z50" i="22" s="1"/>
  <c r="AA33" i="22"/>
  <c r="AA50" i="22" s="1"/>
  <c r="AA84" i="22" s="1"/>
  <c r="AB33" i="22"/>
  <c r="T32" i="22"/>
  <c r="T49" i="22" s="1"/>
  <c r="T83" i="22" s="1"/>
  <c r="U32" i="22"/>
  <c r="U49" i="22" s="1"/>
  <c r="U83" i="22" s="1"/>
  <c r="V32" i="22"/>
  <c r="V49" i="22" s="1"/>
  <c r="V83" i="22" s="1"/>
  <c r="W32" i="22"/>
  <c r="W49" i="22" s="1"/>
  <c r="W83" i="22" s="1"/>
  <c r="X32" i="22"/>
  <c r="X49" i="22" s="1"/>
  <c r="X83" i="22" s="1"/>
  <c r="Y32" i="22"/>
  <c r="Y49" i="22" s="1"/>
  <c r="Y83" i="22" s="1"/>
  <c r="Z32" i="22"/>
  <c r="Z49" i="22" s="1"/>
  <c r="Z83" i="22" s="1"/>
  <c r="AA32" i="22"/>
  <c r="AA49" i="22" s="1"/>
  <c r="AA83" i="22" s="1"/>
  <c r="AB32" i="22"/>
  <c r="T31" i="22"/>
  <c r="T48" i="22" s="1"/>
  <c r="U31" i="22"/>
  <c r="U48" i="22" s="1"/>
  <c r="V31" i="22"/>
  <c r="V48" i="22" s="1"/>
  <c r="V82" i="22" s="1"/>
  <c r="W31" i="22"/>
  <c r="W48" i="22" s="1"/>
  <c r="W82" i="22" s="1"/>
  <c r="X31" i="22"/>
  <c r="X48" i="22" s="1"/>
  <c r="Y31" i="22"/>
  <c r="Y48" i="22" s="1"/>
  <c r="Z31" i="22"/>
  <c r="Z48" i="22" s="1"/>
  <c r="AA31" i="22"/>
  <c r="AA48" i="22" s="1"/>
  <c r="AB31" i="22"/>
  <c r="T30" i="22"/>
  <c r="T47" i="22" s="1"/>
  <c r="T81" i="22" s="1"/>
  <c r="U30" i="22"/>
  <c r="U47" i="22" s="1"/>
  <c r="U81" i="22" s="1"/>
  <c r="V30" i="22"/>
  <c r="V47" i="22" s="1"/>
  <c r="V81" i="22" s="1"/>
  <c r="W30" i="22"/>
  <c r="W47" i="22" s="1"/>
  <c r="W81" i="22" s="1"/>
  <c r="X30" i="22"/>
  <c r="X47" i="22" s="1"/>
  <c r="X81" i="22" s="1"/>
  <c r="Y30" i="22"/>
  <c r="Y47" i="22" s="1"/>
  <c r="Y81" i="22" s="1"/>
  <c r="Z30" i="22"/>
  <c r="Z47" i="22" s="1"/>
  <c r="Z81" i="22" s="1"/>
  <c r="AA30" i="22"/>
  <c r="AA47" i="22" s="1"/>
  <c r="AA81" i="22" s="1"/>
  <c r="AB30" i="22"/>
  <c r="T29" i="22"/>
  <c r="T46" i="22" s="1"/>
  <c r="T80" i="22" s="1"/>
  <c r="U29" i="22"/>
  <c r="U46" i="22" s="1"/>
  <c r="V29" i="22"/>
  <c r="V46" i="22" s="1"/>
  <c r="W29" i="22"/>
  <c r="W46" i="22" s="1"/>
  <c r="X29" i="22"/>
  <c r="X46" i="22" s="1"/>
  <c r="X80" i="22" s="1"/>
  <c r="Y29" i="22"/>
  <c r="Y46" i="22" s="1"/>
  <c r="Y80" i="22" s="1"/>
  <c r="Z29" i="22"/>
  <c r="Z46" i="22" s="1"/>
  <c r="AA29" i="22"/>
  <c r="AA46" i="22" s="1"/>
  <c r="AB29" i="22"/>
  <c r="T28" i="22"/>
  <c r="T45" i="22" s="1"/>
  <c r="U28" i="22"/>
  <c r="U45" i="22" s="1"/>
  <c r="U79" i="22" s="1"/>
  <c r="V28" i="22"/>
  <c r="V45" i="22" s="1"/>
  <c r="V79" i="22" s="1"/>
  <c r="W28" i="22"/>
  <c r="W45" i="22" s="1"/>
  <c r="W79" i="22" s="1"/>
  <c r="X28" i="22"/>
  <c r="X45" i="22" s="1"/>
  <c r="X79" i="22" s="1"/>
  <c r="Y28" i="22"/>
  <c r="Y45" i="22" s="1"/>
  <c r="Y79" i="22" s="1"/>
  <c r="Z28" i="22"/>
  <c r="Z45" i="22" s="1"/>
  <c r="Z79" i="22" s="1"/>
  <c r="AA28" i="22"/>
  <c r="AA45" i="22" s="1"/>
  <c r="AA79" i="22" s="1"/>
  <c r="AB28" i="22"/>
  <c r="T27" i="22"/>
  <c r="T44" i="22" s="1"/>
  <c r="U27" i="22"/>
  <c r="U44" i="22" s="1"/>
  <c r="U78" i="22" s="1"/>
  <c r="V27" i="22"/>
  <c r="V44" i="22" s="1"/>
  <c r="W27" i="22"/>
  <c r="W44" i="22" s="1"/>
  <c r="X27" i="22"/>
  <c r="X44" i="22" s="1"/>
  <c r="Y27" i="22"/>
  <c r="Y44" i="22" s="1"/>
  <c r="Z27" i="22"/>
  <c r="Z44" i="22" s="1"/>
  <c r="Z78" i="22" s="1"/>
  <c r="AA27" i="22"/>
  <c r="AA44" i="22" s="1"/>
  <c r="AB27" i="22"/>
  <c r="T26" i="22"/>
  <c r="T43" i="22" s="1"/>
  <c r="T77" i="22" s="1"/>
  <c r="U26" i="22"/>
  <c r="U43" i="22" s="1"/>
  <c r="U77" i="22" s="1"/>
  <c r="V26" i="22"/>
  <c r="V43" i="22" s="1"/>
  <c r="V77" i="22" s="1"/>
  <c r="W26" i="22"/>
  <c r="W43" i="22" s="1"/>
  <c r="W77" i="22" s="1"/>
  <c r="X26" i="22"/>
  <c r="X43" i="22" s="1"/>
  <c r="X77" i="22" s="1"/>
  <c r="Y26" i="22"/>
  <c r="Y43" i="22" s="1"/>
  <c r="Y77" i="22" s="1"/>
  <c r="Z26" i="22"/>
  <c r="Z43" i="22" s="1"/>
  <c r="Z77" i="22" s="1"/>
  <c r="AA26" i="22"/>
  <c r="AA43" i="22" s="1"/>
  <c r="AA77" i="22" s="1"/>
  <c r="AB26" i="22"/>
  <c r="T25" i="22"/>
  <c r="T42" i="22" s="1"/>
  <c r="T76" i="22" s="1"/>
  <c r="U25" i="22"/>
  <c r="U42" i="22" s="1"/>
  <c r="U76" i="22" s="1"/>
  <c r="V25" i="22"/>
  <c r="V42" i="22" s="1"/>
  <c r="W25" i="22"/>
  <c r="W42" i="22" s="1"/>
  <c r="W76" i="22" s="1"/>
  <c r="X25" i="22"/>
  <c r="X42" i="22" s="1"/>
  <c r="X76" i="22" s="1"/>
  <c r="Y25" i="22"/>
  <c r="Y42" i="22" s="1"/>
  <c r="Y76" i="22" s="1"/>
  <c r="Z25" i="22"/>
  <c r="Z42" i="22" s="1"/>
  <c r="AA25" i="22"/>
  <c r="AA42" i="22" s="1"/>
  <c r="AA76" i="22" s="1"/>
  <c r="AB25" i="22"/>
  <c r="T24" i="22"/>
  <c r="T41" i="22" s="1"/>
  <c r="T75" i="22" s="1"/>
  <c r="U24" i="22"/>
  <c r="U41" i="22" s="1"/>
  <c r="U75" i="22" s="1"/>
  <c r="V24" i="22"/>
  <c r="V41" i="22" s="1"/>
  <c r="W24" i="22"/>
  <c r="W41" i="22" s="1"/>
  <c r="W75" i="22" s="1"/>
  <c r="X24" i="22"/>
  <c r="X41" i="22" s="1"/>
  <c r="X75" i="22" s="1"/>
  <c r="Y24" i="22"/>
  <c r="Y41" i="22" s="1"/>
  <c r="Z24" i="22"/>
  <c r="Z41" i="22" s="1"/>
  <c r="AA24" i="22"/>
  <c r="AA41" i="22" s="1"/>
  <c r="AB24" i="22"/>
  <c r="U23" i="22"/>
  <c r="V23" i="22"/>
  <c r="W23" i="22"/>
  <c r="X23" i="22"/>
  <c r="Y23" i="22"/>
  <c r="Z23" i="22"/>
  <c r="AA23" i="22"/>
  <c r="AB23" i="22"/>
  <c r="T23" i="22"/>
  <c r="N82" i="22"/>
  <c r="N78" i="22"/>
  <c r="M81" i="22"/>
  <c r="M80" i="22"/>
  <c r="M79" i="22"/>
  <c r="L83" i="22"/>
  <c r="L82" i="22"/>
  <c r="K85" i="22"/>
  <c r="K84" i="22"/>
  <c r="K83" i="22"/>
  <c r="K77" i="22"/>
  <c r="J79" i="22"/>
  <c r="I85" i="22"/>
  <c r="I81" i="22"/>
  <c r="I79" i="22"/>
  <c r="I78" i="22"/>
  <c r="H85" i="22"/>
  <c r="H83" i="22"/>
  <c r="H81" i="22"/>
  <c r="H79" i="22"/>
  <c r="H78" i="22"/>
  <c r="G85" i="22"/>
  <c r="G84" i="22"/>
  <c r="G78" i="22"/>
  <c r="G77" i="22"/>
  <c r="F85" i="22"/>
  <c r="F79" i="22"/>
  <c r="F78" i="22"/>
  <c r="F77" i="22"/>
  <c r="E80" i="22"/>
  <c r="E79" i="22"/>
  <c r="E78" i="22"/>
  <c r="AM51" i="25"/>
  <c r="AM85" i="25" s="1"/>
  <c r="AL51" i="25"/>
  <c r="AL85" i="25" s="1"/>
  <c r="AK51" i="25"/>
  <c r="AK85" i="25" s="1"/>
  <c r="AJ51" i="25"/>
  <c r="AI51" i="25"/>
  <c r="AI85" i="25" s="1"/>
  <c r="AH51" i="25"/>
  <c r="AH85" i="25" s="1"/>
  <c r="AG51" i="25"/>
  <c r="AF51" i="25"/>
  <c r="AE51" i="25"/>
  <c r="AD51" i="25"/>
  <c r="AD85" i="25" s="1"/>
  <c r="AC51" i="25"/>
  <c r="AC85" i="25" s="1"/>
  <c r="AB51" i="25"/>
  <c r="AB85" i="25" s="1"/>
  <c r="AA51" i="25"/>
  <c r="AA85" i="25" s="1"/>
  <c r="Z51" i="25"/>
  <c r="Z85" i="25" s="1"/>
  <c r="Y51" i="25"/>
  <c r="Y85" i="25" s="1"/>
  <c r="X51" i="25"/>
  <c r="W51" i="25"/>
  <c r="W85" i="25" s="1"/>
  <c r="V51" i="25"/>
  <c r="V85" i="25" s="1"/>
  <c r="U51" i="25"/>
  <c r="T51" i="25"/>
  <c r="S51" i="25"/>
  <c r="R51" i="25"/>
  <c r="Q51" i="25"/>
  <c r="Q85" i="25" s="1"/>
  <c r="P51" i="25"/>
  <c r="P85" i="25" s="1"/>
  <c r="O51" i="25"/>
  <c r="N51" i="25"/>
  <c r="M51" i="25"/>
  <c r="M85" i="25" s="1"/>
  <c r="L51" i="25"/>
  <c r="L85" i="25" s="1"/>
  <c r="K51" i="25"/>
  <c r="J51" i="25"/>
  <c r="J85" i="25" s="1"/>
  <c r="I51" i="25"/>
  <c r="I85" i="25" s="1"/>
  <c r="H51" i="25"/>
  <c r="G51" i="25"/>
  <c r="F51" i="25"/>
  <c r="E51" i="25"/>
  <c r="D51" i="25"/>
  <c r="C51" i="25"/>
  <c r="C51" i="22"/>
  <c r="G68" i="25"/>
  <c r="G85" i="25" s="1"/>
  <c r="F68" i="25"/>
  <c r="F85" i="25" s="1"/>
  <c r="E68" i="25"/>
  <c r="E85" i="25" s="1"/>
  <c r="D68" i="25"/>
  <c r="D85" i="25" s="1"/>
  <c r="C68" i="25"/>
  <c r="B68" i="25"/>
  <c r="B85" i="25" s="1"/>
  <c r="B107" i="25" s="1"/>
  <c r="C68" i="22"/>
  <c r="C85" i="22" s="1"/>
  <c r="AM50" i="25"/>
  <c r="AL50" i="25"/>
  <c r="AK50" i="25"/>
  <c r="AK84" i="25" s="1"/>
  <c r="AJ50" i="25"/>
  <c r="AI50" i="25"/>
  <c r="AH50" i="25"/>
  <c r="AH84" i="25" s="1"/>
  <c r="AG50" i="25"/>
  <c r="AG84" i="25" s="1"/>
  <c r="AF50" i="25"/>
  <c r="AE50" i="25"/>
  <c r="AE84" i="25" s="1"/>
  <c r="AD50" i="25"/>
  <c r="AC50" i="25"/>
  <c r="AC84" i="25" s="1"/>
  <c r="AB50" i="25"/>
  <c r="AA50" i="25"/>
  <c r="AA84" i="25" s="1"/>
  <c r="Z50" i="25"/>
  <c r="Z84" i="25" s="1"/>
  <c r="Y50" i="25"/>
  <c r="Y84" i="25" s="1"/>
  <c r="X50" i="25"/>
  <c r="W50" i="25"/>
  <c r="V50" i="25"/>
  <c r="V84" i="25" s="1"/>
  <c r="U50" i="25"/>
  <c r="U84" i="25" s="1"/>
  <c r="T50" i="25"/>
  <c r="T84" i="25" s="1"/>
  <c r="S50" i="25"/>
  <c r="S84" i="25" s="1"/>
  <c r="R50" i="25"/>
  <c r="R84" i="25" s="1"/>
  <c r="Q50" i="25"/>
  <c r="Q84" i="25" s="1"/>
  <c r="P50" i="25"/>
  <c r="P84" i="25" s="1"/>
  <c r="O50" i="25"/>
  <c r="O84" i="25" s="1"/>
  <c r="N50" i="25"/>
  <c r="N84" i="25" s="1"/>
  <c r="M50" i="25"/>
  <c r="M84" i="25" s="1"/>
  <c r="L50" i="25"/>
  <c r="K50" i="25"/>
  <c r="K84" i="25" s="1"/>
  <c r="J50" i="25"/>
  <c r="I50" i="25"/>
  <c r="I84" i="25" s="1"/>
  <c r="H50" i="25"/>
  <c r="H84" i="25" s="1"/>
  <c r="G50" i="25"/>
  <c r="F50" i="25"/>
  <c r="E50" i="25"/>
  <c r="D50" i="25"/>
  <c r="C50" i="25"/>
  <c r="C50" i="22"/>
  <c r="G67" i="25"/>
  <c r="F67" i="25"/>
  <c r="E67" i="25"/>
  <c r="E84" i="25" s="1"/>
  <c r="D67" i="25"/>
  <c r="C67" i="25"/>
  <c r="C84" i="25" s="1"/>
  <c r="B67" i="25"/>
  <c r="B84" i="25" s="1"/>
  <c r="B106" i="25" s="1"/>
  <c r="C67" i="22"/>
  <c r="C84" i="22" s="1"/>
  <c r="AM49" i="25"/>
  <c r="AL49" i="25"/>
  <c r="AL83" i="25" s="1"/>
  <c r="AK49" i="25"/>
  <c r="AK83" i="25" s="1"/>
  <c r="AJ49" i="25"/>
  <c r="AI49" i="25"/>
  <c r="AI83" i="25" s="1"/>
  <c r="AH49" i="25"/>
  <c r="AG49" i="25"/>
  <c r="AG83" i="25" s="1"/>
  <c r="AF49" i="25"/>
  <c r="AE49" i="25"/>
  <c r="AD49" i="25"/>
  <c r="AC49" i="25"/>
  <c r="AC83" i="25" s="1"/>
  <c r="AB49" i="25"/>
  <c r="AB83" i="25" s="1"/>
  <c r="AA49" i="25"/>
  <c r="Z49" i="25"/>
  <c r="Z83" i="25" s="1"/>
  <c r="Y49" i="25"/>
  <c r="Y83" i="25" s="1"/>
  <c r="X49" i="25"/>
  <c r="X83" i="25" s="1"/>
  <c r="W49" i="25"/>
  <c r="W83" i="25" s="1"/>
  <c r="V49" i="25"/>
  <c r="V83" i="25" s="1"/>
  <c r="U49" i="25"/>
  <c r="T49" i="25"/>
  <c r="S49" i="25"/>
  <c r="S83" i="25" s="1"/>
  <c r="R49" i="25"/>
  <c r="Q49" i="25"/>
  <c r="P49" i="25"/>
  <c r="P83" i="25" s="1"/>
  <c r="O49" i="25"/>
  <c r="O83" i="25" s="1"/>
  <c r="N49" i="25"/>
  <c r="M49" i="25"/>
  <c r="L49" i="25"/>
  <c r="K49" i="25"/>
  <c r="J49" i="25"/>
  <c r="J83" i="25" s="1"/>
  <c r="I49" i="25"/>
  <c r="I83" i="25" s="1"/>
  <c r="H49" i="25"/>
  <c r="G49" i="25"/>
  <c r="F49" i="25"/>
  <c r="E49" i="25"/>
  <c r="D49" i="25"/>
  <c r="C49" i="25"/>
  <c r="C49" i="22"/>
  <c r="G66" i="25"/>
  <c r="G83" i="25" s="1"/>
  <c r="F66" i="25"/>
  <c r="E66" i="25"/>
  <c r="D66" i="25"/>
  <c r="D83" i="25" s="1"/>
  <c r="C66" i="25"/>
  <c r="C83" i="25" s="1"/>
  <c r="B66" i="25"/>
  <c r="B83" i="25" s="1"/>
  <c r="B105" i="25" s="1"/>
  <c r="C66" i="22"/>
  <c r="C83" i="22" s="1"/>
  <c r="AM48" i="25"/>
  <c r="AM82" i="25" s="1"/>
  <c r="AL48" i="25"/>
  <c r="AL82" i="25" s="1"/>
  <c r="AK48" i="25"/>
  <c r="AK82" i="25" s="1"/>
  <c r="AJ48" i="25"/>
  <c r="AJ82" i="25" s="1"/>
  <c r="AI48" i="25"/>
  <c r="AI82" i="25" s="1"/>
  <c r="AH48" i="25"/>
  <c r="AH82" i="25" s="1"/>
  <c r="AG48" i="25"/>
  <c r="AG82" i="25" s="1"/>
  <c r="AF48" i="25"/>
  <c r="AE48" i="25"/>
  <c r="AE82" i="25" s="1"/>
  <c r="AD48" i="25"/>
  <c r="AC48" i="25"/>
  <c r="AC82" i="25" s="1"/>
  <c r="AB48" i="25"/>
  <c r="AA48" i="25"/>
  <c r="AA82" i="25" s="1"/>
  <c r="Z48" i="25"/>
  <c r="Z82" i="25" s="1"/>
  <c r="Y48" i="25"/>
  <c r="Y82" i="25" s="1"/>
  <c r="X48" i="25"/>
  <c r="W48" i="25"/>
  <c r="W82" i="25" s="1"/>
  <c r="V48" i="25"/>
  <c r="U48" i="25"/>
  <c r="U82" i="25" s="1"/>
  <c r="T48" i="25"/>
  <c r="T82" i="25" s="1"/>
  <c r="S48" i="25"/>
  <c r="R48" i="25"/>
  <c r="R82" i="25" s="1"/>
  <c r="Q48" i="25"/>
  <c r="Q82" i="25" s="1"/>
  <c r="P48" i="25"/>
  <c r="O48" i="25"/>
  <c r="N48" i="25"/>
  <c r="M48" i="25"/>
  <c r="M82" i="25" s="1"/>
  <c r="L48" i="25"/>
  <c r="K48" i="25"/>
  <c r="J48" i="25"/>
  <c r="J82" i="25" s="1"/>
  <c r="I48" i="25"/>
  <c r="I82" i="25" s="1"/>
  <c r="H48" i="25"/>
  <c r="H82" i="25" s="1"/>
  <c r="G48" i="25"/>
  <c r="F48" i="25"/>
  <c r="E48" i="25"/>
  <c r="D48" i="25"/>
  <c r="C48" i="25"/>
  <c r="C48" i="22"/>
  <c r="D82" i="22"/>
  <c r="G65" i="25"/>
  <c r="F65" i="25"/>
  <c r="F82" i="25" s="1"/>
  <c r="E65" i="25"/>
  <c r="E82" i="25" s="1"/>
  <c r="D65" i="25"/>
  <c r="C65" i="25"/>
  <c r="C82" i="25" s="1"/>
  <c r="B65" i="25"/>
  <c r="B82" i="25" s="1"/>
  <c r="B104" i="25" s="1"/>
  <c r="C65" i="22"/>
  <c r="C82" i="22" s="1"/>
  <c r="AM47" i="25"/>
  <c r="AM81" i="25" s="1"/>
  <c r="AL47" i="25"/>
  <c r="AL81" i="25" s="1"/>
  <c r="AK47" i="25"/>
  <c r="AK81" i="25" s="1"/>
  <c r="AJ47" i="25"/>
  <c r="AJ81" i="25" s="1"/>
  <c r="AI47" i="25"/>
  <c r="AH47" i="25"/>
  <c r="AH81" i="25" s="1"/>
  <c r="AG47" i="25"/>
  <c r="AG81" i="25" s="1"/>
  <c r="AF47" i="25"/>
  <c r="AE47" i="25"/>
  <c r="AE81" i="25" s="1"/>
  <c r="AD47" i="25"/>
  <c r="AD81" i="25" s="1"/>
  <c r="AC47" i="25"/>
  <c r="AC81" i="25" s="1"/>
  <c r="AB47" i="25"/>
  <c r="AB81" i="25" s="1"/>
  <c r="AA47" i="25"/>
  <c r="AA81" i="25" s="1"/>
  <c r="Z47" i="25"/>
  <c r="Y47" i="25"/>
  <c r="Y81" i="25" s="1"/>
  <c r="X47" i="25"/>
  <c r="W47" i="25"/>
  <c r="W81" i="25" s="1"/>
  <c r="V47" i="25"/>
  <c r="V81" i="25" s="1"/>
  <c r="U47" i="25"/>
  <c r="U81" i="25" s="1"/>
  <c r="T47" i="25"/>
  <c r="T81" i="25" s="1"/>
  <c r="S47" i="25"/>
  <c r="S81" i="25" s="1"/>
  <c r="R47" i="25"/>
  <c r="Q47" i="25"/>
  <c r="Q81" i="25" s="1"/>
  <c r="P47" i="25"/>
  <c r="P81" i="25" s="1"/>
  <c r="O47" i="25"/>
  <c r="O81" i="25" s="1"/>
  <c r="N47" i="25"/>
  <c r="N81" i="25" s="1"/>
  <c r="M47" i="25"/>
  <c r="M81" i="25" s="1"/>
  <c r="L47" i="25"/>
  <c r="K47" i="25"/>
  <c r="K81" i="25" s="1"/>
  <c r="J47" i="25"/>
  <c r="J81" i="25" s="1"/>
  <c r="I47" i="25"/>
  <c r="I81" i="25" s="1"/>
  <c r="H47" i="25"/>
  <c r="H81" i="25" s="1"/>
  <c r="G47" i="25"/>
  <c r="F47" i="25"/>
  <c r="E47" i="25"/>
  <c r="D47" i="25"/>
  <c r="C47" i="25"/>
  <c r="C47" i="22"/>
  <c r="G64" i="25"/>
  <c r="F64" i="25"/>
  <c r="F81" i="25" s="1"/>
  <c r="E64" i="25"/>
  <c r="E81" i="25" s="1"/>
  <c r="D64" i="25"/>
  <c r="C64" i="25"/>
  <c r="B64" i="25"/>
  <c r="B81" i="25" s="1"/>
  <c r="B103" i="25" s="1"/>
  <c r="C64" i="22"/>
  <c r="C81" i="22" s="1"/>
  <c r="AM46" i="25"/>
  <c r="AL46" i="25"/>
  <c r="AK46" i="25"/>
  <c r="AJ46" i="25"/>
  <c r="AJ80" i="25" s="1"/>
  <c r="AI46" i="25"/>
  <c r="AI80" i="25" s="1"/>
  <c r="AH46" i="25"/>
  <c r="AH80" i="25" s="1"/>
  <c r="AG46" i="25"/>
  <c r="AG80" i="25" s="1"/>
  <c r="AF46" i="25"/>
  <c r="AF80" i="25" s="1"/>
  <c r="AE46" i="25"/>
  <c r="AD46" i="25"/>
  <c r="AD80" i="25" s="1"/>
  <c r="AC46" i="25"/>
  <c r="AB46" i="25"/>
  <c r="AB80" i="25" s="1"/>
  <c r="AA46" i="25"/>
  <c r="AA80" i="25" s="1"/>
  <c r="Z46" i="25"/>
  <c r="Z80" i="25" s="1"/>
  <c r="Y46" i="25"/>
  <c r="X46" i="25"/>
  <c r="X80" i="25" s="1"/>
  <c r="W46" i="25"/>
  <c r="W80" i="25" s="1"/>
  <c r="V46" i="25"/>
  <c r="V80" i="25" s="1"/>
  <c r="U46" i="25"/>
  <c r="T46" i="25"/>
  <c r="S46" i="25"/>
  <c r="S80" i="25" s="1"/>
  <c r="R46" i="25"/>
  <c r="R80" i="25" s="1"/>
  <c r="Q46" i="25"/>
  <c r="P46" i="25"/>
  <c r="O46" i="25"/>
  <c r="N46" i="25"/>
  <c r="M46" i="25"/>
  <c r="M80" i="25" s="1"/>
  <c r="L46" i="25"/>
  <c r="L80" i="25" s="1"/>
  <c r="K46" i="25"/>
  <c r="J46" i="25"/>
  <c r="I46" i="25"/>
  <c r="H46" i="25"/>
  <c r="G46" i="25"/>
  <c r="F46" i="25"/>
  <c r="E46" i="25"/>
  <c r="D46" i="25"/>
  <c r="C46" i="25"/>
  <c r="C46" i="22"/>
  <c r="G63" i="25"/>
  <c r="F63" i="25"/>
  <c r="F80" i="25" s="1"/>
  <c r="E63" i="25"/>
  <c r="D63" i="25"/>
  <c r="C63" i="25"/>
  <c r="B63" i="25"/>
  <c r="B80" i="25" s="1"/>
  <c r="B102" i="25" s="1"/>
  <c r="C63" i="22"/>
  <c r="C80" i="22" s="1"/>
  <c r="AM45" i="25"/>
  <c r="AL45" i="25"/>
  <c r="AL79" i="25" s="1"/>
  <c r="AK45" i="25"/>
  <c r="AK79" i="25" s="1"/>
  <c r="AJ45" i="25"/>
  <c r="AJ79" i="25" s="1"/>
  <c r="AI45" i="25"/>
  <c r="AH45" i="25"/>
  <c r="AG45" i="25"/>
  <c r="AF45" i="25"/>
  <c r="AF79" i="25" s="1"/>
  <c r="AE45" i="25"/>
  <c r="AE79" i="25" s="1"/>
  <c r="AD45" i="25"/>
  <c r="AC45" i="25"/>
  <c r="AC79" i="25" s="1"/>
  <c r="AB45" i="25"/>
  <c r="AA45" i="25"/>
  <c r="AA79" i="25" s="1"/>
  <c r="Z45" i="25"/>
  <c r="Z79" i="25" s="1"/>
  <c r="Y45" i="25"/>
  <c r="X45" i="25"/>
  <c r="W45" i="25"/>
  <c r="W79" i="25" s="1"/>
  <c r="V45" i="25"/>
  <c r="V79" i="25" s="1"/>
  <c r="U45" i="25"/>
  <c r="U79" i="25" s="1"/>
  <c r="T45" i="25"/>
  <c r="T79" i="25" s="1"/>
  <c r="S45" i="25"/>
  <c r="R45" i="25"/>
  <c r="R79" i="25" s="1"/>
  <c r="R86" i="25" s="1"/>
  <c r="Q45" i="25"/>
  <c r="Q79" i="25" s="1"/>
  <c r="P45" i="25"/>
  <c r="P79" i="25" s="1"/>
  <c r="O45" i="25"/>
  <c r="N45" i="25"/>
  <c r="M45" i="25"/>
  <c r="L45" i="25"/>
  <c r="K45" i="25"/>
  <c r="J45" i="25"/>
  <c r="J79" i="25" s="1"/>
  <c r="I45" i="25"/>
  <c r="I79" i="25" s="1"/>
  <c r="H45" i="25"/>
  <c r="H79" i="25" s="1"/>
  <c r="G45" i="25"/>
  <c r="F45" i="25"/>
  <c r="E45" i="25"/>
  <c r="D45" i="25"/>
  <c r="C45" i="25"/>
  <c r="C45" i="22"/>
  <c r="D79" i="22"/>
  <c r="G62" i="25"/>
  <c r="G79" i="25" s="1"/>
  <c r="F62" i="25"/>
  <c r="F79" i="25" s="1"/>
  <c r="E62" i="25"/>
  <c r="D62" i="25"/>
  <c r="C62" i="25"/>
  <c r="C79" i="25" s="1"/>
  <c r="B62" i="25"/>
  <c r="B79" i="25" s="1"/>
  <c r="B101" i="25" s="1"/>
  <c r="C62" i="22"/>
  <c r="C79" i="22" s="1"/>
  <c r="AM44" i="25"/>
  <c r="AM78" i="25" s="1"/>
  <c r="AL44" i="25"/>
  <c r="AL78" i="25" s="1"/>
  <c r="AK44" i="25"/>
  <c r="AK78" i="25" s="1"/>
  <c r="AJ44" i="25"/>
  <c r="AJ78" i="25" s="1"/>
  <c r="AI44" i="25"/>
  <c r="AH44" i="25"/>
  <c r="AH78" i="25" s="1"/>
  <c r="AG44" i="25"/>
  <c r="AG78" i="25" s="1"/>
  <c r="AF44" i="25"/>
  <c r="AF78" i="25" s="1"/>
  <c r="AE44" i="25"/>
  <c r="AE78" i="25" s="1"/>
  <c r="AD44" i="25"/>
  <c r="AD78" i="25" s="1"/>
  <c r="AC44" i="25"/>
  <c r="AB44" i="25"/>
  <c r="AB78" i="25" s="1"/>
  <c r="AA44" i="25"/>
  <c r="AA78" i="25" s="1"/>
  <c r="Z44" i="25"/>
  <c r="Z78" i="25" s="1"/>
  <c r="Y44" i="25"/>
  <c r="X44" i="25"/>
  <c r="X78" i="25" s="1"/>
  <c r="W44" i="25"/>
  <c r="V44" i="25"/>
  <c r="V78" i="25" s="1"/>
  <c r="U44" i="25"/>
  <c r="U78" i="25" s="1"/>
  <c r="T44" i="25"/>
  <c r="S44" i="25"/>
  <c r="S78" i="25" s="1"/>
  <c r="R44" i="25"/>
  <c r="Q44" i="25"/>
  <c r="P44" i="25"/>
  <c r="P78" i="25" s="1"/>
  <c r="O44" i="25"/>
  <c r="O78" i="25" s="1"/>
  <c r="N44" i="25"/>
  <c r="N78" i="25" s="1"/>
  <c r="M44" i="25"/>
  <c r="M78" i="25" s="1"/>
  <c r="L44" i="25"/>
  <c r="K44" i="25"/>
  <c r="K78" i="25" s="1"/>
  <c r="J44" i="25"/>
  <c r="J78" i="25" s="1"/>
  <c r="I44" i="25"/>
  <c r="I78" i="25" s="1"/>
  <c r="H44" i="25"/>
  <c r="H78" i="25" s="1"/>
  <c r="G44" i="25"/>
  <c r="F44" i="25"/>
  <c r="E44" i="25"/>
  <c r="D44" i="25"/>
  <c r="C44" i="25"/>
  <c r="C44" i="22"/>
  <c r="G61" i="25"/>
  <c r="F61" i="25"/>
  <c r="F78" i="25" s="1"/>
  <c r="E61" i="25"/>
  <c r="E78" i="25" s="1"/>
  <c r="D61" i="25"/>
  <c r="C61" i="25"/>
  <c r="C78" i="25" s="1"/>
  <c r="B61" i="25"/>
  <c r="B78" i="25" s="1"/>
  <c r="B100" i="25" s="1"/>
  <c r="C61" i="22"/>
  <c r="C78" i="22" s="1"/>
  <c r="AM43" i="25"/>
  <c r="AM77" i="25" s="1"/>
  <c r="AL43" i="25"/>
  <c r="AL77" i="25" s="1"/>
  <c r="AK43" i="25"/>
  <c r="AK77" i="25" s="1"/>
  <c r="AJ43" i="25"/>
  <c r="AI43" i="25"/>
  <c r="AI77" i="25" s="1"/>
  <c r="AH43" i="25"/>
  <c r="AH77" i="25" s="1"/>
  <c r="AG43" i="25"/>
  <c r="AG77" i="25" s="1"/>
  <c r="AF43" i="25"/>
  <c r="AE43" i="25"/>
  <c r="AD43" i="25"/>
  <c r="AC43" i="25"/>
  <c r="AB43" i="25"/>
  <c r="AB77" i="25" s="1"/>
  <c r="AA43" i="25"/>
  <c r="Z43" i="25"/>
  <c r="Z77" i="25" s="1"/>
  <c r="Y43" i="25"/>
  <c r="Y77" i="25" s="1"/>
  <c r="X43" i="25"/>
  <c r="W43" i="25"/>
  <c r="W77" i="25" s="1"/>
  <c r="V43" i="25"/>
  <c r="V77" i="25" s="1"/>
  <c r="U43" i="25"/>
  <c r="T43" i="25"/>
  <c r="S43" i="25"/>
  <c r="S77" i="25" s="1"/>
  <c r="R43" i="25"/>
  <c r="Q43" i="25"/>
  <c r="Q77" i="25" s="1"/>
  <c r="P43" i="25"/>
  <c r="P77" i="25" s="1"/>
  <c r="O43" i="25"/>
  <c r="N43" i="25"/>
  <c r="M43" i="25"/>
  <c r="M77" i="25" s="1"/>
  <c r="L43" i="25"/>
  <c r="L77" i="25" s="1"/>
  <c r="K43" i="25"/>
  <c r="J43" i="25"/>
  <c r="J77" i="25" s="1"/>
  <c r="I43" i="25"/>
  <c r="H43" i="25"/>
  <c r="G43" i="25"/>
  <c r="F43" i="25"/>
  <c r="E43" i="25"/>
  <c r="D43" i="25"/>
  <c r="C43" i="25"/>
  <c r="C43" i="22"/>
  <c r="G60" i="25"/>
  <c r="G77" i="25" s="1"/>
  <c r="F60" i="25"/>
  <c r="E60" i="25"/>
  <c r="E77" i="25" s="1"/>
  <c r="D60" i="25"/>
  <c r="D77" i="25" s="1"/>
  <c r="C60" i="25"/>
  <c r="B60" i="25"/>
  <c r="B77" i="25" s="1"/>
  <c r="B99" i="25" s="1"/>
  <c r="C60" i="22"/>
  <c r="AM42" i="25"/>
  <c r="AL42" i="25"/>
  <c r="AL76" i="25" s="1"/>
  <c r="AK42" i="25"/>
  <c r="AJ42" i="25"/>
  <c r="AI42" i="25"/>
  <c r="AH42" i="25"/>
  <c r="AH76" i="25" s="1"/>
  <c r="AG42" i="25"/>
  <c r="AF42" i="25"/>
  <c r="AE42" i="25"/>
  <c r="AE76" i="25" s="1"/>
  <c r="AD42" i="25"/>
  <c r="AC42" i="25"/>
  <c r="AB42" i="25"/>
  <c r="AA42" i="25"/>
  <c r="AA76" i="25" s="1"/>
  <c r="Z42" i="25"/>
  <c r="Z76" i="25" s="1"/>
  <c r="Y42" i="25"/>
  <c r="Y76" i="25" s="1"/>
  <c r="X42" i="25"/>
  <c r="W42" i="25"/>
  <c r="W76" i="25" s="1"/>
  <c r="V42" i="25"/>
  <c r="U42" i="25"/>
  <c r="U76" i="25" s="1"/>
  <c r="T42" i="25"/>
  <c r="T76" i="25" s="1"/>
  <c r="S42" i="25"/>
  <c r="S76" i="25" s="1"/>
  <c r="R42" i="25"/>
  <c r="R76" i="25" s="1"/>
  <c r="Q42" i="25"/>
  <c r="Q76" i="25" s="1"/>
  <c r="P42" i="25"/>
  <c r="O42" i="25"/>
  <c r="O76" i="25" s="1"/>
  <c r="N42" i="25"/>
  <c r="N76" i="25" s="1"/>
  <c r="M42" i="25"/>
  <c r="M76" i="25" s="1"/>
  <c r="L42" i="25"/>
  <c r="K42" i="25"/>
  <c r="J42" i="25"/>
  <c r="J76" i="25" s="1"/>
  <c r="J86" i="25" s="1"/>
  <c r="I42" i="25"/>
  <c r="I76" i="25" s="1"/>
  <c r="H42" i="25"/>
  <c r="H76" i="25" s="1"/>
  <c r="G42" i="25"/>
  <c r="F42" i="25"/>
  <c r="E42" i="25"/>
  <c r="D42" i="25"/>
  <c r="C42" i="25"/>
  <c r="C42" i="22"/>
  <c r="D76" i="22"/>
  <c r="G59" i="25"/>
  <c r="F59" i="25"/>
  <c r="F76" i="25" s="1"/>
  <c r="E59" i="25"/>
  <c r="E76" i="25" s="1"/>
  <c r="D59" i="25"/>
  <c r="C59" i="25"/>
  <c r="B59" i="25"/>
  <c r="B76" i="25" s="1"/>
  <c r="B98" i="25" s="1"/>
  <c r="C59" i="22"/>
  <c r="AM41" i="25"/>
  <c r="AM75" i="25" s="1"/>
  <c r="AL41" i="25"/>
  <c r="AL75" i="25" s="1"/>
  <c r="AK41" i="25"/>
  <c r="AK75" i="25" s="1"/>
  <c r="AK86" i="25" s="1"/>
  <c r="AK107" i="25" s="1"/>
  <c r="AJ41" i="25"/>
  <c r="AI41" i="25"/>
  <c r="AI75" i="25" s="1"/>
  <c r="AH41" i="25"/>
  <c r="AH75" i="25" s="1"/>
  <c r="AH86" i="25" s="1"/>
  <c r="AH101" i="25" s="1"/>
  <c r="AG41" i="25"/>
  <c r="AG75" i="25" s="1"/>
  <c r="AF41" i="25"/>
  <c r="AE41" i="25"/>
  <c r="AD41" i="25"/>
  <c r="AD75" i="25" s="1"/>
  <c r="AD86" i="25" s="1"/>
  <c r="AC41" i="25"/>
  <c r="AB41" i="25"/>
  <c r="AB75" i="25" s="1"/>
  <c r="AA41" i="25"/>
  <c r="AA75" i="25" s="1"/>
  <c r="Z41" i="25"/>
  <c r="Y41" i="25"/>
  <c r="Y75" i="25" s="1"/>
  <c r="Y86" i="25" s="1"/>
  <c r="X41" i="25"/>
  <c r="W41" i="25"/>
  <c r="V41" i="25"/>
  <c r="V75" i="25" s="1"/>
  <c r="U41" i="25"/>
  <c r="T41" i="25"/>
  <c r="T75" i="25" s="1"/>
  <c r="S41" i="25"/>
  <c r="R41" i="25"/>
  <c r="Q41" i="25"/>
  <c r="P41" i="25"/>
  <c r="P75" i="25" s="1"/>
  <c r="O41" i="25"/>
  <c r="O75" i="25" s="1"/>
  <c r="O86" i="25" s="1"/>
  <c r="N41" i="25"/>
  <c r="M41" i="25"/>
  <c r="M75" i="25" s="1"/>
  <c r="L41" i="25"/>
  <c r="L75" i="25" s="1"/>
  <c r="L86" i="25" s="1"/>
  <c r="K41" i="25"/>
  <c r="J41" i="25"/>
  <c r="J75" i="25" s="1"/>
  <c r="I41" i="25"/>
  <c r="I75" i="25" s="1"/>
  <c r="H41" i="25"/>
  <c r="G41" i="25"/>
  <c r="F41" i="25"/>
  <c r="E41" i="25"/>
  <c r="D41" i="25"/>
  <c r="C41" i="25"/>
  <c r="G58" i="25"/>
  <c r="G75" i="25" s="1"/>
  <c r="F58" i="25"/>
  <c r="F75" i="25" s="1"/>
  <c r="E58" i="25"/>
  <c r="E75" i="25" s="1"/>
  <c r="D58" i="25"/>
  <c r="D75" i="25" s="1"/>
  <c r="C58" i="25"/>
  <c r="C75" i="25" s="1"/>
  <c r="B58" i="25"/>
  <c r="B75" i="25" s="1"/>
  <c r="B97" i="25" s="1"/>
  <c r="C58" i="22"/>
  <c r="AM40" i="25"/>
  <c r="AL40" i="25"/>
  <c r="AL74" i="25" s="1"/>
  <c r="AL86" i="25" s="1"/>
  <c r="AL106" i="25" s="1"/>
  <c r="AK40" i="25"/>
  <c r="AJ40" i="25"/>
  <c r="AI40" i="25"/>
  <c r="AH40" i="25"/>
  <c r="AH74" i="25" s="1"/>
  <c r="AG40" i="25"/>
  <c r="AG74" i="25" s="1"/>
  <c r="AF40" i="25"/>
  <c r="AE40" i="25"/>
  <c r="AE74" i="25" s="1"/>
  <c r="AE86" i="25" s="1"/>
  <c r="AD40" i="25"/>
  <c r="AC40" i="25"/>
  <c r="AC74" i="25" s="1"/>
  <c r="AB40" i="25"/>
  <c r="AA40" i="25"/>
  <c r="AA52" i="25" s="1"/>
  <c r="Z40" i="25"/>
  <c r="Z52" i="25" s="1"/>
  <c r="Y40" i="25"/>
  <c r="X40" i="25"/>
  <c r="W40" i="25"/>
  <c r="W74" i="25" s="1"/>
  <c r="V40" i="25"/>
  <c r="V52" i="25" s="1"/>
  <c r="U40" i="25"/>
  <c r="U74" i="25" s="1"/>
  <c r="U86" i="25" s="1"/>
  <c r="T40" i="25"/>
  <c r="T74" i="25" s="1"/>
  <c r="S40" i="25"/>
  <c r="S74" i="25" s="1"/>
  <c r="S86" i="25" s="1"/>
  <c r="S107" i="25" s="1"/>
  <c r="R40" i="25"/>
  <c r="R74" i="25" s="1"/>
  <c r="Q40" i="25"/>
  <c r="Q74" i="25" s="1"/>
  <c r="Q86" i="25" s="1"/>
  <c r="P40" i="25"/>
  <c r="P74" i="25" s="1"/>
  <c r="O40" i="25"/>
  <c r="N40" i="25"/>
  <c r="M40" i="25"/>
  <c r="L40" i="25"/>
  <c r="K40" i="25"/>
  <c r="J40" i="25"/>
  <c r="J52" i="25" s="1"/>
  <c r="I40" i="25"/>
  <c r="H40" i="25"/>
  <c r="H52" i="25" s="1"/>
  <c r="G40" i="25"/>
  <c r="F40" i="25"/>
  <c r="E40" i="25"/>
  <c r="D40" i="25"/>
  <c r="C40" i="25"/>
  <c r="G57" i="25"/>
  <c r="F57" i="25"/>
  <c r="E57" i="25"/>
  <c r="D57" i="25"/>
  <c r="C57" i="25"/>
  <c r="B57" i="25"/>
  <c r="B74" i="25" s="1"/>
  <c r="C57" i="22"/>
  <c r="O34" i="22"/>
  <c r="O51" i="22" s="1"/>
  <c r="O85" i="22" s="1"/>
  <c r="O33" i="22"/>
  <c r="O50" i="22" s="1"/>
  <c r="O84" i="22" s="1"/>
  <c r="O32" i="22"/>
  <c r="O49" i="22" s="1"/>
  <c r="O83" i="22" s="1"/>
  <c r="O31" i="22"/>
  <c r="O48" i="22" s="1"/>
  <c r="O82" i="22" s="1"/>
  <c r="O30" i="22"/>
  <c r="O47" i="22" s="1"/>
  <c r="O81" i="22" s="1"/>
  <c r="O29" i="22"/>
  <c r="O46" i="22" s="1"/>
  <c r="O80" i="22" s="1"/>
  <c r="O28" i="22"/>
  <c r="O45" i="22" s="1"/>
  <c r="O79" i="22" s="1"/>
  <c r="O27" i="22"/>
  <c r="O44" i="22" s="1"/>
  <c r="O26" i="22"/>
  <c r="O43" i="22" s="1"/>
  <c r="O77" i="22" s="1"/>
  <c r="O25" i="22"/>
  <c r="O42" i="22" s="1"/>
  <c r="P24" i="22"/>
  <c r="P23" i="22"/>
  <c r="C24" i="22"/>
  <c r="C23" i="22"/>
  <c r="C40" i="22" s="1"/>
  <c r="M25" i="22"/>
  <c r="L25" i="22"/>
  <c r="K25" i="22"/>
  <c r="J25" i="22"/>
  <c r="I25" i="22"/>
  <c r="H25" i="22"/>
  <c r="G25" i="22"/>
  <c r="F25" i="22"/>
  <c r="E25" i="22"/>
  <c r="E42" i="22" s="1"/>
  <c r="E76" i="22" s="1"/>
  <c r="M24" i="22"/>
  <c r="L24" i="22"/>
  <c r="K24" i="22"/>
  <c r="J24" i="22"/>
  <c r="I24" i="22"/>
  <c r="H24" i="22"/>
  <c r="G24" i="22"/>
  <c r="F24" i="22"/>
  <c r="E24" i="22"/>
  <c r="E41" i="22" s="1"/>
  <c r="E75" i="22" s="1"/>
  <c r="L23" i="22"/>
  <c r="K23" i="22"/>
  <c r="J23" i="22"/>
  <c r="I23" i="22"/>
  <c r="H23" i="22"/>
  <c r="G23" i="22"/>
  <c r="F23" i="22"/>
  <c r="E23" i="22"/>
  <c r="D23" i="22"/>
  <c r="O23" i="22"/>
  <c r="R23" i="22"/>
  <c r="Q23" i="22"/>
  <c r="R34" i="22"/>
  <c r="Q34" i="22"/>
  <c r="P34" i="22"/>
  <c r="P51" i="22" s="1"/>
  <c r="P85" i="22" s="1"/>
  <c r="R33" i="22"/>
  <c r="Q33" i="22"/>
  <c r="P33" i="22"/>
  <c r="P50" i="22" s="1"/>
  <c r="P84" i="22" s="1"/>
  <c r="R32" i="22"/>
  <c r="Q32" i="22"/>
  <c r="P32" i="22"/>
  <c r="P49" i="22" s="1"/>
  <c r="P83" i="22" s="1"/>
  <c r="R31" i="22"/>
  <c r="Q31" i="22"/>
  <c r="P31" i="22"/>
  <c r="P48" i="22" s="1"/>
  <c r="R30" i="22"/>
  <c r="Q30" i="22"/>
  <c r="P30" i="22"/>
  <c r="P47" i="22" s="1"/>
  <c r="P81" i="22" s="1"/>
  <c r="R29" i="22"/>
  <c r="Q29" i="22"/>
  <c r="P29" i="22"/>
  <c r="P46" i="22" s="1"/>
  <c r="R28" i="22"/>
  <c r="Q28" i="22"/>
  <c r="P28" i="22"/>
  <c r="P45" i="22" s="1"/>
  <c r="P79" i="22" s="1"/>
  <c r="R27" i="22"/>
  <c r="Q27" i="22"/>
  <c r="P27" i="22"/>
  <c r="P44" i="22" s="1"/>
  <c r="P78" i="22" s="1"/>
  <c r="R26" i="22"/>
  <c r="Q26" i="22"/>
  <c r="P26" i="22"/>
  <c r="P43" i="22" s="1"/>
  <c r="P77" i="22" s="1"/>
  <c r="R25" i="22"/>
  <c r="Q25" i="22"/>
  <c r="P25" i="22"/>
  <c r="P42" i="22" s="1"/>
  <c r="P76" i="22" s="1"/>
  <c r="R24" i="22"/>
  <c r="Q24" i="22"/>
  <c r="Q41" i="22" s="1"/>
  <c r="Q75" i="22" s="1"/>
  <c r="O24" i="22"/>
  <c r="O41" i="22" s="1"/>
  <c r="O75" i="22" s="1"/>
  <c r="AD23" i="22"/>
  <c r="AD34" i="22"/>
  <c r="AD33" i="22"/>
  <c r="AD32" i="22"/>
  <c r="AD31" i="22"/>
  <c r="AD30" i="22"/>
  <c r="AD29" i="22"/>
  <c r="AD28" i="22"/>
  <c r="AD27" i="22"/>
  <c r="AD26" i="22"/>
  <c r="AD25" i="22"/>
  <c r="AD24" i="22"/>
  <c r="AL34" i="22"/>
  <c r="AK34" i="22"/>
  <c r="AJ34" i="22"/>
  <c r="AI34" i="22"/>
  <c r="AH34" i="22"/>
  <c r="AG34" i="22"/>
  <c r="AF34" i="22"/>
  <c r="AF51" i="22" s="1"/>
  <c r="AF85" i="22" s="1"/>
  <c r="AL33" i="22"/>
  <c r="AK33" i="22"/>
  <c r="AJ33" i="22"/>
  <c r="AI33" i="22"/>
  <c r="AH33" i="22"/>
  <c r="AG33" i="22"/>
  <c r="AF33" i="22"/>
  <c r="AF50" i="22" s="1"/>
  <c r="AL32" i="22"/>
  <c r="AK32" i="22"/>
  <c r="AJ32" i="22"/>
  <c r="AI32" i="22"/>
  <c r="AH32" i="22"/>
  <c r="AG32" i="22"/>
  <c r="AF32" i="22"/>
  <c r="AF49" i="22" s="1"/>
  <c r="AF83" i="22" s="1"/>
  <c r="AL31" i="22"/>
  <c r="AK31" i="22"/>
  <c r="AJ31" i="22"/>
  <c r="AI31" i="22"/>
  <c r="AH31" i="22"/>
  <c r="AG31" i="22"/>
  <c r="AF31" i="22"/>
  <c r="AF48" i="22" s="1"/>
  <c r="AF82" i="22" s="1"/>
  <c r="AL30" i="22"/>
  <c r="AK30" i="22"/>
  <c r="AJ30" i="22"/>
  <c r="AI30" i="22"/>
  <c r="AH30" i="22"/>
  <c r="AG30" i="22"/>
  <c r="AF30" i="22"/>
  <c r="AF47" i="22" s="1"/>
  <c r="AF81" i="22" s="1"/>
  <c r="AL29" i="22"/>
  <c r="AK29" i="22"/>
  <c r="AJ29" i="22"/>
  <c r="AI29" i="22"/>
  <c r="AH29" i="22"/>
  <c r="AG29" i="22"/>
  <c r="AF29" i="22"/>
  <c r="AF46" i="22" s="1"/>
  <c r="AL28" i="22"/>
  <c r="AK28" i="22"/>
  <c r="AJ28" i="22"/>
  <c r="AI28" i="22"/>
  <c r="AH28" i="22"/>
  <c r="AG28" i="22"/>
  <c r="AF28" i="22"/>
  <c r="AF45" i="22" s="1"/>
  <c r="AF79" i="22" s="1"/>
  <c r="AL27" i="22"/>
  <c r="AK27" i="22"/>
  <c r="AJ27" i="22"/>
  <c r="AI27" i="22"/>
  <c r="AH27" i="22"/>
  <c r="AG27" i="22"/>
  <c r="AF27" i="22"/>
  <c r="AF44" i="22" s="1"/>
  <c r="AL26" i="22"/>
  <c r="AK26" i="22"/>
  <c r="AJ26" i="22"/>
  <c r="AI26" i="22"/>
  <c r="AH26" i="22"/>
  <c r="AG26" i="22"/>
  <c r="AF26" i="22"/>
  <c r="AF43" i="22" s="1"/>
  <c r="AF77" i="22" s="1"/>
  <c r="AL25" i="22"/>
  <c r="AK25" i="22"/>
  <c r="AJ25" i="22"/>
  <c r="AI25" i="22"/>
  <c r="AH25" i="22"/>
  <c r="AG25" i="22"/>
  <c r="AF25" i="22"/>
  <c r="AF42" i="22" s="1"/>
  <c r="AF76" i="22" s="1"/>
  <c r="AL24" i="22"/>
  <c r="AK24" i="22"/>
  <c r="AJ24" i="22"/>
  <c r="AI24" i="22"/>
  <c r="AH24" i="22"/>
  <c r="AG24" i="22"/>
  <c r="AF24" i="22"/>
  <c r="AF41" i="22" s="1"/>
  <c r="AL23" i="22"/>
  <c r="AK23" i="22"/>
  <c r="AJ23" i="22"/>
  <c r="AI23" i="22"/>
  <c r="AH23" i="22"/>
  <c r="AG23" i="22"/>
  <c r="AF23" i="22"/>
  <c r="AG91" i="22"/>
  <c r="X91" i="22"/>
  <c r="L91" i="25"/>
  <c r="AK91" i="25"/>
  <c r="F14" i="3"/>
  <c r="G13" i="3"/>
  <c r="O91" i="22"/>
  <c r="H4" i="3"/>
  <c r="AA75" i="22"/>
  <c r="Y78" i="22"/>
  <c r="X78" i="22"/>
  <c r="W80" i="22"/>
  <c r="V80" i="22"/>
  <c r="V76" i="22"/>
  <c r="U82" i="22"/>
  <c r="T84" i="22"/>
  <c r="P82" i="22"/>
  <c r="N85" i="22"/>
  <c r="L78" i="22"/>
  <c r="G80" i="22"/>
  <c r="F81" i="22"/>
  <c r="E82" i="22"/>
  <c r="D85" i="22"/>
  <c r="D84" i="22"/>
  <c r="Y91" i="22"/>
  <c r="AL52" i="25"/>
  <c r="C76" i="25"/>
  <c r="D82" i="25"/>
  <c r="D74" i="25"/>
  <c r="F83" i="25"/>
  <c r="G81" i="25"/>
  <c r="H80" i="25"/>
  <c r="I80" i="25"/>
  <c r="J74" i="25"/>
  <c r="K83" i="25"/>
  <c r="L82" i="25"/>
  <c r="L74" i="25"/>
  <c r="N83" i="25"/>
  <c r="N80" i="25"/>
  <c r="N74" i="25"/>
  <c r="O79" i="25"/>
  <c r="P76" i="25"/>
  <c r="P91" i="25"/>
  <c r="Q78" i="25"/>
  <c r="S82" i="25"/>
  <c r="T83" i="25"/>
  <c r="T80" i="25"/>
  <c r="U80" i="25"/>
  <c r="V82" i="25"/>
  <c r="W78" i="25"/>
  <c r="X85" i="25"/>
  <c r="X77" i="25"/>
  <c r="Y79" i="25"/>
  <c r="Z81" i="25"/>
  <c r="AA77" i="25"/>
  <c r="AB79" i="25"/>
  <c r="AC80" i="25"/>
  <c r="AD83" i="25"/>
  <c r="AE80" i="25"/>
  <c r="AF81" i="25"/>
  <c r="AF91" i="25"/>
  <c r="AG79" i="25"/>
  <c r="AJ91" i="25"/>
  <c r="AL80" i="25"/>
  <c r="AM84" i="25"/>
  <c r="AC78" i="25"/>
  <c r="P91" i="22"/>
  <c r="Z75" i="22"/>
  <c r="Y75" i="22"/>
  <c r="W78" i="22"/>
  <c r="V78" i="22"/>
  <c r="U80" i="22"/>
  <c r="T82" i="22"/>
  <c r="P80" i="22"/>
  <c r="M85" i="22"/>
  <c r="M83" i="22"/>
  <c r="L85" i="22"/>
  <c r="K80" i="22"/>
  <c r="J82" i="22"/>
  <c r="H77" i="22"/>
  <c r="G83" i="22"/>
  <c r="F84" i="22"/>
  <c r="E85" i="22"/>
  <c r="E77" i="22"/>
  <c r="Z91" i="22"/>
  <c r="C80" i="25"/>
  <c r="C52" i="25"/>
  <c r="G78" i="25"/>
  <c r="H85" i="25"/>
  <c r="H77" i="25"/>
  <c r="K76" i="25"/>
  <c r="L83" i="25"/>
  <c r="N82" i="25"/>
  <c r="O80" i="25"/>
  <c r="Q83" i="25"/>
  <c r="Q75" i="25"/>
  <c r="R85" i="25"/>
  <c r="R77" i="25"/>
  <c r="U85" i="25"/>
  <c r="U77" i="25"/>
  <c r="AB84" i="25"/>
  <c r="AB76" i="25"/>
  <c r="AD77" i="25"/>
  <c r="AE85" i="25"/>
  <c r="AE77" i="25"/>
  <c r="AF84" i="25"/>
  <c r="AF76" i="25"/>
  <c r="AJ84" i="25"/>
  <c r="AJ76" i="25"/>
  <c r="R91" i="22"/>
  <c r="AQ2" i="3"/>
  <c r="V75" i="22"/>
  <c r="T78" i="22"/>
  <c r="N79" i="22"/>
  <c r="N74" i="22"/>
  <c r="M84" i="22"/>
  <c r="I82" i="22"/>
  <c r="G81" i="22"/>
  <c r="F82" i="22"/>
  <c r="E83" i="22"/>
  <c r="D83" i="22"/>
  <c r="D80" i="22"/>
  <c r="AH91" i="22"/>
  <c r="AJ91" i="22"/>
  <c r="U52" i="25"/>
  <c r="C77" i="25"/>
  <c r="C74" i="25"/>
  <c r="D81" i="25"/>
  <c r="D52" i="25"/>
  <c r="E83" i="25"/>
  <c r="F77" i="25"/>
  <c r="G84" i="25"/>
  <c r="G76" i="25"/>
  <c r="H83" i="25"/>
  <c r="H75" i="25"/>
  <c r="I74" i="25"/>
  <c r="J84" i="25"/>
  <c r="K82" i="25"/>
  <c r="K74" i="25"/>
  <c r="L81" i="25"/>
  <c r="L52" i="25"/>
  <c r="M83" i="25"/>
  <c r="O77" i="25"/>
  <c r="O74" i="25"/>
  <c r="R83" i="25"/>
  <c r="R75" i="25"/>
  <c r="S79" i="25"/>
  <c r="T78" i="25"/>
  <c r="U83" i="25"/>
  <c r="U75" i="25"/>
  <c r="V76" i="25"/>
  <c r="X84" i="25"/>
  <c r="X76" i="25"/>
  <c r="Y80" i="25"/>
  <c r="Y74" i="25"/>
  <c r="Z75" i="25"/>
  <c r="AB82" i="25"/>
  <c r="AC77" i="25"/>
  <c r="AC75" i="25"/>
  <c r="AD84" i="25"/>
  <c r="AD74" i="25"/>
  <c r="AE83" i="25"/>
  <c r="AF82" i="25"/>
  <c r="AF74" i="25"/>
  <c r="AH83" i="25"/>
  <c r="AI81" i="25"/>
  <c r="AK80" i="25"/>
  <c r="AM83" i="25"/>
  <c r="AM80" i="25"/>
  <c r="AK91" i="22"/>
  <c r="R52" i="25"/>
  <c r="D78" i="25"/>
  <c r="K79" i="25"/>
  <c r="L78" i="25"/>
  <c r="N79" i="25"/>
  <c r="N77" i="25"/>
  <c r="S85" i="25"/>
  <c r="X81" i="25"/>
  <c r="AF85" i="25"/>
  <c r="AF77" i="25"/>
  <c r="AI78" i="25"/>
  <c r="AJ85" i="25"/>
  <c r="AJ77" i="25"/>
  <c r="H38" i="3"/>
  <c r="H36" i="3" s="1"/>
  <c r="E33" i="3"/>
  <c r="K79" i="22"/>
  <c r="G79" i="22"/>
  <c r="F80" i="22"/>
  <c r="E81" i="22"/>
  <c r="AL91" i="22"/>
  <c r="Q52" i="25"/>
  <c r="AF52" i="25"/>
  <c r="C85" i="25"/>
  <c r="D79" i="25"/>
  <c r="D91" i="25"/>
  <c r="E79" i="25"/>
  <c r="H91" i="25"/>
  <c r="J80" i="25"/>
  <c r="K80" i="25"/>
  <c r="L79" i="25"/>
  <c r="M79" i="25"/>
  <c r="P82" i="25"/>
  <c r="R81" i="25"/>
  <c r="T85" i="25"/>
  <c r="W84" i="25"/>
  <c r="X82" i="25"/>
  <c r="X74" i="25"/>
  <c r="Y78" i="25"/>
  <c r="AA83" i="25"/>
  <c r="AE91" i="25"/>
  <c r="AG85" i="25"/>
  <c r="AG91" i="25"/>
  <c r="AH79" i="25"/>
  <c r="AI79" i="25"/>
  <c r="AI91" i="25"/>
  <c r="AK76" i="25"/>
  <c r="F52" i="25"/>
  <c r="F34" i="3"/>
  <c r="G34" i="3" s="1"/>
  <c r="Z80" i="22"/>
  <c r="Z76" i="22"/>
  <c r="Y82" i="22"/>
  <c r="X82" i="22"/>
  <c r="W84" i="22"/>
  <c r="V84" i="22"/>
  <c r="L77" i="22"/>
  <c r="I77" i="22"/>
  <c r="H82" i="22"/>
  <c r="G82" i="22"/>
  <c r="F83" i="22"/>
  <c r="C76" i="22"/>
  <c r="U91" i="22"/>
  <c r="D84" i="25"/>
  <c r="D76" i="25"/>
  <c r="K85" i="25"/>
  <c r="K77" i="25"/>
  <c r="L84" i="25"/>
  <c r="L76" i="25"/>
  <c r="N85" i="25"/>
  <c r="N52" i="25"/>
  <c r="O85" i="25"/>
  <c r="O82" i="25"/>
  <c r="P80" i="25"/>
  <c r="Q80" i="25"/>
  <c r="R78" i="25"/>
  <c r="X79" i="25"/>
  <c r="AD82" i="25"/>
  <c r="AD79" i="25"/>
  <c r="AF83" i="25"/>
  <c r="AF75" i="25"/>
  <c r="AI84" i="25"/>
  <c r="AI76" i="25"/>
  <c r="AJ83" i="25"/>
  <c r="AJ75" i="25"/>
  <c r="AK74" i="25"/>
  <c r="AL84" i="25"/>
  <c r="AM79" i="25"/>
  <c r="AM76" i="25"/>
  <c r="E5" i="3"/>
  <c r="F6" i="3" s="1"/>
  <c r="F9" i="3" s="1"/>
  <c r="F28" i="3"/>
  <c r="D3" i="3"/>
  <c r="E28" i="3" s="1"/>
  <c r="F16" i="3"/>
  <c r="E14" i="3"/>
  <c r="F15" i="3" s="1"/>
  <c r="H23" i="3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AF23" i="3" s="1"/>
  <c r="AG23" i="3" s="1"/>
  <c r="AH23" i="3" s="1"/>
  <c r="AI23" i="3" s="1"/>
  <c r="AJ23" i="3" s="1"/>
  <c r="AK23" i="3" s="1"/>
  <c r="AL23" i="3" s="1"/>
  <c r="AM23" i="3" s="1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BI23" i="3" s="1"/>
  <c r="BJ23" i="3" s="1"/>
  <c r="BK23" i="3" s="1"/>
  <c r="BL23" i="3" s="1"/>
  <c r="BM23" i="3" s="1"/>
  <c r="BN23" i="3" s="1"/>
  <c r="BO23" i="3" s="1"/>
  <c r="BP23" i="3" s="1"/>
  <c r="BQ23" i="3" s="1"/>
  <c r="BR23" i="3" s="1"/>
  <c r="BS23" i="3" s="1"/>
  <c r="BT23" i="3" s="1"/>
  <c r="BU23" i="3" s="1"/>
  <c r="BV23" i="3" s="1"/>
  <c r="BW23" i="3" s="1"/>
  <c r="BX23" i="3" s="1"/>
  <c r="BY23" i="3" s="1"/>
  <c r="BZ23" i="3" s="1"/>
  <c r="CA23" i="3" s="1"/>
  <c r="CB23" i="3" s="1"/>
  <c r="CC23" i="3" s="1"/>
  <c r="CD23" i="3" s="1"/>
  <c r="CE23" i="3" s="1"/>
  <c r="CF23" i="3" s="1"/>
  <c r="CG23" i="3" s="1"/>
  <c r="CH23" i="3" s="1"/>
  <c r="CI23" i="3" s="1"/>
  <c r="CJ23" i="3" s="1"/>
  <c r="CK23" i="3" s="1"/>
  <c r="CL23" i="3" s="1"/>
  <c r="CM23" i="3" s="1"/>
  <c r="CN23" i="3" s="1"/>
  <c r="CO23" i="3" s="1"/>
  <c r="CP23" i="3" s="1"/>
  <c r="CQ23" i="3" s="1"/>
  <c r="CR23" i="3" s="1"/>
  <c r="CS23" i="3" s="1"/>
  <c r="CT23" i="3" s="1"/>
  <c r="CU23" i="3" s="1"/>
  <c r="CV23" i="3" s="1"/>
  <c r="CW23" i="3" s="1"/>
  <c r="CX23" i="3" s="1"/>
  <c r="CY23" i="3" s="1"/>
  <c r="CZ23" i="3" s="1"/>
  <c r="DA23" i="3" s="1"/>
  <c r="DB23" i="3" s="1"/>
  <c r="DC23" i="3" s="1"/>
  <c r="DD23" i="3" s="1"/>
  <c r="DE23" i="3" s="1"/>
  <c r="DF23" i="3" s="1"/>
  <c r="DG23" i="3" s="1"/>
  <c r="DH23" i="3" s="1"/>
  <c r="DI23" i="3" s="1"/>
  <c r="DJ23" i="3" s="1"/>
  <c r="DK23" i="3" s="1"/>
  <c r="DL23" i="3" s="1"/>
  <c r="DM23" i="3" s="1"/>
  <c r="DN23" i="3" s="1"/>
  <c r="DO23" i="3" s="1"/>
  <c r="DP23" i="3" s="1"/>
  <c r="DQ23" i="3" s="1"/>
  <c r="DR23" i="3" s="1"/>
  <c r="DS23" i="3" s="1"/>
  <c r="DT23" i="3" s="1"/>
  <c r="DU23" i="3" s="1"/>
  <c r="DV23" i="3" s="1"/>
  <c r="DW23" i="3" s="1"/>
  <c r="DX23" i="3" s="1"/>
  <c r="DY23" i="3" s="1"/>
  <c r="DZ23" i="3" s="1"/>
  <c r="EA23" i="3" s="1"/>
  <c r="EB23" i="3" s="1"/>
  <c r="EC23" i="3" s="1"/>
  <c r="ED23" i="3" s="1"/>
  <c r="EE23" i="3" s="1"/>
  <c r="EF23" i="3" s="1"/>
  <c r="EG23" i="3" s="1"/>
  <c r="EH23" i="3" s="1"/>
  <c r="EI23" i="3" s="1"/>
  <c r="EJ23" i="3" s="1"/>
  <c r="EK23" i="3" s="1"/>
  <c r="EL23" i="3" s="1"/>
  <c r="EM23" i="3" s="1"/>
  <c r="EN23" i="3" s="1"/>
  <c r="EO23" i="3" s="1"/>
  <c r="EP23" i="3" s="1"/>
  <c r="H37" i="3"/>
  <c r="G35" i="3"/>
  <c r="B86" i="22"/>
  <c r="B108" i="22"/>
  <c r="H34" i="3"/>
  <c r="S75" i="25"/>
  <c r="S52" i="25"/>
  <c r="AD52" i="25"/>
  <c r="AD76" i="25"/>
  <c r="AF75" i="22"/>
  <c r="AA78" i="22"/>
  <c r="AF86" i="25"/>
  <c r="AF100" i="25" s="1"/>
  <c r="K75" i="25"/>
  <c r="K52" i="25"/>
  <c r="I38" i="3"/>
  <c r="AF107" i="25"/>
  <c r="AE52" i="25"/>
  <c r="AE75" i="25"/>
  <c r="AB91" i="25"/>
  <c r="T91" i="25"/>
  <c r="AA91" i="25"/>
  <c r="Z91" i="25"/>
  <c r="Y91" i="25"/>
  <c r="R91" i="25"/>
  <c r="X91" i="25"/>
  <c r="Q91" i="25"/>
  <c r="V91" i="25"/>
  <c r="O91" i="25"/>
  <c r="U91" i="25"/>
  <c r="O76" i="22"/>
  <c r="AF102" i="25"/>
  <c r="Z84" i="22"/>
  <c r="J85" i="22"/>
  <c r="G52" i="25"/>
  <c r="G74" i="25"/>
  <c r="T52" i="25"/>
  <c r="T77" i="25"/>
  <c r="AC52" i="25"/>
  <c r="AC76" i="25"/>
  <c r="AF84" i="22"/>
  <c r="Z82" i="22"/>
  <c r="O52" i="25"/>
  <c r="AF97" i="25"/>
  <c r="X75" i="25"/>
  <c r="X52" i="25"/>
  <c r="AF80" i="22"/>
  <c r="AA82" i="22"/>
  <c r="L81" i="22"/>
  <c r="B86" i="25"/>
  <c r="B96" i="25"/>
  <c r="B108" i="25" s="1"/>
  <c r="AB52" i="25"/>
  <c r="AB74" i="25"/>
  <c r="AI74" i="25"/>
  <c r="AI52" i="25"/>
  <c r="AF78" i="22"/>
  <c r="AA80" i="22"/>
  <c r="J77" i="22"/>
  <c r="AF101" i="25"/>
  <c r="W91" i="22"/>
  <c r="AI91" i="22"/>
  <c r="AF106" i="25"/>
  <c r="AF98" i="25"/>
  <c r="AA91" i="22"/>
  <c r="AD91" i="22"/>
  <c r="AE91" i="22"/>
  <c r="N75" i="25"/>
  <c r="AB91" i="22"/>
  <c r="AF91" i="22"/>
  <c r="AF103" i="25"/>
  <c r="AF104" i="25"/>
  <c r="AF96" i="25"/>
  <c r="V91" i="22"/>
  <c r="AF105" i="25"/>
  <c r="C74" i="22" l="1"/>
  <c r="AE101" i="25"/>
  <c r="AE103" i="25"/>
  <c r="L100" i="25"/>
  <c r="L103" i="25"/>
  <c r="L105" i="25"/>
  <c r="AD99" i="25"/>
  <c r="AD98" i="25"/>
  <c r="AD106" i="25"/>
  <c r="J96" i="25"/>
  <c r="J102" i="25"/>
  <c r="K86" i="25"/>
  <c r="K100" i="25"/>
  <c r="J104" i="25"/>
  <c r="L107" i="25"/>
  <c r="AB86" i="25"/>
  <c r="X86" i="25"/>
  <c r="AC86" i="25"/>
  <c r="T86" i="25"/>
  <c r="P86" i="25"/>
  <c r="AF40" i="22"/>
  <c r="AF35" i="22"/>
  <c r="AG40" i="22"/>
  <c r="AG74" i="22" s="1"/>
  <c r="AG35" i="22"/>
  <c r="AH40" i="22"/>
  <c r="AH35" i="22"/>
  <c r="AI40" i="22"/>
  <c r="AI35" i="22"/>
  <c r="AJ40" i="22"/>
  <c r="AJ74" i="22" s="1"/>
  <c r="AJ35" i="22"/>
  <c r="AK40" i="22"/>
  <c r="AK35" i="22"/>
  <c r="AL40" i="22"/>
  <c r="AL74" i="22" s="1"/>
  <c r="AM40" i="22"/>
  <c r="AM74" i="22" s="1"/>
  <c r="AL35" i="22"/>
  <c r="AG41" i="22"/>
  <c r="AG75" i="22" s="1"/>
  <c r="AH41" i="22"/>
  <c r="AH75" i="22" s="1"/>
  <c r="AI41" i="22"/>
  <c r="AI75" i="22" s="1"/>
  <c r="AJ41" i="22"/>
  <c r="AJ75" i="22" s="1"/>
  <c r="AK41" i="22"/>
  <c r="AK75" i="22" s="1"/>
  <c r="AL41" i="22"/>
  <c r="AL75" i="22" s="1"/>
  <c r="AM41" i="22"/>
  <c r="AM75" i="22" s="1"/>
  <c r="AG42" i="22"/>
  <c r="AH42" i="22"/>
  <c r="AH76" i="22" s="1"/>
  <c r="AI42" i="22"/>
  <c r="AI76" i="22" s="1"/>
  <c r="AJ42" i="22"/>
  <c r="AJ76" i="22" s="1"/>
  <c r="AK42" i="22"/>
  <c r="AK76" i="22" s="1"/>
  <c r="AL42" i="22"/>
  <c r="AM42" i="22"/>
  <c r="AM76" i="22" s="1"/>
  <c r="AG43" i="22"/>
  <c r="AG77" i="22" s="1"/>
  <c r="AH43" i="22"/>
  <c r="AH77" i="22" s="1"/>
  <c r="AI43" i="22"/>
  <c r="AI77" i="22" s="1"/>
  <c r="AJ43" i="22"/>
  <c r="AJ77" i="22" s="1"/>
  <c r="AK43" i="22"/>
  <c r="AK77" i="22" s="1"/>
  <c r="AL43" i="22"/>
  <c r="AL77" i="22" s="1"/>
  <c r="AM43" i="22"/>
  <c r="AM77" i="22" s="1"/>
  <c r="AG44" i="22"/>
  <c r="AG78" i="22" s="1"/>
  <c r="AH44" i="22"/>
  <c r="AH78" i="22" s="1"/>
  <c r="AI44" i="22"/>
  <c r="AI78" i="22" s="1"/>
  <c r="AJ44" i="22"/>
  <c r="AK44" i="22"/>
  <c r="AK78" i="22" s="1"/>
  <c r="AL44" i="22"/>
  <c r="AL78" i="22" s="1"/>
  <c r="AM44" i="22"/>
  <c r="AG45" i="22"/>
  <c r="AG79" i="22" s="1"/>
  <c r="AH45" i="22"/>
  <c r="AH79" i="22" s="1"/>
  <c r="AI45" i="22"/>
  <c r="AI79" i="22" s="1"/>
  <c r="AJ45" i="22"/>
  <c r="AJ79" i="22" s="1"/>
  <c r="AK45" i="22"/>
  <c r="AK79" i="22" s="1"/>
  <c r="AL45" i="22"/>
  <c r="AL79" i="22" s="1"/>
  <c r="AM45" i="22"/>
  <c r="AM79" i="22" s="1"/>
  <c r="AG46" i="22"/>
  <c r="AG80" i="22" s="1"/>
  <c r="AH46" i="22"/>
  <c r="AH80" i="22" s="1"/>
  <c r="AI46" i="22"/>
  <c r="AI80" i="22" s="1"/>
  <c r="AJ46" i="22"/>
  <c r="AJ80" i="22" s="1"/>
  <c r="AK46" i="22"/>
  <c r="AK80" i="22" s="1"/>
  <c r="AL46" i="22"/>
  <c r="AL80" i="22" s="1"/>
  <c r="AM46" i="22"/>
  <c r="AM80" i="22" s="1"/>
  <c r="AG47" i="22"/>
  <c r="AG81" i="22" s="1"/>
  <c r="AH47" i="22"/>
  <c r="AH81" i="22" s="1"/>
  <c r="AI47" i="22"/>
  <c r="AI81" i="22" s="1"/>
  <c r="AJ47" i="22"/>
  <c r="AJ81" i="22" s="1"/>
  <c r="AK47" i="22"/>
  <c r="AK81" i="22" s="1"/>
  <c r="AL47" i="22"/>
  <c r="AL81" i="22" s="1"/>
  <c r="AM47" i="22"/>
  <c r="AM81" i="22" s="1"/>
  <c r="AG48" i="22"/>
  <c r="AG82" i="22" s="1"/>
  <c r="AH48" i="22"/>
  <c r="AH82" i="22" s="1"/>
  <c r="AI48" i="22"/>
  <c r="AI82" i="22" s="1"/>
  <c r="AJ48" i="22"/>
  <c r="AJ82" i="22" s="1"/>
  <c r="AK48" i="22"/>
  <c r="AK82" i="22" s="1"/>
  <c r="AL48" i="22"/>
  <c r="AL82" i="22" s="1"/>
  <c r="AM48" i="22"/>
  <c r="AM82" i="22" s="1"/>
  <c r="AG49" i="22"/>
  <c r="AG83" i="22" s="1"/>
  <c r="AH49" i="22"/>
  <c r="AH83" i="22" s="1"/>
  <c r="AI49" i="22"/>
  <c r="AI83" i="22" s="1"/>
  <c r="AJ49" i="22"/>
  <c r="AJ83" i="22" s="1"/>
  <c r="AK49" i="22"/>
  <c r="AK83" i="22" s="1"/>
  <c r="AL49" i="22"/>
  <c r="AL83" i="22" s="1"/>
  <c r="AM49" i="22"/>
  <c r="AM83" i="22" s="1"/>
  <c r="AG50" i="22"/>
  <c r="AG84" i="22" s="1"/>
  <c r="AH50" i="22"/>
  <c r="AH84" i="22" s="1"/>
  <c r="AI50" i="22"/>
  <c r="AI84" i="22" s="1"/>
  <c r="AJ50" i="22"/>
  <c r="AJ84" i="22" s="1"/>
  <c r="AK50" i="22"/>
  <c r="AK84" i="22" s="1"/>
  <c r="AL50" i="22"/>
  <c r="AL84" i="22" s="1"/>
  <c r="AM50" i="22"/>
  <c r="AM84" i="22" s="1"/>
  <c r="AG51" i="22"/>
  <c r="AG85" i="22" s="1"/>
  <c r="AH51" i="22"/>
  <c r="AH85" i="22" s="1"/>
  <c r="AI51" i="22"/>
  <c r="AI85" i="22" s="1"/>
  <c r="AJ51" i="22"/>
  <c r="AJ85" i="22" s="1"/>
  <c r="AK51" i="22"/>
  <c r="AK85" i="22" s="1"/>
  <c r="AL51" i="22"/>
  <c r="AL85" i="22" s="1"/>
  <c r="AD41" i="22"/>
  <c r="AD75" i="22" s="1"/>
  <c r="AE41" i="22"/>
  <c r="AD42" i="22"/>
  <c r="AD76" i="22" s="1"/>
  <c r="AE42" i="22"/>
  <c r="AE76" i="22" s="1"/>
  <c r="AD43" i="22"/>
  <c r="AD77" i="22" s="1"/>
  <c r="AE43" i="22"/>
  <c r="AE77" i="22" s="1"/>
  <c r="AD44" i="22"/>
  <c r="AD78" i="22" s="1"/>
  <c r="AE44" i="22"/>
  <c r="AE78" i="22" s="1"/>
  <c r="AD45" i="22"/>
  <c r="AD79" i="22" s="1"/>
  <c r="AE45" i="22"/>
  <c r="AE79" i="22" s="1"/>
  <c r="AD46" i="22"/>
  <c r="AD80" i="22" s="1"/>
  <c r="AE46" i="22"/>
  <c r="AE80" i="22" s="1"/>
  <c r="AD47" i="22"/>
  <c r="AD81" i="22" s="1"/>
  <c r="AE47" i="22"/>
  <c r="AE81" i="22" s="1"/>
  <c r="AD48" i="22"/>
  <c r="AD82" i="22" s="1"/>
  <c r="AE48" i="22"/>
  <c r="AE82" i="22" s="1"/>
  <c r="AD49" i="22"/>
  <c r="AD83" i="22" s="1"/>
  <c r="AE49" i="22"/>
  <c r="AE83" i="22" s="1"/>
  <c r="AD50" i="22"/>
  <c r="AD84" i="22" s="1"/>
  <c r="AE50" i="22"/>
  <c r="AE84" i="22" s="1"/>
  <c r="AD51" i="22"/>
  <c r="AD85" i="22" s="1"/>
  <c r="AE51" i="22"/>
  <c r="AE85" i="22" s="1"/>
  <c r="AD40" i="22"/>
  <c r="AE40" i="22"/>
  <c r="AE74" i="22" s="1"/>
  <c r="AD35" i="22"/>
  <c r="R41" i="22"/>
  <c r="R75" i="22" s="1"/>
  <c r="S41" i="22"/>
  <c r="Q42" i="22"/>
  <c r="Q76" i="22" s="1"/>
  <c r="R42" i="22"/>
  <c r="R76" i="22" s="1"/>
  <c r="S42" i="22"/>
  <c r="S76" i="22" s="1"/>
  <c r="Q43" i="22"/>
  <c r="Q77" i="22" s="1"/>
  <c r="R43" i="22"/>
  <c r="R77" i="22" s="1"/>
  <c r="S43" i="22"/>
  <c r="S77" i="22" s="1"/>
  <c r="Q44" i="22"/>
  <c r="Q78" i="22" s="1"/>
  <c r="R44" i="22"/>
  <c r="R78" i="22" s="1"/>
  <c r="S44" i="22"/>
  <c r="S78" i="22" s="1"/>
  <c r="Q45" i="22"/>
  <c r="Q79" i="22" s="1"/>
  <c r="R45" i="22"/>
  <c r="R79" i="22" s="1"/>
  <c r="S45" i="22"/>
  <c r="S79" i="22" s="1"/>
  <c r="Q46" i="22"/>
  <c r="Q80" i="22" s="1"/>
  <c r="R46" i="22"/>
  <c r="R80" i="22" s="1"/>
  <c r="S46" i="22"/>
  <c r="S80" i="22" s="1"/>
  <c r="Q47" i="22"/>
  <c r="Q81" i="22" s="1"/>
  <c r="R47" i="22"/>
  <c r="R81" i="22" s="1"/>
  <c r="S47" i="22"/>
  <c r="S81" i="22" s="1"/>
  <c r="Q48" i="22"/>
  <c r="Q82" i="22" s="1"/>
  <c r="R48" i="22"/>
  <c r="R82" i="22" s="1"/>
  <c r="S48" i="22"/>
  <c r="S82" i="22" s="1"/>
  <c r="Q49" i="22"/>
  <c r="Q83" i="22" s="1"/>
  <c r="R49" i="22"/>
  <c r="R83" i="22" s="1"/>
  <c r="S49" i="22"/>
  <c r="S83" i="22" s="1"/>
  <c r="Q50" i="22"/>
  <c r="Q84" i="22" s="1"/>
  <c r="R50" i="22"/>
  <c r="R84" i="22" s="1"/>
  <c r="S50" i="22"/>
  <c r="S84" i="22" s="1"/>
  <c r="Q51" i="22"/>
  <c r="Q85" i="22" s="1"/>
  <c r="R51" i="22"/>
  <c r="R85" i="22" s="1"/>
  <c r="S51" i="22"/>
  <c r="S85" i="22" s="1"/>
  <c r="Q40" i="22"/>
  <c r="Q35" i="22"/>
  <c r="R40" i="22"/>
  <c r="S40" i="22"/>
  <c r="S74" i="22" s="1"/>
  <c r="R35" i="22"/>
  <c r="O35" i="22"/>
  <c r="O40" i="22"/>
  <c r="O74" i="22" s="1"/>
  <c r="D40" i="22"/>
  <c r="D35" i="22"/>
  <c r="E40" i="22"/>
  <c r="E35" i="22"/>
  <c r="F40" i="22"/>
  <c r="F35" i="22"/>
  <c r="G40" i="22"/>
  <c r="G35" i="22"/>
  <c r="H40" i="22"/>
  <c r="H35" i="22"/>
  <c r="I40" i="22"/>
  <c r="I35" i="22"/>
  <c r="J40" i="22"/>
  <c r="J35" i="22"/>
  <c r="K40" i="22"/>
  <c r="K74" i="22" s="1"/>
  <c r="K35" i="22"/>
  <c r="L40" i="22"/>
  <c r="L74" i="22" s="1"/>
  <c r="M40" i="22"/>
  <c r="L35" i="22"/>
  <c r="F41" i="22"/>
  <c r="F75" i="22" s="1"/>
  <c r="G41" i="22"/>
  <c r="G75" i="22" s="1"/>
  <c r="H41" i="22"/>
  <c r="H75" i="22" s="1"/>
  <c r="I41" i="22"/>
  <c r="I75" i="22" s="1"/>
  <c r="J41" i="22"/>
  <c r="J75" i="22" s="1"/>
  <c r="K41" i="22"/>
  <c r="K75" i="22" s="1"/>
  <c r="L41" i="22"/>
  <c r="M41" i="22"/>
  <c r="M75" i="22" s="1"/>
  <c r="N41" i="22"/>
  <c r="N75" i="22" s="1"/>
  <c r="M35" i="22"/>
  <c r="F42" i="22"/>
  <c r="F76" i="22" s="1"/>
  <c r="G42" i="22"/>
  <c r="G76" i="22" s="1"/>
  <c r="H42" i="22"/>
  <c r="H76" i="22" s="1"/>
  <c r="I42" i="22"/>
  <c r="I76" i="22" s="1"/>
  <c r="J42" i="22"/>
  <c r="J76" i="22" s="1"/>
  <c r="K42" i="22"/>
  <c r="L42" i="22"/>
  <c r="L76" i="22" s="1"/>
  <c r="M42" i="22"/>
  <c r="M76" i="22" s="1"/>
  <c r="N42" i="22"/>
  <c r="C35" i="22"/>
  <c r="C41" i="22"/>
  <c r="C52" i="22" s="1"/>
  <c r="D41" i="22"/>
  <c r="D75" i="22" s="1"/>
  <c r="AM51" i="22"/>
  <c r="AM85" i="22" s="1"/>
  <c r="P40" i="22"/>
  <c r="P35" i="22"/>
  <c r="P41" i="22"/>
  <c r="P75" i="22" s="1"/>
  <c r="O52" i="22"/>
  <c r="E74" i="25"/>
  <c r="F74" i="25"/>
  <c r="M74" i="25"/>
  <c r="M86" i="25" s="1"/>
  <c r="M52" i="25"/>
  <c r="AJ74" i="25"/>
  <c r="AJ86" i="25" s="1"/>
  <c r="AJ52" i="25"/>
  <c r="AM74" i="25"/>
  <c r="AM86" i="25" s="1"/>
  <c r="AM101" i="25" s="1"/>
  <c r="AM52" i="25"/>
  <c r="C75" i="22"/>
  <c r="W52" i="25"/>
  <c r="E52" i="25"/>
  <c r="P52" i="25"/>
  <c r="AG52" i="25"/>
  <c r="AK52" i="25"/>
  <c r="C77" i="22"/>
  <c r="I52" i="25"/>
  <c r="Y52" i="25"/>
  <c r="AH52" i="25"/>
  <c r="D80" i="25"/>
  <c r="D86" i="25" s="1"/>
  <c r="E80" i="25"/>
  <c r="G80" i="25"/>
  <c r="C81" i="25"/>
  <c r="G82" i="25"/>
  <c r="F84" i="25"/>
  <c r="H74" i="25"/>
  <c r="H86" i="25" s="1"/>
  <c r="I77" i="25"/>
  <c r="O78" i="22"/>
  <c r="T40" i="22"/>
  <c r="T74" i="22" s="1"/>
  <c r="T35" i="22"/>
  <c r="AB40" i="22"/>
  <c r="AB74" i="22" s="1"/>
  <c r="AC40" i="22"/>
  <c r="AB35" i="22"/>
  <c r="AA40" i="22"/>
  <c r="AA74" i="22" s="1"/>
  <c r="AA35" i="22"/>
  <c r="Z40" i="22"/>
  <c r="Z35" i="22"/>
  <c r="Y40" i="22"/>
  <c r="Y74" i="22" s="1"/>
  <c r="Y35" i="22"/>
  <c r="X40" i="22"/>
  <c r="X74" i="22" s="1"/>
  <c r="X86" i="22" s="1"/>
  <c r="X35" i="22"/>
  <c r="W40" i="22"/>
  <c r="W74" i="22" s="1"/>
  <c r="W86" i="22" s="1"/>
  <c r="W35" i="22"/>
  <c r="V40" i="22"/>
  <c r="V35" i="22"/>
  <c r="U40" i="22"/>
  <c r="U35" i="22"/>
  <c r="AB41" i="22"/>
  <c r="AC41" i="22"/>
  <c r="AC75" i="22" s="1"/>
  <c r="Y52" i="22"/>
  <c r="AB42" i="22"/>
  <c r="AB76" i="22" s="1"/>
  <c r="AC42" i="22"/>
  <c r="AC76" i="22" s="1"/>
  <c r="AB43" i="22"/>
  <c r="AB77" i="22" s="1"/>
  <c r="AC43" i="22"/>
  <c r="AC77" i="22" s="1"/>
  <c r="AB44" i="22"/>
  <c r="AB78" i="22" s="1"/>
  <c r="AC44" i="22"/>
  <c r="AC78" i="22" s="1"/>
  <c r="W52" i="22"/>
  <c r="AB45" i="22"/>
  <c r="AB79" i="22" s="1"/>
  <c r="AC45" i="22"/>
  <c r="AC79" i="22" s="1"/>
  <c r="T52" i="22"/>
  <c r="AB46" i="22"/>
  <c r="AB80" i="22" s="1"/>
  <c r="AC46" i="22"/>
  <c r="AC80" i="22" s="1"/>
  <c r="AA52" i="22"/>
  <c r="AB47" i="22"/>
  <c r="AB81" i="22" s="1"/>
  <c r="AC47" i="22"/>
  <c r="AC81" i="22" s="1"/>
  <c r="AB48" i="22"/>
  <c r="AB82" i="22" s="1"/>
  <c r="AC48" i="22"/>
  <c r="AC82" i="22" s="1"/>
  <c r="X52" i="22"/>
  <c r="AB49" i="22"/>
  <c r="AB83" i="22" s="1"/>
  <c r="AC49" i="22"/>
  <c r="AC83" i="22" s="1"/>
  <c r="AB50" i="22"/>
  <c r="AB84" i="22" s="1"/>
  <c r="AC50" i="22"/>
  <c r="AC84" i="22" s="1"/>
  <c r="AB51" i="22"/>
  <c r="AB85" i="22" s="1"/>
  <c r="AC51" i="22"/>
  <c r="AC85" i="22" s="1"/>
  <c r="T79" i="22"/>
  <c r="V74" i="25"/>
  <c r="V86" i="25" s="1"/>
  <c r="W75" i="25"/>
  <c r="W86" i="25" s="1"/>
  <c r="Z74" i="25"/>
  <c r="Z86" i="25" s="1"/>
  <c r="AA74" i="25"/>
  <c r="AA86" i="25" s="1"/>
  <c r="AG76" i="25"/>
  <c r="AG86" i="25" s="1"/>
  <c r="P98" i="25"/>
  <c r="P100" i="25"/>
  <c r="P102" i="25"/>
  <c r="P107" i="25"/>
  <c r="P101" i="25"/>
  <c r="P99" i="25"/>
  <c r="P103" i="25"/>
  <c r="P104" i="25"/>
  <c r="P96" i="25"/>
  <c r="P105" i="25"/>
  <c r="P97" i="25"/>
  <c r="P106" i="25"/>
  <c r="AK99" i="25"/>
  <c r="AK96" i="25"/>
  <c r="H97" i="25"/>
  <c r="S97" i="25"/>
  <c r="AQ12" i="3"/>
  <c r="AR2" i="3"/>
  <c r="G14" i="3"/>
  <c r="G15" i="3" s="1"/>
  <c r="G17" i="3" s="1"/>
  <c r="H13" i="3"/>
  <c r="L101" i="25"/>
  <c r="M105" i="25"/>
  <c r="AK106" i="25"/>
  <c r="AK104" i="25"/>
  <c r="AH107" i="25"/>
  <c r="H103" i="25"/>
  <c r="S103" i="25"/>
  <c r="F17" i="3"/>
  <c r="H5" i="3"/>
  <c r="H6" i="3" s="1"/>
  <c r="H9" i="3" s="1"/>
  <c r="I4" i="3"/>
  <c r="AE106" i="25"/>
  <c r="AE105" i="25"/>
  <c r="AK98" i="25"/>
  <c r="AK101" i="25"/>
  <c r="M104" i="25"/>
  <c r="AH105" i="25"/>
  <c r="S98" i="25"/>
  <c r="H106" i="25"/>
  <c r="AA86" i="22"/>
  <c r="E16" i="3"/>
  <c r="F40" i="3"/>
  <c r="F33" i="3"/>
  <c r="AK102" i="25"/>
  <c r="AH102" i="25"/>
  <c r="S106" i="25"/>
  <c r="S102" i="25"/>
  <c r="AD107" i="25"/>
  <c r="H98" i="25"/>
  <c r="AK100" i="25"/>
  <c r="AJ104" i="25"/>
  <c r="S99" i="25"/>
  <c r="M96" i="25"/>
  <c r="S101" i="25"/>
  <c r="AE97" i="25"/>
  <c r="B4" i="12" a="1"/>
  <c r="AE102" i="25"/>
  <c r="AF99" i="25"/>
  <c r="Y86" i="22"/>
  <c r="AC104" i="25"/>
  <c r="AC96" i="25"/>
  <c r="AC101" i="25"/>
  <c r="AC103" i="25"/>
  <c r="AC106" i="25"/>
  <c r="AC105" i="25"/>
  <c r="AC99" i="25"/>
  <c r="AC107" i="25"/>
  <c r="AC100" i="25"/>
  <c r="AC102" i="25"/>
  <c r="AC97" i="25"/>
  <c r="O96" i="25"/>
  <c r="O104" i="25"/>
  <c r="O103" i="25"/>
  <c r="O102" i="25"/>
  <c r="O101" i="25"/>
  <c r="O100" i="25"/>
  <c r="O98" i="25"/>
  <c r="O106" i="25"/>
  <c r="O97" i="25"/>
  <c r="O105" i="25"/>
  <c r="O107" i="25"/>
  <c r="O99" i="25"/>
  <c r="H35" i="3"/>
  <c r="I37" i="3"/>
  <c r="U101" i="25"/>
  <c r="U100" i="25"/>
  <c r="U99" i="25"/>
  <c r="U107" i="25"/>
  <c r="U98" i="25"/>
  <c r="U106" i="25"/>
  <c r="U97" i="25"/>
  <c r="U105" i="25"/>
  <c r="U103" i="25"/>
  <c r="U102" i="25"/>
  <c r="U104" i="25"/>
  <c r="U96" i="25"/>
  <c r="R97" i="25"/>
  <c r="R105" i="25"/>
  <c r="R96" i="25"/>
  <c r="R104" i="25"/>
  <c r="R103" i="25"/>
  <c r="R102" i="25"/>
  <c r="R101" i="25"/>
  <c r="R99" i="25"/>
  <c r="R107" i="25"/>
  <c r="R98" i="25"/>
  <c r="R106" i="25"/>
  <c r="R100" i="25"/>
  <c r="G33" i="3"/>
  <c r="G40" i="3"/>
  <c r="AL97" i="25"/>
  <c r="AM97" i="25"/>
  <c r="D100" i="25"/>
  <c r="L104" i="25"/>
  <c r="AM104" i="25"/>
  <c r="AE104" i="25"/>
  <c r="K99" i="25"/>
  <c r="L99" i="25"/>
  <c r="AM103" i="25"/>
  <c r="AH103" i="25"/>
  <c r="L97" i="25"/>
  <c r="D99" i="25"/>
  <c r="AL105" i="25"/>
  <c r="AH104" i="25"/>
  <c r="S96" i="25"/>
  <c r="AD97" i="25"/>
  <c r="L102" i="25"/>
  <c r="J103" i="25"/>
  <c r="J99" i="25"/>
  <c r="M102" i="25"/>
  <c r="K101" i="25"/>
  <c r="T98" i="25"/>
  <c r="T106" i="25"/>
  <c r="T97" i="25"/>
  <c r="T105" i="25"/>
  <c r="T96" i="25"/>
  <c r="T104" i="25"/>
  <c r="T103" i="25"/>
  <c r="T102" i="25"/>
  <c r="T100" i="25"/>
  <c r="T99" i="25"/>
  <c r="T107" i="25"/>
  <c r="T101" i="25"/>
  <c r="X98" i="25"/>
  <c r="X106" i="25"/>
  <c r="X97" i="25"/>
  <c r="X105" i="25"/>
  <c r="X96" i="25"/>
  <c r="X104" i="25"/>
  <c r="X103" i="25"/>
  <c r="X102" i="25"/>
  <c r="X100" i="25"/>
  <c r="X99" i="25"/>
  <c r="X107" i="25"/>
  <c r="X101" i="25"/>
  <c r="D107" i="25"/>
  <c r="L96" i="25"/>
  <c r="AM96" i="25"/>
  <c r="AE96" i="25"/>
  <c r="L106" i="25"/>
  <c r="D106" i="25"/>
  <c r="AH99" i="25"/>
  <c r="AH100" i="25"/>
  <c r="AM102" i="25"/>
  <c r="M97" i="25"/>
  <c r="AL96" i="25"/>
  <c r="S104" i="25"/>
  <c r="AD105" i="25"/>
  <c r="J101" i="25"/>
  <c r="J107" i="25"/>
  <c r="M100" i="25"/>
  <c r="M98" i="25"/>
  <c r="M106" i="25"/>
  <c r="M107" i="25"/>
  <c r="M99" i="25"/>
  <c r="AA103" i="25"/>
  <c r="AA102" i="25"/>
  <c r="AA101" i="25"/>
  <c r="AA100" i="25"/>
  <c r="AA99" i="25"/>
  <c r="AA107" i="25"/>
  <c r="AA97" i="25"/>
  <c r="AA105" i="25"/>
  <c r="AA96" i="25"/>
  <c r="AA104" i="25"/>
  <c r="AA106" i="25"/>
  <c r="AA98" i="25"/>
  <c r="AM105" i="25"/>
  <c r="L98" i="25"/>
  <c r="D98" i="25"/>
  <c r="AL104" i="25"/>
  <c r="AC98" i="25"/>
  <c r="S105" i="25"/>
  <c r="S100" i="25"/>
  <c r="AD96" i="25"/>
  <c r="AD103" i="25"/>
  <c r="J100" i="25"/>
  <c r="J98" i="25"/>
  <c r="AH106" i="25"/>
  <c r="AH98" i="25"/>
  <c r="Q98" i="25"/>
  <c r="Q106" i="25"/>
  <c r="Q97" i="25"/>
  <c r="Q105" i="25"/>
  <c r="Q96" i="25"/>
  <c r="Q104" i="25"/>
  <c r="Q103" i="25"/>
  <c r="Q102" i="25"/>
  <c r="Q100" i="25"/>
  <c r="Q99" i="25"/>
  <c r="Q107" i="25"/>
  <c r="Q101" i="25"/>
  <c r="AE107" i="25"/>
  <c r="D102" i="25"/>
  <c r="AL103" i="25"/>
  <c r="AL99" i="25"/>
  <c r="AD104" i="25"/>
  <c r="AD102" i="25"/>
  <c r="J106" i="25"/>
  <c r="AH97" i="25"/>
  <c r="AK97" i="25"/>
  <c r="AK105" i="25"/>
  <c r="AK103" i="25"/>
  <c r="AK108" i="25" s="1"/>
  <c r="H96" i="25"/>
  <c r="H104" i="25"/>
  <c r="V100" i="25"/>
  <c r="V99" i="25"/>
  <c r="V107" i="25"/>
  <c r="V98" i="25"/>
  <c r="V106" i="25"/>
  <c r="V97" i="25"/>
  <c r="V105" i="25"/>
  <c r="V96" i="25"/>
  <c r="V104" i="25"/>
  <c r="V102" i="25"/>
  <c r="V101" i="25"/>
  <c r="V103" i="25"/>
  <c r="Z96" i="25"/>
  <c r="Z104" i="25"/>
  <c r="Z103" i="25"/>
  <c r="Z102" i="25"/>
  <c r="Z101" i="25"/>
  <c r="Z100" i="25"/>
  <c r="Z98" i="25"/>
  <c r="Z106" i="25"/>
  <c r="Z97" i="25"/>
  <c r="Z105" i="25"/>
  <c r="Z107" i="25"/>
  <c r="Z99" i="25"/>
  <c r="K106" i="25"/>
  <c r="K103" i="25"/>
  <c r="AE100" i="25"/>
  <c r="AE99" i="25"/>
  <c r="AL102" i="25"/>
  <c r="AH96" i="25"/>
  <c r="AM100" i="25"/>
  <c r="AE98" i="25"/>
  <c r="AL101" i="25"/>
  <c r="AL107" i="25"/>
  <c r="AM107" i="25"/>
  <c r="D101" i="25"/>
  <c r="AD101" i="25"/>
  <c r="J97" i="25"/>
  <c r="AI86" i="25"/>
  <c r="AI96" i="25" s="1"/>
  <c r="I36" i="3"/>
  <c r="I34" i="3" s="1"/>
  <c r="J38" i="3"/>
  <c r="D26" i="3"/>
  <c r="D14" i="3"/>
  <c r="E15" i="3" s="1"/>
  <c r="E17" i="3" s="1"/>
  <c r="D5" i="3"/>
  <c r="E6" i="3" s="1"/>
  <c r="E9" i="3" s="1"/>
  <c r="C3" i="3"/>
  <c r="D16" i="3" s="1"/>
  <c r="AM98" i="25"/>
  <c r="D104" i="25"/>
  <c r="AL100" i="25"/>
  <c r="AL98" i="25"/>
  <c r="N86" i="25"/>
  <c r="N97" i="25" s="1"/>
  <c r="D103" i="25"/>
  <c r="AD100" i="25"/>
  <c r="J105" i="25"/>
  <c r="G86" i="25"/>
  <c r="G96" i="25" s="1"/>
  <c r="Y97" i="25"/>
  <c r="Y105" i="25"/>
  <c r="Y96" i="25"/>
  <c r="Y104" i="25"/>
  <c r="Y103" i="25"/>
  <c r="Y102" i="25"/>
  <c r="Y101" i="25"/>
  <c r="Y99" i="25"/>
  <c r="Y107" i="25"/>
  <c r="Y98" i="25"/>
  <c r="Y106" i="25"/>
  <c r="Y100" i="25"/>
  <c r="AB102" i="25"/>
  <c r="AB101" i="25"/>
  <c r="AB100" i="25"/>
  <c r="AB99" i="25"/>
  <c r="AB107" i="25"/>
  <c r="AB98" i="25"/>
  <c r="AB106" i="25"/>
  <c r="AB96" i="25"/>
  <c r="AB104" i="25"/>
  <c r="AB103" i="25"/>
  <c r="AB105" i="25"/>
  <c r="AB97" i="25"/>
  <c r="B10" i="12"/>
  <c r="B18" i="12"/>
  <c r="B26" i="12"/>
  <c r="B34" i="12"/>
  <c r="B9" i="12"/>
  <c r="B17" i="12"/>
  <c r="B25" i="12"/>
  <c r="B33" i="12"/>
  <c r="B41" i="12"/>
  <c r="B8" i="12"/>
  <c r="B16" i="12"/>
  <c r="B24" i="12"/>
  <c r="B32" i="12"/>
  <c r="B40" i="12"/>
  <c r="B7" i="12"/>
  <c r="B15" i="12"/>
  <c r="B23" i="12"/>
  <c r="B31" i="12"/>
  <c r="B39" i="12"/>
  <c r="B6" i="12"/>
  <c r="B14" i="12"/>
  <c r="B22" i="12"/>
  <c r="B30" i="12"/>
  <c r="B38" i="12"/>
  <c r="B5" i="12"/>
  <c r="B13" i="12"/>
  <c r="B21" i="12"/>
  <c r="B29" i="12"/>
  <c r="B37" i="12"/>
  <c r="B4" i="12"/>
  <c r="B12" i="12"/>
  <c r="B20" i="12"/>
  <c r="B28" i="12"/>
  <c r="B36" i="12"/>
  <c r="B11" i="12"/>
  <c r="B19" i="12"/>
  <c r="B27" i="12"/>
  <c r="B35" i="12"/>
  <c r="AF108" i="25"/>
  <c r="D105" i="25"/>
  <c r="AM106" i="25"/>
  <c r="AM99" i="25"/>
  <c r="P108" i="25"/>
  <c r="O86" i="22" l="1"/>
  <c r="AG100" i="25"/>
  <c r="AG98" i="25"/>
  <c r="AG106" i="25"/>
  <c r="AG107" i="25"/>
  <c r="AG97" i="25"/>
  <c r="AG103" i="25"/>
  <c r="AG105" i="25"/>
  <c r="AG104" i="25"/>
  <c r="AG102" i="25"/>
  <c r="AG99" i="25"/>
  <c r="AG96" i="25"/>
  <c r="AG101" i="25"/>
  <c r="W102" i="25"/>
  <c r="W97" i="25"/>
  <c r="W105" i="25"/>
  <c r="W96" i="25"/>
  <c r="W104" i="25"/>
  <c r="W103" i="25"/>
  <c r="W99" i="25"/>
  <c r="W101" i="25"/>
  <c r="W107" i="25"/>
  <c r="W100" i="25"/>
  <c r="W98" i="25"/>
  <c r="W106" i="25"/>
  <c r="AB52" i="22"/>
  <c r="AB75" i="22"/>
  <c r="AB86" i="22" s="1"/>
  <c r="U52" i="22"/>
  <c r="U74" i="22"/>
  <c r="U86" i="22" s="1"/>
  <c r="V74" i="22"/>
  <c r="V52" i="22"/>
  <c r="Z52" i="22"/>
  <c r="Z74" i="22"/>
  <c r="AC74" i="22"/>
  <c r="AC52" i="22"/>
  <c r="T86" i="22"/>
  <c r="H105" i="25"/>
  <c r="H101" i="25"/>
  <c r="H102" i="25"/>
  <c r="H107" i="25"/>
  <c r="H99" i="25"/>
  <c r="C86" i="25"/>
  <c r="C103" i="25"/>
  <c r="D96" i="25"/>
  <c r="D97" i="25"/>
  <c r="AJ96" i="25"/>
  <c r="AJ102" i="25"/>
  <c r="AJ105" i="25"/>
  <c r="AJ97" i="25"/>
  <c r="AJ103" i="25"/>
  <c r="AJ100" i="25"/>
  <c r="AJ106" i="25"/>
  <c r="AJ98" i="25"/>
  <c r="AJ101" i="25"/>
  <c r="AJ107" i="25"/>
  <c r="AJ99" i="25"/>
  <c r="M103" i="25"/>
  <c r="M101" i="25"/>
  <c r="F86" i="25"/>
  <c r="E86" i="25"/>
  <c r="C86" i="22"/>
  <c r="P74" i="22"/>
  <c r="P52" i="22"/>
  <c r="N52" i="22"/>
  <c r="N76" i="22"/>
  <c r="K52" i="22"/>
  <c r="K76" i="22"/>
  <c r="N86" i="22"/>
  <c r="N96" i="22" s="1"/>
  <c r="L52" i="22"/>
  <c r="L75" i="22"/>
  <c r="M52" i="22"/>
  <c r="M74" i="22"/>
  <c r="K86" i="22"/>
  <c r="J52" i="22"/>
  <c r="J74" i="22"/>
  <c r="J86" i="22" s="1"/>
  <c r="I74" i="22"/>
  <c r="I52" i="22"/>
  <c r="H52" i="22"/>
  <c r="H74" i="22"/>
  <c r="G74" i="22"/>
  <c r="G86" i="22" s="1"/>
  <c r="G52" i="22"/>
  <c r="F74" i="22"/>
  <c r="F86" i="22" s="1"/>
  <c r="F52" i="22"/>
  <c r="E52" i="22"/>
  <c r="E74" i="22"/>
  <c r="D74" i="22"/>
  <c r="D52" i="22"/>
  <c r="R52" i="22"/>
  <c r="R74" i="22"/>
  <c r="Q52" i="22"/>
  <c r="Q74" i="22"/>
  <c r="Q86" i="22" s="1"/>
  <c r="S52" i="22"/>
  <c r="S75" i="22"/>
  <c r="S86" i="22" s="1"/>
  <c r="S96" i="22" s="1"/>
  <c r="AD74" i="22"/>
  <c r="AD52" i="22"/>
  <c r="AE52" i="22"/>
  <c r="AE75" i="22"/>
  <c r="AM52" i="22"/>
  <c r="AM78" i="22"/>
  <c r="AJ52" i="22"/>
  <c r="AJ78" i="22"/>
  <c r="AL52" i="22"/>
  <c r="AL76" i="22"/>
  <c r="AL86" i="22" s="1"/>
  <c r="AG52" i="22"/>
  <c r="AG76" i="22"/>
  <c r="AK52" i="22"/>
  <c r="AK74" i="22"/>
  <c r="AK86" i="22" s="1"/>
  <c r="AI52" i="22"/>
  <c r="AI74" i="22"/>
  <c r="AH52" i="22"/>
  <c r="AH74" i="22"/>
  <c r="AH86" i="22" s="1"/>
  <c r="AF52" i="22"/>
  <c r="AF74" i="22"/>
  <c r="AF86" i="22" s="1"/>
  <c r="I86" i="25"/>
  <c r="K98" i="25"/>
  <c r="K102" i="25"/>
  <c r="K107" i="25"/>
  <c r="K104" i="25"/>
  <c r="K96" i="25"/>
  <c r="K105" i="25"/>
  <c r="K97" i="25"/>
  <c r="H100" i="25"/>
  <c r="D28" i="3"/>
  <c r="K108" i="25"/>
  <c r="M108" i="25"/>
  <c r="I5" i="3"/>
  <c r="I6" i="3" s="1"/>
  <c r="I9" i="3" s="1"/>
  <c r="J4" i="3"/>
  <c r="AS2" i="3"/>
  <c r="AR12" i="3"/>
  <c r="J108" i="25"/>
  <c r="AG108" i="25"/>
  <c r="I13" i="3"/>
  <c r="H14" i="3"/>
  <c r="H15" i="3" s="1"/>
  <c r="H17" i="3" s="1"/>
  <c r="D108" i="25"/>
  <c r="U108" i="25"/>
  <c r="S104" i="22"/>
  <c r="S99" i="22"/>
  <c r="S107" i="22"/>
  <c r="S102" i="22"/>
  <c r="S97" i="22"/>
  <c r="S105" i="22"/>
  <c r="S103" i="22"/>
  <c r="S100" i="22"/>
  <c r="S106" i="22"/>
  <c r="S98" i="22"/>
  <c r="S101" i="22"/>
  <c r="AD108" i="25"/>
  <c r="N106" i="25"/>
  <c r="N98" i="25"/>
  <c r="N96" i="25"/>
  <c r="N107" i="25"/>
  <c r="N102" i="25"/>
  <c r="N104" i="25"/>
  <c r="N103" i="25"/>
  <c r="N100" i="25"/>
  <c r="N99" i="25"/>
  <c r="N105" i="25"/>
  <c r="N101" i="25"/>
  <c r="C26" i="3"/>
  <c r="B3" i="3"/>
  <c r="C28" i="3" s="1"/>
  <c r="C14" i="3"/>
  <c r="C5" i="3"/>
  <c r="AB108" i="25"/>
  <c r="AL108" i="25"/>
  <c r="L108" i="25"/>
  <c r="T108" i="25"/>
  <c r="J36" i="3"/>
  <c r="J34" i="3" s="1"/>
  <c r="K38" i="3"/>
  <c r="Y108" i="25"/>
  <c r="AM108" i="25"/>
  <c r="R108" i="25"/>
  <c r="J37" i="3"/>
  <c r="I35" i="3"/>
  <c r="J4" i="12" a="1"/>
  <c r="Z108" i="25"/>
  <c r="AE108" i="25"/>
  <c r="O108" i="25"/>
  <c r="H40" i="3"/>
  <c r="H33" i="3"/>
  <c r="AH108" i="25"/>
  <c r="AA108" i="25"/>
  <c r="S108" i="25"/>
  <c r="G97" i="25"/>
  <c r="G100" i="25"/>
  <c r="G103" i="25"/>
  <c r="G105" i="25"/>
  <c r="G101" i="25"/>
  <c r="G99" i="25"/>
  <c r="G104" i="25"/>
  <c r="G98" i="25"/>
  <c r="G107" i="25"/>
  <c r="G102" i="25"/>
  <c r="G106" i="25"/>
  <c r="AI97" i="25"/>
  <c r="AI105" i="25"/>
  <c r="AI102" i="25"/>
  <c r="AI98" i="25"/>
  <c r="AI100" i="25"/>
  <c r="AI106" i="25"/>
  <c r="AI104" i="25"/>
  <c r="AI107" i="25"/>
  <c r="AI103" i="25"/>
  <c r="AI101" i="25"/>
  <c r="AI99" i="25"/>
  <c r="D6" i="3"/>
  <c r="D9" i="3" s="1"/>
  <c r="D27" i="3"/>
  <c r="D29" i="3" s="1"/>
  <c r="D30" i="3" s="1"/>
  <c r="H108" i="25"/>
  <c r="Q108" i="25"/>
  <c r="X108" i="25"/>
  <c r="AC108" i="25"/>
  <c r="D15" i="3"/>
  <c r="D17" i="3" s="1"/>
  <c r="V108" i="25"/>
  <c r="I86" i="22" l="1"/>
  <c r="I96" i="22"/>
  <c r="O96" i="22"/>
  <c r="AI108" i="25"/>
  <c r="I103" i="25"/>
  <c r="I102" i="25"/>
  <c r="I96" i="25"/>
  <c r="I97" i="25"/>
  <c r="I98" i="25"/>
  <c r="I100" i="25"/>
  <c r="I101" i="25"/>
  <c r="I104" i="25"/>
  <c r="I105" i="25"/>
  <c r="I106" i="25"/>
  <c r="I107" i="25"/>
  <c r="AI86" i="22"/>
  <c r="AG86" i="22"/>
  <c r="AJ86" i="22"/>
  <c r="AM86" i="22"/>
  <c r="AM96" i="22" s="1"/>
  <c r="AM100" i="22"/>
  <c r="AE86" i="22"/>
  <c r="AD86" i="22"/>
  <c r="R86" i="22"/>
  <c r="D86" i="22"/>
  <c r="E86" i="22"/>
  <c r="H86" i="22"/>
  <c r="M86" i="22"/>
  <c r="N105" i="22"/>
  <c r="O105" i="22" s="1"/>
  <c r="P105" i="22" s="1"/>
  <c r="Q105" i="22" s="1"/>
  <c r="R105" i="22" s="1"/>
  <c r="N107" i="22"/>
  <c r="O107" i="22" s="1"/>
  <c r="P107" i="22" s="1"/>
  <c r="Q107" i="22" s="1"/>
  <c r="R107" i="22" s="1"/>
  <c r="N103" i="22"/>
  <c r="O103" i="22" s="1"/>
  <c r="P103" i="22" s="1"/>
  <c r="Q103" i="22" s="1"/>
  <c r="R103" i="22" s="1"/>
  <c r="N99" i="22"/>
  <c r="O99" i="22" s="1"/>
  <c r="P99" i="22" s="1"/>
  <c r="Q99" i="22" s="1"/>
  <c r="R99" i="22" s="1"/>
  <c r="N100" i="22"/>
  <c r="O100" i="22" s="1"/>
  <c r="P100" i="22" s="1"/>
  <c r="Q100" i="22" s="1"/>
  <c r="R100" i="22" s="1"/>
  <c r="N102" i="22"/>
  <c r="O102" i="22" s="1"/>
  <c r="P102" i="22" s="1"/>
  <c r="Q102" i="22" s="1"/>
  <c r="R102" i="22" s="1"/>
  <c r="N104" i="22"/>
  <c r="O104" i="22" s="1"/>
  <c r="P104" i="22" s="1"/>
  <c r="Q104" i="22" s="1"/>
  <c r="R104" i="22" s="1"/>
  <c r="N97" i="22"/>
  <c r="O97" i="22" s="1"/>
  <c r="P97" i="22" s="1"/>
  <c r="Q97" i="22" s="1"/>
  <c r="R97" i="22" s="1"/>
  <c r="N106" i="22"/>
  <c r="O106" i="22" s="1"/>
  <c r="P106" i="22" s="1"/>
  <c r="Q106" i="22" s="1"/>
  <c r="R106" i="22" s="1"/>
  <c r="N101" i="22"/>
  <c r="O101" i="22" s="1"/>
  <c r="P101" i="22" s="1"/>
  <c r="Q101" i="22" s="1"/>
  <c r="R101" i="22" s="1"/>
  <c r="N98" i="22"/>
  <c r="O98" i="22" s="1"/>
  <c r="P98" i="22" s="1"/>
  <c r="Q98" i="22" s="1"/>
  <c r="R98" i="22" s="1"/>
  <c r="P86" i="22"/>
  <c r="E101" i="25"/>
  <c r="E105" i="25"/>
  <c r="E102" i="25"/>
  <c r="E96" i="25"/>
  <c r="E100" i="25"/>
  <c r="E98" i="25"/>
  <c r="E106" i="25"/>
  <c r="E107" i="25"/>
  <c r="E99" i="25"/>
  <c r="E103" i="25"/>
  <c r="E104" i="25"/>
  <c r="E97" i="25"/>
  <c r="F99" i="25"/>
  <c r="F104" i="25"/>
  <c r="F103" i="25"/>
  <c r="F97" i="25"/>
  <c r="F100" i="25"/>
  <c r="F102" i="25"/>
  <c r="F96" i="25"/>
  <c r="F107" i="25"/>
  <c r="F106" i="25"/>
  <c r="F98" i="25"/>
  <c r="F105" i="25"/>
  <c r="F101" i="25"/>
  <c r="AJ108" i="25"/>
  <c r="C98" i="25"/>
  <c r="C106" i="25"/>
  <c r="C96" i="25"/>
  <c r="C107" i="25"/>
  <c r="C100" i="25"/>
  <c r="C101" i="25"/>
  <c r="C102" i="25"/>
  <c r="C99" i="25"/>
  <c r="C104" i="25"/>
  <c r="C105" i="25"/>
  <c r="C97" i="25"/>
  <c r="I99" i="25"/>
  <c r="Z86" i="22"/>
  <c r="V86" i="22"/>
  <c r="AC86" i="22"/>
  <c r="L86" i="22"/>
  <c r="W108" i="25"/>
  <c r="J5" i="3"/>
  <c r="J6" i="3" s="1"/>
  <c r="J9" i="3" s="1"/>
  <c r="K4" i="3"/>
  <c r="C16" i="3"/>
  <c r="AT2" i="3"/>
  <c r="AS12" i="3"/>
  <c r="I14" i="3"/>
  <c r="I15" i="3" s="1"/>
  <c r="I17" i="3" s="1"/>
  <c r="J13" i="3"/>
  <c r="G108" i="25"/>
  <c r="K37" i="3"/>
  <c r="J35" i="3"/>
  <c r="N108" i="25"/>
  <c r="I40" i="3"/>
  <c r="I33" i="3"/>
  <c r="B26" i="3"/>
  <c r="C27" i="3" s="1"/>
  <c r="C29" i="3" s="1"/>
  <c r="C30" i="3" s="1"/>
  <c r="B5" i="3"/>
  <c r="C6" i="3" s="1"/>
  <c r="C9" i="3" s="1"/>
  <c r="B14" i="3"/>
  <c r="K4" i="12"/>
  <c r="O4" i="12"/>
  <c r="N4" i="12"/>
  <c r="M4" i="12"/>
  <c r="J4" i="12"/>
  <c r="L4" i="12"/>
  <c r="AF108" i="22"/>
  <c r="S108" i="22"/>
  <c r="K36" i="3"/>
  <c r="K34" i="3" s="1"/>
  <c r="L38" i="3"/>
  <c r="AK108" i="22"/>
  <c r="AH108" i="22"/>
  <c r="AL108" i="22"/>
  <c r="C15" i="3"/>
  <c r="C17" i="3" s="1"/>
  <c r="P96" i="22" l="1"/>
  <c r="Q96" i="22" s="1"/>
  <c r="O108" i="22"/>
  <c r="C96" i="22"/>
  <c r="J96" i="22"/>
  <c r="K96" i="22" s="1"/>
  <c r="L96" i="22" s="1"/>
  <c r="M96" i="22" s="1"/>
  <c r="I106" i="22"/>
  <c r="I105" i="22"/>
  <c r="I102" i="22"/>
  <c r="I99" i="22"/>
  <c r="I104" i="22"/>
  <c r="I100" i="22"/>
  <c r="I101" i="22"/>
  <c r="I103" i="22"/>
  <c r="I107" i="22"/>
  <c r="I98" i="22"/>
  <c r="I97" i="22"/>
  <c r="AC102" i="22"/>
  <c r="AC105" i="22"/>
  <c r="AC99" i="22"/>
  <c r="AC107" i="22"/>
  <c r="AC101" i="22"/>
  <c r="AC103" i="22"/>
  <c r="AC98" i="22"/>
  <c r="AC100" i="22"/>
  <c r="AC104" i="22"/>
  <c r="AC97" i="22"/>
  <c r="AC106" i="22"/>
  <c r="AC96" i="22"/>
  <c r="C108" i="25"/>
  <c r="F108" i="25"/>
  <c r="E108" i="25"/>
  <c r="N108" i="22"/>
  <c r="I108" i="22"/>
  <c r="AM103" i="22"/>
  <c r="AM104" i="22"/>
  <c r="AM97" i="22"/>
  <c r="AM98" i="22"/>
  <c r="AM101" i="22"/>
  <c r="AM99" i="22"/>
  <c r="AM106" i="22"/>
  <c r="AM105" i="22"/>
  <c r="AM107" i="22"/>
  <c r="AM102" i="22"/>
  <c r="I108" i="25"/>
  <c r="K5" i="3"/>
  <c r="K6" i="3" s="1"/>
  <c r="K9" i="3" s="1"/>
  <c r="L4" i="3"/>
  <c r="AT12" i="3"/>
  <c r="AU2" i="3"/>
  <c r="K13" i="3"/>
  <c r="J14" i="3"/>
  <c r="J15" i="3" s="1"/>
  <c r="J17" i="3" s="1"/>
  <c r="L37" i="3"/>
  <c r="K35" i="3"/>
  <c r="J33" i="3"/>
  <c r="J40" i="3"/>
  <c r="Q8" i="12"/>
  <c r="Q15" i="12"/>
  <c r="Q31" i="12"/>
  <c r="Q13" i="12"/>
  <c r="Q33" i="12"/>
  <c r="Q35" i="12"/>
  <c r="Q21" i="12"/>
  <c r="Q29" i="12"/>
  <c r="Q14" i="12"/>
  <c r="Q12" i="12"/>
  <c r="Q4" i="12"/>
  <c r="Q38" i="12"/>
  <c r="Q18" i="12"/>
  <c r="Q30" i="12"/>
  <c r="Q28" i="12"/>
  <c r="Q24" i="12"/>
  <c r="Q27" i="12"/>
  <c r="Q7" i="12"/>
  <c r="Q9" i="12"/>
  <c r="Q40" i="12"/>
  <c r="Q20" i="12"/>
  <c r="Q23" i="12"/>
  <c r="Q25" i="12"/>
  <c r="Q22" i="12"/>
  <c r="Q36" i="12"/>
  <c r="Q39" i="12"/>
  <c r="Q41" i="12"/>
  <c r="Q26" i="12"/>
  <c r="Q37" i="12"/>
  <c r="Q17" i="12"/>
  <c r="Q16" i="12"/>
  <c r="Q34" i="12"/>
  <c r="Q5" i="12"/>
  <c r="Q6" i="12"/>
  <c r="Q10" i="12"/>
  <c r="Q32" i="12"/>
  <c r="Q11" i="12"/>
  <c r="Q19" i="12"/>
  <c r="L36" i="3"/>
  <c r="L34" i="3" s="1"/>
  <c r="M38" i="3"/>
  <c r="AC108" i="22" l="1"/>
  <c r="T96" i="22"/>
  <c r="T106" i="22"/>
  <c r="U106" i="22" s="1"/>
  <c r="V106" i="22" s="1"/>
  <c r="W106" i="22" s="1"/>
  <c r="X106" i="22" s="1"/>
  <c r="Y106" i="22" s="1"/>
  <c r="Z106" i="22" s="1"/>
  <c r="AA106" i="22" s="1"/>
  <c r="AB106" i="22" s="1"/>
  <c r="T97" i="22"/>
  <c r="U97" i="22" s="1"/>
  <c r="V97" i="22" s="1"/>
  <c r="W97" i="22" s="1"/>
  <c r="X97" i="22" s="1"/>
  <c r="Y97" i="22" s="1"/>
  <c r="Z97" i="22" s="1"/>
  <c r="AA97" i="22" s="1"/>
  <c r="AB97" i="22" s="1"/>
  <c r="T104" i="22"/>
  <c r="U104" i="22" s="1"/>
  <c r="V104" i="22" s="1"/>
  <c r="W104" i="22" s="1"/>
  <c r="X104" i="22" s="1"/>
  <c r="Y104" i="22" s="1"/>
  <c r="Z104" i="22" s="1"/>
  <c r="AA104" i="22" s="1"/>
  <c r="AB104" i="22" s="1"/>
  <c r="T100" i="22"/>
  <c r="U100" i="22" s="1"/>
  <c r="V100" i="22" s="1"/>
  <c r="W100" i="22" s="1"/>
  <c r="X100" i="22" s="1"/>
  <c r="Y100" i="22" s="1"/>
  <c r="Z100" i="22" s="1"/>
  <c r="AA100" i="22" s="1"/>
  <c r="AB100" i="22" s="1"/>
  <c r="T98" i="22"/>
  <c r="U98" i="22" s="1"/>
  <c r="V98" i="22" s="1"/>
  <c r="W98" i="22" s="1"/>
  <c r="X98" i="22" s="1"/>
  <c r="Y98" i="22" s="1"/>
  <c r="Z98" i="22" s="1"/>
  <c r="AA98" i="22" s="1"/>
  <c r="AB98" i="22" s="1"/>
  <c r="T103" i="22"/>
  <c r="U103" i="22" s="1"/>
  <c r="V103" i="22" s="1"/>
  <c r="W103" i="22" s="1"/>
  <c r="X103" i="22" s="1"/>
  <c r="Y103" i="22" s="1"/>
  <c r="Z103" i="22" s="1"/>
  <c r="AA103" i="22" s="1"/>
  <c r="AB103" i="22" s="1"/>
  <c r="T101" i="22"/>
  <c r="U101" i="22" s="1"/>
  <c r="V101" i="22" s="1"/>
  <c r="W101" i="22" s="1"/>
  <c r="X101" i="22" s="1"/>
  <c r="Y101" i="22" s="1"/>
  <c r="Z101" i="22" s="1"/>
  <c r="AA101" i="22" s="1"/>
  <c r="AB101" i="22" s="1"/>
  <c r="T107" i="22"/>
  <c r="U107" i="22" s="1"/>
  <c r="V107" i="22" s="1"/>
  <c r="W107" i="22" s="1"/>
  <c r="X107" i="22" s="1"/>
  <c r="Y107" i="22" s="1"/>
  <c r="Z107" i="22" s="1"/>
  <c r="AA107" i="22" s="1"/>
  <c r="AB107" i="22" s="1"/>
  <c r="T99" i="22"/>
  <c r="U99" i="22" s="1"/>
  <c r="V99" i="22" s="1"/>
  <c r="W99" i="22" s="1"/>
  <c r="X99" i="22" s="1"/>
  <c r="Y99" i="22" s="1"/>
  <c r="Z99" i="22" s="1"/>
  <c r="AA99" i="22" s="1"/>
  <c r="AB99" i="22" s="1"/>
  <c r="T105" i="22"/>
  <c r="U105" i="22" s="1"/>
  <c r="V105" i="22" s="1"/>
  <c r="W105" i="22" s="1"/>
  <c r="X105" i="22" s="1"/>
  <c r="Y105" i="22" s="1"/>
  <c r="Z105" i="22" s="1"/>
  <c r="AA105" i="22" s="1"/>
  <c r="AB105" i="22" s="1"/>
  <c r="T102" i="22"/>
  <c r="U102" i="22" s="1"/>
  <c r="V102" i="22" s="1"/>
  <c r="W102" i="22" s="1"/>
  <c r="X102" i="22" s="1"/>
  <c r="Y102" i="22" s="1"/>
  <c r="Z102" i="22" s="1"/>
  <c r="AA102" i="22" s="1"/>
  <c r="AB102" i="22" s="1"/>
  <c r="C97" i="22"/>
  <c r="D97" i="22" s="1"/>
  <c r="E97" i="22" s="1"/>
  <c r="F97" i="22" s="1"/>
  <c r="G97" i="22" s="1"/>
  <c r="H97" i="22" s="1"/>
  <c r="J97" i="22"/>
  <c r="K97" i="22" s="1"/>
  <c r="C98" i="22"/>
  <c r="J98" i="22"/>
  <c r="K98" i="22" s="1"/>
  <c r="L98" i="22" s="1"/>
  <c r="M98" i="22" s="1"/>
  <c r="C107" i="22"/>
  <c r="J107" i="22"/>
  <c r="K107" i="22" s="1"/>
  <c r="L107" i="22" s="1"/>
  <c r="M107" i="22" s="1"/>
  <c r="C103" i="22"/>
  <c r="J103" i="22"/>
  <c r="K103" i="22" s="1"/>
  <c r="L103" i="22" s="1"/>
  <c r="M103" i="22" s="1"/>
  <c r="C101" i="22"/>
  <c r="J101" i="22"/>
  <c r="K101" i="22" s="1"/>
  <c r="L101" i="22" s="1"/>
  <c r="M101" i="22" s="1"/>
  <c r="C100" i="22"/>
  <c r="J100" i="22"/>
  <c r="K100" i="22" s="1"/>
  <c r="L100" i="22" s="1"/>
  <c r="M100" i="22" s="1"/>
  <c r="C104" i="22"/>
  <c r="J104" i="22"/>
  <c r="K104" i="22" s="1"/>
  <c r="L104" i="22" s="1"/>
  <c r="M104" i="22" s="1"/>
  <c r="C99" i="22"/>
  <c r="J99" i="22"/>
  <c r="K99" i="22" s="1"/>
  <c r="L99" i="22" s="1"/>
  <c r="M99" i="22" s="1"/>
  <c r="C102" i="22"/>
  <c r="J102" i="22"/>
  <c r="K102" i="22" s="1"/>
  <c r="L102" i="22" s="1"/>
  <c r="M102" i="22" s="1"/>
  <c r="C105" i="22"/>
  <c r="J105" i="22"/>
  <c r="K105" i="22" s="1"/>
  <c r="L105" i="22" s="1"/>
  <c r="M105" i="22" s="1"/>
  <c r="C106" i="22"/>
  <c r="J106" i="22"/>
  <c r="K106" i="22" s="1"/>
  <c r="L106" i="22" s="1"/>
  <c r="M106" i="22" s="1"/>
  <c r="D96" i="22"/>
  <c r="E96" i="22" s="1"/>
  <c r="R96" i="22"/>
  <c r="Q108" i="22"/>
  <c r="AI108" i="22"/>
  <c r="AD108" i="22"/>
  <c r="R108" i="22"/>
  <c r="P108" i="22"/>
  <c r="J108" i="22"/>
  <c r="C108" i="22"/>
  <c r="AG108" i="22"/>
  <c r="AJ108" i="22"/>
  <c r="AM108" i="22"/>
  <c r="AE108" i="22"/>
  <c r="L5" i="3"/>
  <c r="L6" i="3" s="1"/>
  <c r="L9" i="3" s="1"/>
  <c r="M4" i="3"/>
  <c r="AU12" i="3"/>
  <c r="AV2" i="3"/>
  <c r="K14" i="3"/>
  <c r="K15" i="3" s="1"/>
  <c r="K17" i="3" s="1"/>
  <c r="L13" i="3"/>
  <c r="M36" i="3"/>
  <c r="M34" i="3" s="1"/>
  <c r="N38" i="3"/>
  <c r="M37" i="3"/>
  <c r="L35" i="3"/>
  <c r="K40" i="3"/>
  <c r="K33" i="3"/>
  <c r="E24" i="3" a="1"/>
  <c r="F96" i="22" l="1"/>
  <c r="D106" i="22"/>
  <c r="E106" i="22" s="1"/>
  <c r="F106" i="22" s="1"/>
  <c r="G106" i="22" s="1"/>
  <c r="H106" i="22" s="1"/>
  <c r="D105" i="22"/>
  <c r="E105" i="22" s="1"/>
  <c r="F105" i="22" s="1"/>
  <c r="G105" i="22" s="1"/>
  <c r="H105" i="22" s="1"/>
  <c r="D102" i="22"/>
  <c r="E102" i="22" s="1"/>
  <c r="F102" i="22" s="1"/>
  <c r="G102" i="22" s="1"/>
  <c r="H102" i="22" s="1"/>
  <c r="D99" i="22"/>
  <c r="E99" i="22" s="1"/>
  <c r="F99" i="22" s="1"/>
  <c r="G99" i="22" s="1"/>
  <c r="H99" i="22" s="1"/>
  <c r="D104" i="22"/>
  <c r="E104" i="22" s="1"/>
  <c r="F104" i="22" s="1"/>
  <c r="G104" i="22" s="1"/>
  <c r="H104" i="22" s="1"/>
  <c r="D100" i="22"/>
  <c r="E100" i="22" s="1"/>
  <c r="F100" i="22" s="1"/>
  <c r="G100" i="22" s="1"/>
  <c r="H100" i="22" s="1"/>
  <c r="D101" i="22"/>
  <c r="E101" i="22" s="1"/>
  <c r="F101" i="22" s="1"/>
  <c r="G101" i="22" s="1"/>
  <c r="H101" i="22" s="1"/>
  <c r="D103" i="22"/>
  <c r="E103" i="22" s="1"/>
  <c r="F103" i="22" s="1"/>
  <c r="G103" i="22" s="1"/>
  <c r="H103" i="22" s="1"/>
  <c r="D107" i="22"/>
  <c r="E107" i="22" s="1"/>
  <c r="F107" i="22" s="1"/>
  <c r="G107" i="22" s="1"/>
  <c r="H107" i="22" s="1"/>
  <c r="D98" i="22"/>
  <c r="L97" i="22"/>
  <c r="K108" i="22"/>
  <c r="U96" i="22"/>
  <c r="T108" i="22"/>
  <c r="N4" i="3"/>
  <c r="M5" i="3"/>
  <c r="M6" i="3" s="1"/>
  <c r="M9" i="3" s="1"/>
  <c r="M13" i="3"/>
  <c r="L14" i="3"/>
  <c r="L15" i="3" s="1"/>
  <c r="L17" i="3" s="1"/>
  <c r="AV12" i="3"/>
  <c r="AW2" i="3"/>
  <c r="N36" i="3"/>
  <c r="N34" i="3" s="1"/>
  <c r="O38" i="3"/>
  <c r="N37" i="3"/>
  <c r="M35" i="3"/>
  <c r="AM24" i="3"/>
  <c r="AJ24" i="3"/>
  <c r="U24" i="3"/>
  <c r="AG24" i="3"/>
  <c r="J24" i="3"/>
  <c r="AF24" i="3"/>
  <c r="I24" i="3"/>
  <c r="AK24" i="3"/>
  <c r="N24" i="3"/>
  <c r="AD24" i="3"/>
  <c r="L24" i="3"/>
  <c r="Y24" i="3"/>
  <c r="R24" i="3"/>
  <c r="AH24" i="3"/>
  <c r="K24" i="3"/>
  <c r="AL24" i="3"/>
  <c r="O24" i="3"/>
  <c r="AA24" i="3"/>
  <c r="E24" i="3"/>
  <c r="E25" i="3" s="1"/>
  <c r="AO24" i="3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BI24" i="3" s="1"/>
  <c r="BJ24" i="3" s="1"/>
  <c r="BK24" i="3" s="1"/>
  <c r="BL24" i="3" s="1"/>
  <c r="BM24" i="3" s="1"/>
  <c r="BN24" i="3" s="1"/>
  <c r="BO24" i="3" s="1"/>
  <c r="BP24" i="3" s="1"/>
  <c r="BQ24" i="3" s="1"/>
  <c r="BR24" i="3" s="1"/>
  <c r="BS24" i="3" s="1"/>
  <c r="BT24" i="3" s="1"/>
  <c r="BU24" i="3" s="1"/>
  <c r="BV24" i="3" s="1"/>
  <c r="BW24" i="3" s="1"/>
  <c r="BX24" i="3" s="1"/>
  <c r="BY24" i="3" s="1"/>
  <c r="BZ24" i="3" s="1"/>
  <c r="CA24" i="3" s="1"/>
  <c r="CB24" i="3" s="1"/>
  <c r="CC24" i="3" s="1"/>
  <c r="CD24" i="3" s="1"/>
  <c r="CE24" i="3" s="1"/>
  <c r="CF24" i="3" s="1"/>
  <c r="CG24" i="3" s="1"/>
  <c r="CH24" i="3" s="1"/>
  <c r="CI24" i="3" s="1"/>
  <c r="CJ24" i="3" s="1"/>
  <c r="CK24" i="3" s="1"/>
  <c r="CL24" i="3" s="1"/>
  <c r="CM24" i="3" s="1"/>
  <c r="CN24" i="3" s="1"/>
  <c r="CO24" i="3" s="1"/>
  <c r="CP24" i="3" s="1"/>
  <c r="CQ24" i="3" s="1"/>
  <c r="CR24" i="3" s="1"/>
  <c r="CS24" i="3" s="1"/>
  <c r="CT24" i="3" s="1"/>
  <c r="CU24" i="3" s="1"/>
  <c r="CV24" i="3" s="1"/>
  <c r="CW24" i="3" s="1"/>
  <c r="CX24" i="3" s="1"/>
  <c r="CY24" i="3" s="1"/>
  <c r="CZ24" i="3" s="1"/>
  <c r="DA24" i="3" s="1"/>
  <c r="DB24" i="3" s="1"/>
  <c r="DC24" i="3" s="1"/>
  <c r="DD24" i="3" s="1"/>
  <c r="DE24" i="3" s="1"/>
  <c r="DF24" i="3" s="1"/>
  <c r="DG24" i="3" s="1"/>
  <c r="DH24" i="3" s="1"/>
  <c r="DI24" i="3" s="1"/>
  <c r="DJ24" i="3" s="1"/>
  <c r="DK24" i="3" s="1"/>
  <c r="DL24" i="3" s="1"/>
  <c r="DM24" i="3" s="1"/>
  <c r="DN24" i="3" s="1"/>
  <c r="DO24" i="3" s="1"/>
  <c r="DP24" i="3" s="1"/>
  <c r="DQ24" i="3" s="1"/>
  <c r="DR24" i="3" s="1"/>
  <c r="DS24" i="3" s="1"/>
  <c r="DT24" i="3" s="1"/>
  <c r="DU24" i="3" s="1"/>
  <c r="DV24" i="3" s="1"/>
  <c r="DW24" i="3" s="1"/>
  <c r="DX24" i="3" s="1"/>
  <c r="DY24" i="3" s="1"/>
  <c r="DZ24" i="3" s="1"/>
  <c r="EA24" i="3" s="1"/>
  <c r="EB24" i="3" s="1"/>
  <c r="EC24" i="3" s="1"/>
  <c r="ED24" i="3" s="1"/>
  <c r="EE24" i="3" s="1"/>
  <c r="EF24" i="3" s="1"/>
  <c r="EG24" i="3" s="1"/>
  <c r="EH24" i="3" s="1"/>
  <c r="EI24" i="3" s="1"/>
  <c r="EJ24" i="3" s="1"/>
  <c r="EK24" i="3" s="1"/>
  <c r="EL24" i="3" s="1"/>
  <c r="EM24" i="3" s="1"/>
  <c r="EN24" i="3" s="1"/>
  <c r="EO24" i="3" s="1"/>
  <c r="EP24" i="3" s="1"/>
  <c r="S24" i="3"/>
  <c r="AE24" i="3"/>
  <c r="H24" i="3"/>
  <c r="V24" i="3"/>
  <c r="AI24" i="3"/>
  <c r="P24" i="3"/>
  <c r="AN24" i="3"/>
  <c r="G24" i="3"/>
  <c r="X24" i="3"/>
  <c r="F24" i="3"/>
  <c r="T24" i="3"/>
  <c r="M24" i="3"/>
  <c r="W24" i="3"/>
  <c r="Z24" i="3"/>
  <c r="AB24" i="3"/>
  <c r="Q24" i="3"/>
  <c r="AC24" i="3"/>
  <c r="L40" i="3"/>
  <c r="L33" i="3"/>
  <c r="V96" i="22" l="1"/>
  <c r="U108" i="22"/>
  <c r="M97" i="22"/>
  <c r="M108" i="22" s="1"/>
  <c r="L108" i="22"/>
  <c r="E98" i="22"/>
  <c r="D108" i="22"/>
  <c r="G96" i="22"/>
  <c r="O4" i="3"/>
  <c r="N5" i="3"/>
  <c r="N6" i="3" s="1"/>
  <c r="N9" i="3" s="1"/>
  <c r="N13" i="3"/>
  <c r="M14" i="3"/>
  <c r="M15" i="3" s="1"/>
  <c r="M17" i="3" s="1"/>
  <c r="AX2" i="3"/>
  <c r="AW12" i="3"/>
  <c r="E26" i="3"/>
  <c r="E27" i="3" s="1"/>
  <c r="E29" i="3" s="1"/>
  <c r="E30" i="3" s="1"/>
  <c r="F25" i="3"/>
  <c r="O36" i="3"/>
  <c r="O34" i="3" s="1"/>
  <c r="P38" i="3"/>
  <c r="O37" i="3"/>
  <c r="N35" i="3"/>
  <c r="M40" i="3"/>
  <c r="M33" i="3"/>
  <c r="H96" i="22" l="1"/>
  <c r="F98" i="22"/>
  <c r="E108" i="22"/>
  <c r="W96" i="22"/>
  <c r="V108" i="22"/>
  <c r="O5" i="3"/>
  <c r="O6" i="3" s="1"/>
  <c r="O9" i="3" s="1"/>
  <c r="P4" i="3"/>
  <c r="N14" i="3"/>
  <c r="N15" i="3" s="1"/>
  <c r="N17" i="3" s="1"/>
  <c r="O13" i="3"/>
  <c r="AY2" i="3"/>
  <c r="AX12" i="3"/>
  <c r="N40" i="3"/>
  <c r="N33" i="3"/>
  <c r="P36" i="3"/>
  <c r="P34" i="3" s="1"/>
  <c r="Q38" i="3"/>
  <c r="O35" i="3"/>
  <c r="P37" i="3"/>
  <c r="G25" i="3"/>
  <c r="F26" i="3"/>
  <c r="F27" i="3" s="1"/>
  <c r="F29" i="3" s="1"/>
  <c r="F30" i="3" s="1"/>
  <c r="X96" i="22" l="1"/>
  <c r="W108" i="22"/>
  <c r="G98" i="22"/>
  <c r="F108" i="22"/>
  <c r="P13" i="3"/>
  <c r="O14" i="3"/>
  <c r="O15" i="3" s="1"/>
  <c r="O17" i="3" s="1"/>
  <c r="AY12" i="3"/>
  <c r="AZ2" i="3"/>
  <c r="P5" i="3"/>
  <c r="P6" i="3" s="1"/>
  <c r="P9" i="3" s="1"/>
  <c r="Q4" i="3"/>
  <c r="O40" i="3"/>
  <c r="O33" i="3"/>
  <c r="Q36" i="3"/>
  <c r="Q34" i="3" s="1"/>
  <c r="R38" i="3"/>
  <c r="P35" i="3"/>
  <c r="Q37" i="3"/>
  <c r="G26" i="3"/>
  <c r="G27" i="3" s="1"/>
  <c r="G29" i="3" s="1"/>
  <c r="G30" i="3" s="1"/>
  <c r="H25" i="3"/>
  <c r="H98" i="22" l="1"/>
  <c r="H108" i="22" s="1"/>
  <c r="G108" i="22"/>
  <c r="Y96" i="22"/>
  <c r="X108" i="22"/>
  <c r="Q13" i="3"/>
  <c r="P14" i="3"/>
  <c r="P15" i="3" s="1"/>
  <c r="P17" i="3" s="1"/>
  <c r="BA2" i="3"/>
  <c r="AZ12" i="3"/>
  <c r="R4" i="3"/>
  <c r="Q5" i="3"/>
  <c r="Q6" i="3" s="1"/>
  <c r="Q9" i="3" s="1"/>
  <c r="R36" i="3"/>
  <c r="R34" i="3" s="1"/>
  <c r="S38" i="3"/>
  <c r="R37" i="3"/>
  <c r="Q35" i="3"/>
  <c r="I25" i="3"/>
  <c r="H26" i="3"/>
  <c r="H27" i="3" s="1"/>
  <c r="H29" i="3" s="1"/>
  <c r="H30" i="3" s="1"/>
  <c r="P40" i="3"/>
  <c r="P33" i="3"/>
  <c r="Z96" i="22" l="1"/>
  <c r="Y108" i="22"/>
  <c r="R13" i="3"/>
  <c r="Q14" i="3"/>
  <c r="Q15" i="3" s="1"/>
  <c r="Q17" i="3" s="1"/>
  <c r="BB2" i="3"/>
  <c r="BA12" i="3"/>
  <c r="R5" i="3"/>
  <c r="R6" i="3" s="1"/>
  <c r="R9" i="3" s="1"/>
  <c r="S4" i="3"/>
  <c r="Q40" i="3"/>
  <c r="Q33" i="3"/>
  <c r="R35" i="3"/>
  <c r="S37" i="3"/>
  <c r="S36" i="3"/>
  <c r="S34" i="3" s="1"/>
  <c r="T38" i="3"/>
  <c r="J25" i="3"/>
  <c r="I26" i="3"/>
  <c r="I27" i="3" s="1"/>
  <c r="I29" i="3" s="1"/>
  <c r="I30" i="3" s="1"/>
  <c r="AA96" i="22" l="1"/>
  <c r="Z108" i="22"/>
  <c r="S13" i="3"/>
  <c r="R14" i="3"/>
  <c r="R15" i="3" s="1"/>
  <c r="R17" i="3" s="1"/>
  <c r="S5" i="3"/>
  <c r="S6" i="3" s="1"/>
  <c r="S9" i="3" s="1"/>
  <c r="T4" i="3"/>
  <c r="BB12" i="3"/>
  <c r="BC2" i="3"/>
  <c r="K25" i="3"/>
  <c r="J26" i="3"/>
  <c r="J27" i="3" s="1"/>
  <c r="J29" i="3" s="1"/>
  <c r="J30" i="3" s="1"/>
  <c r="R33" i="3"/>
  <c r="R40" i="3"/>
  <c r="T36" i="3"/>
  <c r="T34" i="3" s="1"/>
  <c r="U38" i="3"/>
  <c r="S35" i="3"/>
  <c r="T37" i="3"/>
  <c r="AB96" i="22" l="1"/>
  <c r="AB108" i="22" s="1"/>
  <c r="AA108" i="22"/>
  <c r="S14" i="3"/>
  <c r="S15" i="3" s="1"/>
  <c r="S17" i="3" s="1"/>
  <c r="T13" i="3"/>
  <c r="BC12" i="3"/>
  <c r="BD2" i="3"/>
  <c r="T5" i="3"/>
  <c r="T6" i="3" s="1"/>
  <c r="T9" i="3" s="1"/>
  <c r="U4" i="3"/>
  <c r="T35" i="3"/>
  <c r="U37" i="3"/>
  <c r="U36" i="3"/>
  <c r="U34" i="3" s="1"/>
  <c r="V38" i="3"/>
  <c r="K26" i="3"/>
  <c r="K27" i="3" s="1"/>
  <c r="K29" i="3" s="1"/>
  <c r="K30" i="3" s="1"/>
  <c r="L25" i="3"/>
  <c r="S40" i="3"/>
  <c r="S33" i="3"/>
  <c r="BE2" i="3" l="1"/>
  <c r="BD12" i="3"/>
  <c r="U5" i="3"/>
  <c r="U6" i="3" s="1"/>
  <c r="U9" i="3" s="1"/>
  <c r="V4" i="3"/>
  <c r="T14" i="3"/>
  <c r="T15" i="3" s="1"/>
  <c r="T17" i="3" s="1"/>
  <c r="U13" i="3"/>
  <c r="V36" i="3"/>
  <c r="V34" i="3" s="1"/>
  <c r="W38" i="3"/>
  <c r="L26" i="3"/>
  <c r="L27" i="3" s="1"/>
  <c r="L29" i="3" s="1"/>
  <c r="L30" i="3" s="1"/>
  <c r="M25" i="3"/>
  <c r="T40" i="3"/>
  <c r="T33" i="3"/>
  <c r="V37" i="3"/>
  <c r="U35" i="3"/>
  <c r="BF2" i="3" l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CT2" i="3" s="1"/>
  <c r="CU2" i="3" s="1"/>
  <c r="CV2" i="3" s="1"/>
  <c r="CW2" i="3" s="1"/>
  <c r="CX2" i="3" s="1"/>
  <c r="CY2" i="3" s="1"/>
  <c r="CZ2" i="3" s="1"/>
  <c r="DA2" i="3" s="1"/>
  <c r="DB2" i="3" s="1"/>
  <c r="DC2" i="3" s="1"/>
  <c r="DD2" i="3" s="1"/>
  <c r="DE2" i="3" s="1"/>
  <c r="DF2" i="3" s="1"/>
  <c r="DG2" i="3" s="1"/>
  <c r="DH2" i="3" s="1"/>
  <c r="DI2" i="3" s="1"/>
  <c r="DJ2" i="3" s="1"/>
  <c r="DK2" i="3" s="1"/>
  <c r="DL2" i="3" s="1"/>
  <c r="DM2" i="3" s="1"/>
  <c r="DN2" i="3" s="1"/>
  <c r="DO2" i="3" s="1"/>
  <c r="DP2" i="3" s="1"/>
  <c r="DQ2" i="3" s="1"/>
  <c r="DR2" i="3" s="1"/>
  <c r="DS2" i="3" s="1"/>
  <c r="DT2" i="3" s="1"/>
  <c r="DU2" i="3" s="1"/>
  <c r="DV2" i="3" s="1"/>
  <c r="DW2" i="3" s="1"/>
  <c r="DX2" i="3" s="1"/>
  <c r="DY2" i="3" s="1"/>
  <c r="DZ2" i="3" s="1"/>
  <c r="EA2" i="3" s="1"/>
  <c r="EB2" i="3" s="1"/>
  <c r="EC2" i="3" s="1"/>
  <c r="ED2" i="3" s="1"/>
  <c r="EE2" i="3" s="1"/>
  <c r="EF2" i="3" s="1"/>
  <c r="EG2" i="3" s="1"/>
  <c r="EH2" i="3" s="1"/>
  <c r="EI2" i="3" s="1"/>
  <c r="EJ2" i="3" s="1"/>
  <c r="EK2" i="3" s="1"/>
  <c r="EL2" i="3" s="1"/>
  <c r="EM2" i="3" s="1"/>
  <c r="EN2" i="3" s="1"/>
  <c r="EO2" i="3" s="1"/>
  <c r="EP2" i="3" s="1"/>
  <c r="BE12" i="3"/>
  <c r="BF12" i="3" s="1"/>
  <c r="BG12" i="3" s="1"/>
  <c r="BH12" i="3" s="1"/>
  <c r="BI12" i="3" s="1"/>
  <c r="BJ12" i="3" s="1"/>
  <c r="BK12" i="3" s="1"/>
  <c r="BL12" i="3" s="1"/>
  <c r="BM12" i="3" s="1"/>
  <c r="BN12" i="3" s="1"/>
  <c r="BO12" i="3" s="1"/>
  <c r="BP12" i="3" s="1"/>
  <c r="BQ12" i="3" s="1"/>
  <c r="BR12" i="3" s="1"/>
  <c r="BS12" i="3" s="1"/>
  <c r="BT12" i="3" s="1"/>
  <c r="BU12" i="3" s="1"/>
  <c r="BV12" i="3" s="1"/>
  <c r="BW12" i="3" s="1"/>
  <c r="BX12" i="3" s="1"/>
  <c r="BY12" i="3" s="1"/>
  <c r="BZ12" i="3" s="1"/>
  <c r="CA12" i="3" s="1"/>
  <c r="CB12" i="3" s="1"/>
  <c r="CC12" i="3" s="1"/>
  <c r="CD12" i="3" s="1"/>
  <c r="CE12" i="3" s="1"/>
  <c r="CF12" i="3" s="1"/>
  <c r="CG12" i="3" s="1"/>
  <c r="CH12" i="3" s="1"/>
  <c r="CI12" i="3" s="1"/>
  <c r="CJ12" i="3" s="1"/>
  <c r="CK12" i="3" s="1"/>
  <c r="CL12" i="3" s="1"/>
  <c r="CM12" i="3" s="1"/>
  <c r="CN12" i="3" s="1"/>
  <c r="CO12" i="3" s="1"/>
  <c r="CP12" i="3" s="1"/>
  <c r="CQ12" i="3" s="1"/>
  <c r="CR12" i="3" s="1"/>
  <c r="CS12" i="3" s="1"/>
  <c r="CT12" i="3" s="1"/>
  <c r="CU12" i="3" s="1"/>
  <c r="CV12" i="3" s="1"/>
  <c r="CW12" i="3" s="1"/>
  <c r="CX12" i="3" s="1"/>
  <c r="CY12" i="3" s="1"/>
  <c r="CZ12" i="3" s="1"/>
  <c r="DA12" i="3" s="1"/>
  <c r="DB12" i="3" s="1"/>
  <c r="DC12" i="3" s="1"/>
  <c r="DD12" i="3" s="1"/>
  <c r="DE12" i="3" s="1"/>
  <c r="DF12" i="3" s="1"/>
  <c r="DG12" i="3" s="1"/>
  <c r="DH12" i="3" s="1"/>
  <c r="DI12" i="3" s="1"/>
  <c r="DJ12" i="3" s="1"/>
  <c r="DK12" i="3" s="1"/>
  <c r="DL12" i="3" s="1"/>
  <c r="DM12" i="3" s="1"/>
  <c r="DN12" i="3" s="1"/>
  <c r="DO12" i="3" s="1"/>
  <c r="DP12" i="3" s="1"/>
  <c r="DQ12" i="3" s="1"/>
  <c r="DR12" i="3" s="1"/>
  <c r="DS12" i="3" s="1"/>
  <c r="DT12" i="3" s="1"/>
  <c r="DU12" i="3" s="1"/>
  <c r="DV12" i="3" s="1"/>
  <c r="DW12" i="3" s="1"/>
  <c r="DX12" i="3" s="1"/>
  <c r="DY12" i="3" s="1"/>
  <c r="DZ12" i="3" s="1"/>
  <c r="EA12" i="3" s="1"/>
  <c r="EB12" i="3" s="1"/>
  <c r="EC12" i="3" s="1"/>
  <c r="ED12" i="3" s="1"/>
  <c r="EE12" i="3" s="1"/>
  <c r="EF12" i="3" s="1"/>
  <c r="EG12" i="3" s="1"/>
  <c r="EH12" i="3" s="1"/>
  <c r="EI12" i="3" s="1"/>
  <c r="EJ12" i="3" s="1"/>
  <c r="EK12" i="3" s="1"/>
  <c r="EL12" i="3" s="1"/>
  <c r="EM12" i="3" s="1"/>
  <c r="EN12" i="3" s="1"/>
  <c r="EO12" i="3" s="1"/>
  <c r="EP12" i="3" s="1"/>
  <c r="V5" i="3"/>
  <c r="V6" i="3" s="1"/>
  <c r="V9" i="3" s="1"/>
  <c r="W4" i="3"/>
  <c r="U14" i="3"/>
  <c r="U15" i="3" s="1"/>
  <c r="U17" i="3" s="1"/>
  <c r="V13" i="3"/>
  <c r="U40" i="3"/>
  <c r="U33" i="3"/>
  <c r="W37" i="3"/>
  <c r="V35" i="3"/>
  <c r="W36" i="3"/>
  <c r="W34" i="3" s="1"/>
  <c r="X38" i="3"/>
  <c r="N25" i="3"/>
  <c r="M26" i="3"/>
  <c r="M27" i="3" s="1"/>
  <c r="M29" i="3" s="1"/>
  <c r="M30" i="3" s="1"/>
  <c r="W5" i="3" l="1"/>
  <c r="W6" i="3" s="1"/>
  <c r="W9" i="3" s="1"/>
  <c r="X4" i="3"/>
  <c r="V14" i="3"/>
  <c r="V15" i="3" s="1"/>
  <c r="V17" i="3" s="1"/>
  <c r="W13" i="3"/>
  <c r="Y38" i="3"/>
  <c r="X36" i="3"/>
  <c r="X34" i="3" s="1"/>
  <c r="V40" i="3"/>
  <c r="V33" i="3"/>
  <c r="N26" i="3"/>
  <c r="N27" i="3" s="1"/>
  <c r="N29" i="3" s="1"/>
  <c r="N30" i="3" s="1"/>
  <c r="O25" i="3"/>
  <c r="W35" i="3"/>
  <c r="X37" i="3"/>
  <c r="X5" i="3" l="1"/>
  <c r="X6" i="3" s="1"/>
  <c r="X9" i="3" s="1"/>
  <c r="Y4" i="3"/>
  <c r="W14" i="3"/>
  <c r="W15" i="3" s="1"/>
  <c r="W17" i="3" s="1"/>
  <c r="X13" i="3"/>
  <c r="Y37" i="3"/>
  <c r="X35" i="3"/>
  <c r="Z38" i="3"/>
  <c r="Y36" i="3"/>
  <c r="Y34" i="3" s="1"/>
  <c r="W40" i="3"/>
  <c r="W33" i="3"/>
  <c r="O26" i="3"/>
  <c r="O27" i="3" s="1"/>
  <c r="O29" i="3" s="1"/>
  <c r="O30" i="3" s="1"/>
  <c r="P25" i="3"/>
  <c r="Y5" i="3" l="1"/>
  <c r="Y6" i="3" s="1"/>
  <c r="Y9" i="3" s="1"/>
  <c r="Z4" i="3"/>
  <c r="Y13" i="3"/>
  <c r="X14" i="3"/>
  <c r="X15" i="3" s="1"/>
  <c r="X17" i="3" s="1"/>
  <c r="X40" i="3"/>
  <c r="X33" i="3"/>
  <c r="Z36" i="3"/>
  <c r="Z34" i="3" s="1"/>
  <c r="AA38" i="3"/>
  <c r="Q25" i="3"/>
  <c r="P26" i="3"/>
  <c r="P27" i="3" s="1"/>
  <c r="P29" i="3" s="1"/>
  <c r="P30" i="3" s="1"/>
  <c r="Z37" i="3"/>
  <c r="Y35" i="3"/>
  <c r="Z13" i="3" l="1"/>
  <c r="Y14" i="3"/>
  <c r="Y15" i="3" s="1"/>
  <c r="Y17" i="3" s="1"/>
  <c r="Z5" i="3"/>
  <c r="Z6" i="3" s="1"/>
  <c r="Z9" i="3" s="1"/>
  <c r="AA4" i="3"/>
  <c r="Y40" i="3"/>
  <c r="Y33" i="3"/>
  <c r="AA36" i="3"/>
  <c r="AA34" i="3" s="1"/>
  <c r="AB38" i="3"/>
  <c r="Q26" i="3"/>
  <c r="Q27" i="3" s="1"/>
  <c r="Q29" i="3" s="1"/>
  <c r="Q30" i="3" s="1"/>
  <c r="R25" i="3"/>
  <c r="Z35" i="3"/>
  <c r="AA37" i="3"/>
  <c r="AB4" i="3" l="1"/>
  <c r="AA5" i="3"/>
  <c r="AA6" i="3" s="1"/>
  <c r="AA9" i="3" s="1"/>
  <c r="AA13" i="3"/>
  <c r="Z14" i="3"/>
  <c r="Z15" i="3" s="1"/>
  <c r="Z17" i="3" s="1"/>
  <c r="S25" i="3"/>
  <c r="R26" i="3"/>
  <c r="R27" i="3" s="1"/>
  <c r="R29" i="3" s="1"/>
  <c r="R30" i="3" s="1"/>
  <c r="Z40" i="3"/>
  <c r="Z33" i="3"/>
  <c r="AB37" i="3"/>
  <c r="AA35" i="3"/>
  <c r="AB36" i="3"/>
  <c r="AB34" i="3" s="1"/>
  <c r="AC38" i="3"/>
  <c r="AB13" i="3" l="1"/>
  <c r="AA14" i="3"/>
  <c r="AA15" i="3" s="1"/>
  <c r="AA17" i="3" s="1"/>
  <c r="AB5" i="3"/>
  <c r="AB6" i="3" s="1"/>
  <c r="AB9" i="3" s="1"/>
  <c r="AC4" i="3"/>
  <c r="AA40" i="3"/>
  <c r="AA33" i="3"/>
  <c r="AC36" i="3"/>
  <c r="AC34" i="3" s="1"/>
  <c r="AD38" i="3"/>
  <c r="T25" i="3"/>
  <c r="S26" i="3"/>
  <c r="S27" i="3" s="1"/>
  <c r="S29" i="3" s="1"/>
  <c r="S30" i="3" s="1"/>
  <c r="AB35" i="3"/>
  <c r="AC37" i="3"/>
  <c r="AB14" i="3" l="1"/>
  <c r="AB15" i="3" s="1"/>
  <c r="AB17" i="3" s="1"/>
  <c r="AC13" i="3"/>
  <c r="AC5" i="3"/>
  <c r="AC6" i="3" s="1"/>
  <c r="AC9" i="3" s="1"/>
  <c r="AD4" i="3"/>
  <c r="AD37" i="3"/>
  <c r="AC35" i="3"/>
  <c r="AB40" i="3"/>
  <c r="AB33" i="3"/>
  <c r="AD36" i="3"/>
  <c r="AD34" i="3" s="1"/>
  <c r="AE38" i="3"/>
  <c r="T26" i="3"/>
  <c r="T27" i="3" s="1"/>
  <c r="T29" i="3" s="1"/>
  <c r="T30" i="3" s="1"/>
  <c r="U25" i="3"/>
  <c r="AD13" i="3" l="1"/>
  <c r="AC14" i="3"/>
  <c r="AC15" i="3" s="1"/>
  <c r="AC17" i="3" s="1"/>
  <c r="AD5" i="3"/>
  <c r="AD6" i="3" s="1"/>
  <c r="AD9" i="3" s="1"/>
  <c r="AE4" i="3"/>
  <c r="AF38" i="3"/>
  <c r="AE36" i="3"/>
  <c r="AE34" i="3" s="1"/>
  <c r="AC40" i="3"/>
  <c r="AC33" i="3"/>
  <c r="U26" i="3"/>
  <c r="U27" i="3" s="1"/>
  <c r="U29" i="3" s="1"/>
  <c r="U30" i="3" s="1"/>
  <c r="V25" i="3"/>
  <c r="AD35" i="3"/>
  <c r="AE37" i="3"/>
  <c r="AD14" i="3" l="1"/>
  <c r="AD15" i="3" s="1"/>
  <c r="AD17" i="3" s="1"/>
  <c r="AE13" i="3"/>
  <c r="AE5" i="3"/>
  <c r="AE6" i="3" s="1"/>
  <c r="AE9" i="3" s="1"/>
  <c r="AF4" i="3"/>
  <c r="V26" i="3"/>
  <c r="V27" i="3" s="1"/>
  <c r="V29" i="3" s="1"/>
  <c r="V30" i="3" s="1"/>
  <c r="W25" i="3"/>
  <c r="AG38" i="3"/>
  <c r="AF36" i="3"/>
  <c r="AF34" i="3" s="1"/>
  <c r="AE35" i="3"/>
  <c r="AF37" i="3"/>
  <c r="AD40" i="3"/>
  <c r="AD33" i="3"/>
  <c r="AE14" i="3" l="1"/>
  <c r="AE15" i="3" s="1"/>
  <c r="AE17" i="3" s="1"/>
  <c r="AF13" i="3"/>
  <c r="AG4" i="3"/>
  <c r="AF5" i="3"/>
  <c r="AF6" i="3" s="1"/>
  <c r="AF9" i="3" s="1"/>
  <c r="AG37" i="3"/>
  <c r="AF35" i="3"/>
  <c r="AG36" i="3"/>
  <c r="AG34" i="3" s="1"/>
  <c r="AH38" i="3"/>
  <c r="X25" i="3"/>
  <c r="W26" i="3"/>
  <c r="W27" i="3" s="1"/>
  <c r="W29" i="3" s="1"/>
  <c r="W30" i="3" s="1"/>
  <c r="AE33" i="3"/>
  <c r="AE40" i="3"/>
  <c r="AG13" i="3" l="1"/>
  <c r="AF14" i="3"/>
  <c r="AF15" i="3" s="1"/>
  <c r="AF17" i="3" s="1"/>
  <c r="AG5" i="3"/>
  <c r="AG6" i="3" s="1"/>
  <c r="AG9" i="3" s="1"/>
  <c r="AH4" i="3"/>
  <c r="Y25" i="3"/>
  <c r="X26" i="3"/>
  <c r="X27" i="3" s="1"/>
  <c r="X29" i="3" s="1"/>
  <c r="X30" i="3" s="1"/>
  <c r="AH37" i="3"/>
  <c r="AG35" i="3"/>
  <c r="AF40" i="3"/>
  <c r="AF33" i="3"/>
  <c r="AI38" i="3"/>
  <c r="AH36" i="3"/>
  <c r="AH34" i="3" s="1"/>
  <c r="AG14" i="3" l="1"/>
  <c r="AG15" i="3" s="1"/>
  <c r="AG17" i="3" s="1"/>
  <c r="AH13" i="3"/>
  <c r="AH5" i="3"/>
  <c r="AH6" i="3" s="1"/>
  <c r="AH9" i="3" s="1"/>
  <c r="AI4" i="3"/>
  <c r="Y26" i="3"/>
  <c r="Y27" i="3" s="1"/>
  <c r="Y29" i="3" s="1"/>
  <c r="Y30" i="3" s="1"/>
  <c r="Z25" i="3"/>
  <c r="AI37" i="3"/>
  <c r="AH35" i="3"/>
  <c r="AG33" i="3"/>
  <c r="AG40" i="3"/>
  <c r="AJ38" i="3"/>
  <c r="AI36" i="3"/>
  <c r="AI34" i="3" s="1"/>
  <c r="AI13" i="3" l="1"/>
  <c r="AH14" i="3"/>
  <c r="AH15" i="3" s="1"/>
  <c r="AH17" i="3" s="1"/>
  <c r="AJ4" i="3"/>
  <c r="AI5" i="3"/>
  <c r="AI6" i="3" s="1"/>
  <c r="AI9" i="3" s="1"/>
  <c r="Z26" i="3"/>
  <c r="Z27" i="3" s="1"/>
  <c r="Z29" i="3" s="1"/>
  <c r="Z30" i="3" s="1"/>
  <c r="AA25" i="3"/>
  <c r="AK38" i="3"/>
  <c r="AJ36" i="3"/>
  <c r="AJ34" i="3" s="1"/>
  <c r="AJ37" i="3"/>
  <c r="AI35" i="3"/>
  <c r="AH40" i="3"/>
  <c r="AH33" i="3"/>
  <c r="AI14" i="3" l="1"/>
  <c r="AI15" i="3" s="1"/>
  <c r="AI17" i="3" s="1"/>
  <c r="AJ13" i="3"/>
  <c r="AJ5" i="3"/>
  <c r="AJ6" i="3" s="1"/>
  <c r="AJ9" i="3" s="1"/>
  <c r="AK4" i="3"/>
  <c r="AK37" i="3"/>
  <c r="AJ35" i="3"/>
  <c r="AB25" i="3"/>
  <c r="AA26" i="3"/>
  <c r="AA27" i="3" s="1"/>
  <c r="AA29" i="3" s="1"/>
  <c r="AA30" i="3" s="1"/>
  <c r="AI40" i="3"/>
  <c r="AI33" i="3"/>
  <c r="AL38" i="3"/>
  <c r="AK36" i="3"/>
  <c r="AK34" i="3" s="1"/>
  <c r="AK13" i="3" l="1"/>
  <c r="AJ14" i="3"/>
  <c r="AJ15" i="3" s="1"/>
  <c r="AJ17" i="3" s="1"/>
  <c r="AL4" i="3"/>
  <c r="AK5" i="3"/>
  <c r="AK6" i="3" s="1"/>
  <c r="AK9" i="3" s="1"/>
  <c r="AB26" i="3"/>
  <c r="AB27" i="3" s="1"/>
  <c r="AB29" i="3" s="1"/>
  <c r="AB30" i="3" s="1"/>
  <c r="AC25" i="3"/>
  <c r="AM38" i="3"/>
  <c r="AL36" i="3"/>
  <c r="AL34" i="3" s="1"/>
  <c r="AJ33" i="3"/>
  <c r="AJ40" i="3"/>
  <c r="AL37" i="3"/>
  <c r="AK35" i="3"/>
  <c r="AL13" i="3" l="1"/>
  <c r="AK14" i="3"/>
  <c r="AK15" i="3" s="1"/>
  <c r="AK17" i="3" s="1"/>
  <c r="AL5" i="3"/>
  <c r="AL6" i="3" s="1"/>
  <c r="AL9" i="3" s="1"/>
  <c r="AM4" i="3"/>
  <c r="AK40" i="3"/>
  <c r="AK33" i="3"/>
  <c r="AC26" i="3"/>
  <c r="AC27" i="3" s="1"/>
  <c r="AC29" i="3" s="1"/>
  <c r="AC30" i="3" s="1"/>
  <c r="AD25" i="3"/>
  <c r="AM37" i="3"/>
  <c r="AL35" i="3"/>
  <c r="AN38" i="3"/>
  <c r="AM36" i="3"/>
  <c r="AM34" i="3" s="1"/>
  <c r="AM13" i="3" l="1"/>
  <c r="AL14" i="3"/>
  <c r="AL15" i="3" s="1"/>
  <c r="AL17" i="3" s="1"/>
  <c r="AN4" i="3"/>
  <c r="AM5" i="3"/>
  <c r="AM6" i="3" s="1"/>
  <c r="AM9" i="3" s="1"/>
  <c r="AL40" i="3"/>
  <c r="AL33" i="3"/>
  <c r="AO38" i="3"/>
  <c r="AN36" i="3"/>
  <c r="AN34" i="3" s="1"/>
  <c r="AD26" i="3"/>
  <c r="AD27" i="3" s="1"/>
  <c r="AD29" i="3" s="1"/>
  <c r="AD30" i="3" s="1"/>
  <c r="AE25" i="3"/>
  <c r="AN37" i="3"/>
  <c r="AM35" i="3"/>
  <c r="AN13" i="3" l="1"/>
  <c r="AM14" i="3"/>
  <c r="AM15" i="3" s="1"/>
  <c r="AM17" i="3" s="1"/>
  <c r="AO4" i="3"/>
  <c r="AN5" i="3"/>
  <c r="AN6" i="3" s="1"/>
  <c r="AN9" i="3" s="1"/>
  <c r="AP38" i="3"/>
  <c r="AO36" i="3"/>
  <c r="AO34" i="3" s="1"/>
  <c r="AO37" i="3"/>
  <c r="AN35" i="3"/>
  <c r="AM40" i="3"/>
  <c r="AM33" i="3"/>
  <c r="AE26" i="3"/>
  <c r="AE27" i="3" s="1"/>
  <c r="AE29" i="3" s="1"/>
  <c r="AE30" i="3" s="1"/>
  <c r="AF25" i="3"/>
  <c r="AO13" i="3" l="1"/>
  <c r="AN14" i="3"/>
  <c r="AN15" i="3" s="1"/>
  <c r="AN17" i="3" s="1"/>
  <c r="AP4" i="3"/>
  <c r="AO5" i="3"/>
  <c r="AO6" i="3" s="1"/>
  <c r="AO9" i="3" s="1"/>
  <c r="AF26" i="3"/>
  <c r="AF27" i="3" s="1"/>
  <c r="AF29" i="3" s="1"/>
  <c r="AF30" i="3" s="1"/>
  <c r="AG25" i="3"/>
  <c r="AN40" i="3"/>
  <c r="AN33" i="3"/>
  <c r="AQ38" i="3"/>
  <c r="AP36" i="3"/>
  <c r="AP34" i="3" s="1"/>
  <c r="AP37" i="3"/>
  <c r="AO35" i="3"/>
  <c r="AP13" i="3" l="1"/>
  <c r="AO14" i="3"/>
  <c r="AO15" i="3" s="1"/>
  <c r="AO17" i="3" s="1"/>
  <c r="AQ4" i="3"/>
  <c r="AP5" i="3"/>
  <c r="AP6" i="3" s="1"/>
  <c r="AP9" i="3" s="1"/>
  <c r="AR38" i="3"/>
  <c r="AQ36" i="3"/>
  <c r="AQ34" i="3" s="1"/>
  <c r="AO40" i="3"/>
  <c r="AO33" i="3"/>
  <c r="AQ37" i="3"/>
  <c r="AP35" i="3"/>
  <c r="AG26" i="3"/>
  <c r="AG27" i="3" s="1"/>
  <c r="AG29" i="3" s="1"/>
  <c r="AG30" i="3" s="1"/>
  <c r="AH25" i="3"/>
  <c r="AP14" i="3" l="1"/>
  <c r="AP15" i="3" s="1"/>
  <c r="AP17" i="3" s="1"/>
  <c r="AQ13" i="3"/>
  <c r="AQ5" i="3"/>
  <c r="AQ6" i="3" s="1"/>
  <c r="AQ9" i="3" s="1"/>
  <c r="AR4" i="3"/>
  <c r="AH26" i="3"/>
  <c r="AH27" i="3" s="1"/>
  <c r="AH29" i="3" s="1"/>
  <c r="AH30" i="3" s="1"/>
  <c r="AI25" i="3"/>
  <c r="AS38" i="3"/>
  <c r="AR36" i="3"/>
  <c r="AR34" i="3" s="1"/>
  <c r="AP40" i="3"/>
  <c r="AP33" i="3"/>
  <c r="AR37" i="3"/>
  <c r="AQ35" i="3"/>
  <c r="AR13" i="3" l="1"/>
  <c r="AQ14" i="3"/>
  <c r="AQ15" i="3" s="1"/>
  <c r="AQ17" i="3" s="1"/>
  <c r="AS4" i="3"/>
  <c r="AR5" i="3"/>
  <c r="AR6" i="3" s="1"/>
  <c r="AR9" i="3" s="1"/>
  <c r="AJ25" i="3"/>
  <c r="AI26" i="3"/>
  <c r="AI27" i="3" s="1"/>
  <c r="AI29" i="3" s="1"/>
  <c r="AI30" i="3" s="1"/>
  <c r="AS37" i="3"/>
  <c r="AR35" i="3"/>
  <c r="AT38" i="3"/>
  <c r="AS36" i="3"/>
  <c r="AS34" i="3" s="1"/>
  <c r="AQ40" i="3"/>
  <c r="AQ33" i="3"/>
  <c r="AT4" i="3" l="1"/>
  <c r="AS5" i="3"/>
  <c r="AS6" i="3" s="1"/>
  <c r="AS9" i="3" s="1"/>
  <c r="AS13" i="3"/>
  <c r="AR14" i="3"/>
  <c r="AR15" i="3" s="1"/>
  <c r="AR17" i="3" s="1"/>
  <c r="AT37" i="3"/>
  <c r="AS35" i="3"/>
  <c r="AU38" i="3"/>
  <c r="AT36" i="3"/>
  <c r="AT34" i="3" s="1"/>
  <c r="AK25" i="3"/>
  <c r="AJ26" i="3"/>
  <c r="AJ27" i="3" s="1"/>
  <c r="AJ29" i="3" s="1"/>
  <c r="AJ30" i="3" s="1"/>
  <c r="AR33" i="3"/>
  <c r="AR40" i="3"/>
  <c r="AU4" i="3" l="1"/>
  <c r="AT5" i="3"/>
  <c r="AT6" i="3" s="1"/>
  <c r="AT9" i="3" s="1"/>
  <c r="AS14" i="3"/>
  <c r="AS15" i="3" s="1"/>
  <c r="AS17" i="3" s="1"/>
  <c r="AT13" i="3"/>
  <c r="AU37" i="3"/>
  <c r="AT35" i="3"/>
  <c r="AS40" i="3"/>
  <c r="AS33" i="3"/>
  <c r="AV38" i="3"/>
  <c r="AU36" i="3"/>
  <c r="AU34" i="3" s="1"/>
  <c r="AK26" i="3"/>
  <c r="AK27" i="3" s="1"/>
  <c r="AK29" i="3" s="1"/>
  <c r="AK30" i="3" s="1"/>
  <c r="AL25" i="3"/>
  <c r="AV4" i="3" l="1"/>
  <c r="AU5" i="3"/>
  <c r="AU6" i="3" s="1"/>
  <c r="AU9" i="3" s="1"/>
  <c r="AU13" i="3"/>
  <c r="AT14" i="3"/>
  <c r="AT15" i="3" s="1"/>
  <c r="AT17" i="3" s="1"/>
  <c r="AT40" i="3"/>
  <c r="AT33" i="3"/>
  <c r="AW38" i="3"/>
  <c r="AV36" i="3"/>
  <c r="AV34" i="3" s="1"/>
  <c r="AV37" i="3"/>
  <c r="AU35" i="3"/>
  <c r="AM25" i="3"/>
  <c r="AL26" i="3"/>
  <c r="AL27" i="3" s="1"/>
  <c r="AL29" i="3" s="1"/>
  <c r="AL30" i="3" s="1"/>
  <c r="AW4" i="3" l="1"/>
  <c r="AV5" i="3"/>
  <c r="AV6" i="3" s="1"/>
  <c r="AV9" i="3" s="1"/>
  <c r="AU14" i="3"/>
  <c r="AV13" i="3"/>
  <c r="AU40" i="3"/>
  <c r="AU33" i="3"/>
  <c r="AW37" i="3"/>
  <c r="AV35" i="3"/>
  <c r="AN25" i="3"/>
  <c r="AM26" i="3"/>
  <c r="AM27" i="3" s="1"/>
  <c r="AM29" i="3" s="1"/>
  <c r="AM30" i="3" s="1"/>
  <c r="AX38" i="3"/>
  <c r="AW36" i="3"/>
  <c r="AW34" i="3" s="1"/>
  <c r="AX4" i="3" l="1"/>
  <c r="AW5" i="3"/>
  <c r="AW6" i="3" s="1"/>
  <c r="AW9" i="3" s="1"/>
  <c r="AV14" i="3"/>
  <c r="AW13" i="3"/>
  <c r="AU15" i="3"/>
  <c r="AU17" i="3" s="1"/>
  <c r="AU28" i="3"/>
  <c r="AO25" i="3"/>
  <c r="AN26" i="3"/>
  <c r="AN27" i="3" s="1"/>
  <c r="AN29" i="3" s="1"/>
  <c r="AN30" i="3" s="1"/>
  <c r="AV40" i="3"/>
  <c r="AV33" i="3"/>
  <c r="AY38" i="3"/>
  <c r="AX36" i="3"/>
  <c r="AX34" i="3" s="1"/>
  <c r="AX37" i="3"/>
  <c r="AW35" i="3"/>
  <c r="AV15" i="3" l="1"/>
  <c r="AV17" i="3" s="1"/>
  <c r="AV28" i="3"/>
  <c r="AY4" i="3"/>
  <c r="AX5" i="3"/>
  <c r="AX6" i="3" s="1"/>
  <c r="AX9" i="3" s="1"/>
  <c r="AX13" i="3"/>
  <c r="AW14" i="3"/>
  <c r="AP25" i="3"/>
  <c r="AO26" i="3"/>
  <c r="AO27" i="3" s="1"/>
  <c r="AO29" i="3" s="1"/>
  <c r="AO30" i="3" s="1"/>
  <c r="AZ38" i="3"/>
  <c r="AY36" i="3"/>
  <c r="AY34" i="3" s="1"/>
  <c r="AW40" i="3"/>
  <c r="AW33" i="3"/>
  <c r="AY37" i="3"/>
  <c r="AX35" i="3"/>
  <c r="AZ4" i="3" l="1"/>
  <c r="AY5" i="3"/>
  <c r="AY6" i="3" s="1"/>
  <c r="AY9" i="3" s="1"/>
  <c r="AY13" i="3"/>
  <c r="AX14" i="3"/>
  <c r="AW28" i="3"/>
  <c r="AW15" i="3"/>
  <c r="AW17" i="3" s="1"/>
  <c r="BA38" i="3"/>
  <c r="AZ36" i="3"/>
  <c r="AZ34" i="3" s="1"/>
  <c r="AP26" i="3"/>
  <c r="AP27" i="3" s="1"/>
  <c r="AP29" i="3" s="1"/>
  <c r="AP30" i="3" s="1"/>
  <c r="AQ25" i="3"/>
  <c r="AX33" i="3"/>
  <c r="AX40" i="3"/>
  <c r="AZ37" i="3"/>
  <c r="AY35" i="3"/>
  <c r="AZ13" i="3" l="1"/>
  <c r="AY14" i="3"/>
  <c r="AX15" i="3"/>
  <c r="AX17" i="3" s="1"/>
  <c r="AX28" i="3"/>
  <c r="BA4" i="3"/>
  <c r="AZ5" i="3"/>
  <c r="AZ6" i="3" s="1"/>
  <c r="AZ9" i="3" s="1"/>
  <c r="BB38" i="3"/>
  <c r="BA36" i="3"/>
  <c r="BA34" i="3" s="1"/>
  <c r="AY40" i="3"/>
  <c r="AY33" i="3"/>
  <c r="BA37" i="3"/>
  <c r="AZ35" i="3"/>
  <c r="AQ26" i="3"/>
  <c r="AQ27" i="3" s="1"/>
  <c r="AQ29" i="3" s="1"/>
  <c r="AQ30" i="3" s="1"/>
  <c r="AR25" i="3"/>
  <c r="AY28" i="3" l="1"/>
  <c r="AY15" i="3"/>
  <c r="AY17" i="3" s="1"/>
  <c r="BA13" i="3"/>
  <c r="AZ14" i="3"/>
  <c r="BB4" i="3"/>
  <c r="BA5" i="3"/>
  <c r="BA6" i="3" s="1"/>
  <c r="BA9" i="3" s="1"/>
  <c r="AS25" i="3"/>
  <c r="AR26" i="3"/>
  <c r="AR27" i="3" s="1"/>
  <c r="AR29" i="3" s="1"/>
  <c r="AR30" i="3" s="1"/>
  <c r="AZ40" i="3"/>
  <c r="AZ33" i="3"/>
  <c r="BC38" i="3"/>
  <c r="BB36" i="3"/>
  <c r="BB34" i="3" s="1"/>
  <c r="BB37" i="3"/>
  <c r="BA35" i="3"/>
  <c r="BB13" i="3" l="1"/>
  <c r="BA14" i="3"/>
  <c r="AZ15" i="3"/>
  <c r="AZ17" i="3" s="1"/>
  <c r="AZ28" i="3"/>
  <c r="BC4" i="3"/>
  <c r="BB5" i="3"/>
  <c r="BB6" i="3" s="1"/>
  <c r="BB9" i="3" s="1"/>
  <c r="BA40" i="3"/>
  <c r="BA33" i="3"/>
  <c r="BD38" i="3"/>
  <c r="BC36" i="3"/>
  <c r="BC34" i="3" s="1"/>
  <c r="BC37" i="3"/>
  <c r="BB35" i="3"/>
  <c r="AT25" i="3"/>
  <c r="AS26" i="3"/>
  <c r="AS27" i="3" s="1"/>
  <c r="AS29" i="3" s="1"/>
  <c r="AS30" i="3" s="1"/>
  <c r="BB14" i="3" l="1"/>
  <c r="BC13" i="3"/>
  <c r="BA28" i="3"/>
  <c r="BA15" i="3"/>
  <c r="BA17" i="3" s="1"/>
  <c r="BD4" i="3"/>
  <c r="BC5" i="3"/>
  <c r="BC6" i="3" s="1"/>
  <c r="BC9" i="3" s="1"/>
  <c r="BB40" i="3"/>
  <c r="BB33" i="3"/>
  <c r="AT26" i="3"/>
  <c r="AT27" i="3" s="1"/>
  <c r="AT29" i="3" s="1"/>
  <c r="AT30" i="3" s="1"/>
  <c r="AU25" i="3"/>
  <c r="BE38" i="3"/>
  <c r="BD36" i="3"/>
  <c r="BD34" i="3" s="1"/>
  <c r="BD37" i="3"/>
  <c r="BC35" i="3"/>
  <c r="BC14" i="3" l="1"/>
  <c r="BD13" i="3"/>
  <c r="BB28" i="3"/>
  <c r="BB15" i="3"/>
  <c r="BB17" i="3" s="1"/>
  <c r="BE4" i="3"/>
  <c r="BD5" i="3"/>
  <c r="BD6" i="3" s="1"/>
  <c r="BD9" i="3" s="1"/>
  <c r="BF38" i="3"/>
  <c r="BE36" i="3"/>
  <c r="BE34" i="3" s="1"/>
  <c r="AU26" i="3"/>
  <c r="AU27" i="3" s="1"/>
  <c r="AU29" i="3" s="1"/>
  <c r="AV25" i="3"/>
  <c r="BC33" i="3"/>
  <c r="BC40" i="3"/>
  <c r="BE37" i="3"/>
  <c r="BD35" i="3"/>
  <c r="BC28" i="3" l="1"/>
  <c r="BC15" i="3"/>
  <c r="BC17" i="3" s="1"/>
  <c r="BE13" i="3"/>
  <c r="BD14" i="3"/>
  <c r="BF4" i="3"/>
  <c r="BE5" i="3"/>
  <c r="BE6" i="3" s="1"/>
  <c r="BE9" i="3" s="1"/>
  <c r="BD40" i="3"/>
  <c r="BD33" i="3"/>
  <c r="BF37" i="3"/>
  <c r="BE35" i="3"/>
  <c r="AV26" i="3"/>
  <c r="AV27" i="3" s="1"/>
  <c r="AV29" i="3" s="1"/>
  <c r="AW25" i="3"/>
  <c r="BG38" i="3"/>
  <c r="BF36" i="3"/>
  <c r="BF34" i="3" s="1"/>
  <c r="BF13" i="3" l="1"/>
  <c r="BE14" i="3"/>
  <c r="BD28" i="3"/>
  <c r="BD15" i="3"/>
  <c r="BD17" i="3" s="1"/>
  <c r="BF5" i="3"/>
  <c r="BF6" i="3" s="1"/>
  <c r="BF9" i="3" s="1"/>
  <c r="BG4" i="3"/>
  <c r="AW26" i="3"/>
  <c r="AW27" i="3" s="1"/>
  <c r="AW29" i="3" s="1"/>
  <c r="AX25" i="3"/>
  <c r="BH38" i="3"/>
  <c r="BG36" i="3"/>
  <c r="BG37" i="3"/>
  <c r="BF35" i="3"/>
  <c r="BE40" i="3"/>
  <c r="BE33" i="3"/>
  <c r="BG34" i="3"/>
  <c r="BF14" i="3" l="1"/>
  <c r="BG13" i="3"/>
  <c r="BE28" i="3"/>
  <c r="BE15" i="3"/>
  <c r="BE17" i="3" s="1"/>
  <c r="BH4" i="3"/>
  <c r="BG5" i="3"/>
  <c r="BG6" i="3" s="1"/>
  <c r="BG9" i="3" s="1"/>
  <c r="AX26" i="3"/>
  <c r="AX27" i="3" s="1"/>
  <c r="AX29" i="3" s="1"/>
  <c r="AY25" i="3"/>
  <c r="BH37" i="3"/>
  <c r="BG35" i="3"/>
  <c r="BI38" i="3"/>
  <c r="BH36" i="3"/>
  <c r="BH34" i="3" s="1"/>
  <c r="BF40" i="3"/>
  <c r="BF33" i="3"/>
  <c r="BF15" i="3" l="1"/>
  <c r="BF17" i="3" s="1"/>
  <c r="BF28" i="3"/>
  <c r="BI4" i="3"/>
  <c r="BH5" i="3"/>
  <c r="BH6" i="3" s="1"/>
  <c r="BH9" i="3" s="1"/>
  <c r="BH13" i="3"/>
  <c r="BG14" i="3"/>
  <c r="BJ38" i="3"/>
  <c r="BI36" i="3"/>
  <c r="BI34" i="3" s="1"/>
  <c r="AZ25" i="3"/>
  <c r="AY26" i="3"/>
  <c r="AY27" i="3" s="1"/>
  <c r="AY29" i="3" s="1"/>
  <c r="BI37" i="3"/>
  <c r="BH35" i="3"/>
  <c r="BG40" i="3"/>
  <c r="BG33" i="3"/>
  <c r="BJ4" i="3" l="1"/>
  <c r="BI5" i="3"/>
  <c r="BI6" i="3" s="1"/>
  <c r="BI9" i="3" s="1"/>
  <c r="BI13" i="3"/>
  <c r="BH14" i="3"/>
  <c r="BG15" i="3"/>
  <c r="BG17" i="3" s="1"/>
  <c r="BG28" i="3"/>
  <c r="AZ26" i="3"/>
  <c r="AZ27" i="3" s="1"/>
  <c r="AZ29" i="3" s="1"/>
  <c r="BA25" i="3"/>
  <c r="BJ37" i="3"/>
  <c r="BI35" i="3"/>
  <c r="BH40" i="3"/>
  <c r="BH33" i="3"/>
  <c r="BK38" i="3"/>
  <c r="BJ36" i="3"/>
  <c r="BJ34" i="3" s="1"/>
  <c r="BJ5" i="3" l="1"/>
  <c r="BJ6" i="3" s="1"/>
  <c r="BJ9" i="3" s="1"/>
  <c r="BK4" i="3"/>
  <c r="BI14" i="3"/>
  <c r="BJ13" i="3"/>
  <c r="BH15" i="3"/>
  <c r="BH17" i="3" s="1"/>
  <c r="BH28" i="3"/>
  <c r="BA26" i="3"/>
  <c r="BA27" i="3" s="1"/>
  <c r="BA29" i="3" s="1"/>
  <c r="BB25" i="3"/>
  <c r="BK37" i="3"/>
  <c r="BJ35" i="3"/>
  <c r="BI33" i="3"/>
  <c r="BI40" i="3"/>
  <c r="BL38" i="3"/>
  <c r="BK36" i="3"/>
  <c r="BK34" i="3" s="1"/>
  <c r="BK5" i="3" l="1"/>
  <c r="BK6" i="3" s="1"/>
  <c r="BK9" i="3" s="1"/>
  <c r="BL4" i="3"/>
  <c r="BJ14" i="3"/>
  <c r="BK13" i="3"/>
  <c r="BI15" i="3"/>
  <c r="BI17" i="3" s="1"/>
  <c r="BI28" i="3"/>
  <c r="BC25" i="3"/>
  <c r="BB26" i="3"/>
  <c r="BB27" i="3" s="1"/>
  <c r="BB29" i="3" s="1"/>
  <c r="BJ33" i="3"/>
  <c r="BJ40" i="3"/>
  <c r="BM38" i="3"/>
  <c r="BL36" i="3"/>
  <c r="BL34" i="3" s="1"/>
  <c r="BL37" i="3"/>
  <c r="BK35" i="3"/>
  <c r="BL5" i="3" l="1"/>
  <c r="BL6" i="3" s="1"/>
  <c r="BL9" i="3" s="1"/>
  <c r="BM4" i="3"/>
  <c r="BJ28" i="3"/>
  <c r="BJ15" i="3"/>
  <c r="BJ17" i="3" s="1"/>
  <c r="BK14" i="3"/>
  <c r="BL13" i="3"/>
  <c r="BN38" i="3"/>
  <c r="BM36" i="3"/>
  <c r="BM34" i="3" s="1"/>
  <c r="BK40" i="3"/>
  <c r="BK33" i="3"/>
  <c r="BM37" i="3"/>
  <c r="BL35" i="3"/>
  <c r="BC26" i="3"/>
  <c r="BC27" i="3" s="1"/>
  <c r="BC29" i="3" s="1"/>
  <c r="BD25" i="3"/>
  <c r="BN4" i="3" l="1"/>
  <c r="BM5" i="3"/>
  <c r="BM6" i="3" s="1"/>
  <c r="BM9" i="3" s="1"/>
  <c r="BK28" i="3"/>
  <c r="BK15" i="3"/>
  <c r="BK17" i="3" s="1"/>
  <c r="BM13" i="3"/>
  <c r="BL14" i="3"/>
  <c r="BO38" i="3"/>
  <c r="BN36" i="3"/>
  <c r="BN34" i="3" s="1"/>
  <c r="BL40" i="3"/>
  <c r="BL33" i="3"/>
  <c r="BN37" i="3"/>
  <c r="BM35" i="3"/>
  <c r="BD26" i="3"/>
  <c r="BD27" i="3" s="1"/>
  <c r="BD29" i="3" s="1"/>
  <c r="BE25" i="3"/>
  <c r="BN5" i="3" l="1"/>
  <c r="BN6" i="3" s="1"/>
  <c r="BN9" i="3" s="1"/>
  <c r="BO4" i="3"/>
  <c r="BL15" i="3"/>
  <c r="BL17" i="3" s="1"/>
  <c r="BL28" i="3"/>
  <c r="BM14" i="3"/>
  <c r="BN13" i="3"/>
  <c r="BE26" i="3"/>
  <c r="BE27" i="3" s="1"/>
  <c r="BE29" i="3" s="1"/>
  <c r="BF25" i="3"/>
  <c r="BM40" i="3"/>
  <c r="BM33" i="3"/>
  <c r="BO37" i="3"/>
  <c r="BN35" i="3"/>
  <c r="BP38" i="3"/>
  <c r="BO36" i="3"/>
  <c r="BO34" i="3" s="1"/>
  <c r="BO13" i="3" l="1"/>
  <c r="BN14" i="3"/>
  <c r="BO5" i="3"/>
  <c r="BO6" i="3" s="1"/>
  <c r="BO9" i="3" s="1"/>
  <c r="BP4" i="3"/>
  <c r="BM28" i="3"/>
  <c r="BM15" i="3"/>
  <c r="BM17" i="3" s="1"/>
  <c r="BP37" i="3"/>
  <c r="BO35" i="3"/>
  <c r="BN40" i="3"/>
  <c r="BN33" i="3"/>
  <c r="BQ38" i="3"/>
  <c r="BP36" i="3"/>
  <c r="BP34" i="3" s="1"/>
  <c r="BF26" i="3"/>
  <c r="BF27" i="3" s="1"/>
  <c r="BF29" i="3" s="1"/>
  <c r="BG25" i="3"/>
  <c r="BO14" i="3" l="1"/>
  <c r="BP13" i="3"/>
  <c r="BP5" i="3"/>
  <c r="BP6" i="3" s="1"/>
  <c r="BP9" i="3" s="1"/>
  <c r="BQ4" i="3"/>
  <c r="BN15" i="3"/>
  <c r="BN17" i="3" s="1"/>
  <c r="BN28" i="3"/>
  <c r="BO40" i="3"/>
  <c r="BO33" i="3"/>
  <c r="BQ37" i="3"/>
  <c r="BP35" i="3"/>
  <c r="BR38" i="3"/>
  <c r="BQ36" i="3"/>
  <c r="BQ34" i="3" s="1"/>
  <c r="BH25" i="3"/>
  <c r="BG26" i="3"/>
  <c r="BG27" i="3" s="1"/>
  <c r="BG29" i="3" s="1"/>
  <c r="BO28" i="3" l="1"/>
  <c r="BO15" i="3"/>
  <c r="BO17" i="3" s="1"/>
  <c r="BP14" i="3"/>
  <c r="BQ13" i="3"/>
  <c r="BQ5" i="3"/>
  <c r="BQ6" i="3" s="1"/>
  <c r="BQ9" i="3" s="1"/>
  <c r="BR4" i="3"/>
  <c r="BP40" i="3"/>
  <c r="BP33" i="3"/>
  <c r="BR37" i="3"/>
  <c r="BQ35" i="3"/>
  <c r="BH26" i="3"/>
  <c r="BH27" i="3" s="1"/>
  <c r="BH29" i="3" s="1"/>
  <c r="BI25" i="3"/>
  <c r="BS38" i="3"/>
  <c r="BR36" i="3"/>
  <c r="BR34" i="3" s="1"/>
  <c r="BR13" i="3" l="1"/>
  <c r="BQ14" i="3"/>
  <c r="BR5" i="3"/>
  <c r="BR6" i="3" s="1"/>
  <c r="BR9" i="3" s="1"/>
  <c r="BS4" i="3"/>
  <c r="BP28" i="3"/>
  <c r="BP15" i="3"/>
  <c r="BP17" i="3" s="1"/>
  <c r="BI26" i="3"/>
  <c r="BI27" i="3" s="1"/>
  <c r="BI29" i="3" s="1"/>
  <c r="BJ25" i="3"/>
  <c r="BQ40" i="3"/>
  <c r="BQ33" i="3"/>
  <c r="BT38" i="3"/>
  <c r="BS36" i="3"/>
  <c r="BS34" i="3" s="1"/>
  <c r="BS37" i="3"/>
  <c r="BR35" i="3"/>
  <c r="BR14" i="3" l="1"/>
  <c r="BS13" i="3"/>
  <c r="BQ15" i="3"/>
  <c r="BQ17" i="3" s="1"/>
  <c r="BQ28" i="3"/>
  <c r="BT4" i="3"/>
  <c r="BS5" i="3"/>
  <c r="BS6" i="3" s="1"/>
  <c r="BS9" i="3" s="1"/>
  <c r="BU38" i="3"/>
  <c r="BT36" i="3"/>
  <c r="BT34" i="3" s="1"/>
  <c r="BK25" i="3"/>
  <c r="BJ26" i="3"/>
  <c r="BJ27" i="3" s="1"/>
  <c r="BJ29" i="3" s="1"/>
  <c r="BR40" i="3"/>
  <c r="BR33" i="3"/>
  <c r="BT37" i="3"/>
  <c r="BS35" i="3"/>
  <c r="BR28" i="3" l="1"/>
  <c r="BR15" i="3"/>
  <c r="BR17" i="3" s="1"/>
  <c r="BT13" i="3"/>
  <c r="BS14" i="3"/>
  <c r="BT5" i="3"/>
  <c r="BT6" i="3" s="1"/>
  <c r="BT9" i="3" s="1"/>
  <c r="BU4" i="3"/>
  <c r="BS33" i="3"/>
  <c r="BS40" i="3"/>
  <c r="BU37" i="3"/>
  <c r="BT35" i="3"/>
  <c r="BU36" i="3"/>
  <c r="BU34" i="3" s="1"/>
  <c r="BV38" i="3"/>
  <c r="BK26" i="3"/>
  <c r="BK27" i="3" s="1"/>
  <c r="BK29" i="3" s="1"/>
  <c r="BL25" i="3"/>
  <c r="BT14" i="3" l="1"/>
  <c r="BU13" i="3"/>
  <c r="BS28" i="3"/>
  <c r="BS15" i="3"/>
  <c r="BS17" i="3" s="1"/>
  <c r="BV4" i="3"/>
  <c r="BU5" i="3"/>
  <c r="BU6" i="3" s="1"/>
  <c r="BU9" i="3" s="1"/>
  <c r="BW38" i="3"/>
  <c r="BV36" i="3"/>
  <c r="BV34" i="3" s="1"/>
  <c r="BT40" i="3"/>
  <c r="BT33" i="3"/>
  <c r="BV37" i="3"/>
  <c r="BU35" i="3"/>
  <c r="BL26" i="3"/>
  <c r="BL27" i="3" s="1"/>
  <c r="BL29" i="3" s="1"/>
  <c r="BM25" i="3"/>
  <c r="BU14" i="3" l="1"/>
  <c r="BV13" i="3"/>
  <c r="BT15" i="3"/>
  <c r="BT17" i="3" s="1"/>
  <c r="BT28" i="3"/>
  <c r="BV5" i="3"/>
  <c r="BV6" i="3" s="1"/>
  <c r="BV9" i="3" s="1"/>
  <c r="BW4" i="3"/>
  <c r="BU40" i="3"/>
  <c r="BU33" i="3"/>
  <c r="BW37" i="3"/>
  <c r="BV35" i="3"/>
  <c r="BX38" i="3"/>
  <c r="BW36" i="3"/>
  <c r="BW34" i="3" s="1"/>
  <c r="BM26" i="3"/>
  <c r="BM27" i="3" s="1"/>
  <c r="BM29" i="3" s="1"/>
  <c r="BN25" i="3"/>
  <c r="BU28" i="3" l="1"/>
  <c r="BU15" i="3"/>
  <c r="BU17" i="3" s="1"/>
  <c r="BX4" i="3"/>
  <c r="BW5" i="3"/>
  <c r="BW6" i="3" s="1"/>
  <c r="BW9" i="3" s="1"/>
  <c r="BV14" i="3"/>
  <c r="BW13" i="3"/>
  <c r="BV33" i="3"/>
  <c r="BV40" i="3"/>
  <c r="BX37" i="3"/>
  <c r="BW35" i="3"/>
  <c r="BY38" i="3"/>
  <c r="BX36" i="3"/>
  <c r="BX34" i="3" s="1"/>
  <c r="BN26" i="3"/>
  <c r="BN27" i="3" s="1"/>
  <c r="BN29" i="3" s="1"/>
  <c r="BO25" i="3"/>
  <c r="BX5" i="3" l="1"/>
  <c r="BX6" i="3" s="1"/>
  <c r="BX9" i="3" s="1"/>
  <c r="BY4" i="3"/>
  <c r="BV28" i="3"/>
  <c r="BV15" i="3"/>
  <c r="BV17" i="3" s="1"/>
  <c r="BW14" i="3"/>
  <c r="BX13" i="3"/>
  <c r="BP25" i="3"/>
  <c r="BO26" i="3"/>
  <c r="BO27" i="3" s="1"/>
  <c r="BO29" i="3" s="1"/>
  <c r="BW40" i="3"/>
  <c r="BW33" i="3"/>
  <c r="BY37" i="3"/>
  <c r="BX35" i="3"/>
  <c r="BZ38" i="3"/>
  <c r="BY36" i="3"/>
  <c r="BY34" i="3" s="1"/>
  <c r="BY5" i="3" l="1"/>
  <c r="BY6" i="3" s="1"/>
  <c r="BY9" i="3" s="1"/>
  <c r="BZ4" i="3"/>
  <c r="BW28" i="3"/>
  <c r="BW15" i="3"/>
  <c r="BW17" i="3" s="1"/>
  <c r="BX14" i="3"/>
  <c r="BY13" i="3"/>
  <c r="BP26" i="3"/>
  <c r="BP27" i="3" s="1"/>
  <c r="BP29" i="3" s="1"/>
  <c r="BQ25" i="3"/>
  <c r="CA38" i="3"/>
  <c r="BZ36" i="3"/>
  <c r="BZ34" i="3" s="1"/>
  <c r="BX40" i="3"/>
  <c r="BX33" i="3"/>
  <c r="BZ37" i="3"/>
  <c r="BY35" i="3"/>
  <c r="BZ5" i="3" l="1"/>
  <c r="BZ6" i="3" s="1"/>
  <c r="BZ9" i="3" s="1"/>
  <c r="CA4" i="3"/>
  <c r="BX15" i="3"/>
  <c r="BX17" i="3" s="1"/>
  <c r="BX28" i="3"/>
  <c r="BZ13" i="3"/>
  <c r="BY14" i="3"/>
  <c r="BY40" i="3"/>
  <c r="BY33" i="3"/>
  <c r="CA37" i="3"/>
  <c r="BZ35" i="3"/>
  <c r="BQ26" i="3"/>
  <c r="BQ27" i="3" s="1"/>
  <c r="BQ29" i="3" s="1"/>
  <c r="BR25" i="3"/>
  <c r="CB38" i="3"/>
  <c r="CA36" i="3"/>
  <c r="CA34" i="3" s="1"/>
  <c r="CB4" i="3" l="1"/>
  <c r="CA5" i="3"/>
  <c r="CA6" i="3" s="1"/>
  <c r="CA9" i="3" s="1"/>
  <c r="CA13" i="3"/>
  <c r="BZ14" i="3"/>
  <c r="BY15" i="3"/>
  <c r="BY17" i="3" s="1"/>
  <c r="BY28" i="3"/>
  <c r="CC38" i="3"/>
  <c r="CB36" i="3"/>
  <c r="CB34" i="3" s="1"/>
  <c r="BZ40" i="3"/>
  <c r="BZ33" i="3"/>
  <c r="BS25" i="3"/>
  <c r="BR26" i="3"/>
  <c r="BR27" i="3" s="1"/>
  <c r="BR29" i="3" s="1"/>
  <c r="CB37" i="3"/>
  <c r="CA35" i="3"/>
  <c r="CB5" i="3" l="1"/>
  <c r="CB6" i="3" s="1"/>
  <c r="CB9" i="3" s="1"/>
  <c r="CC4" i="3"/>
  <c r="CA14" i="3"/>
  <c r="CB13" i="3"/>
  <c r="BZ28" i="3"/>
  <c r="BZ15" i="3"/>
  <c r="BZ17" i="3" s="1"/>
  <c r="BS26" i="3"/>
  <c r="BS27" i="3" s="1"/>
  <c r="BS29" i="3" s="1"/>
  <c r="BT25" i="3"/>
  <c r="CC37" i="3"/>
  <c r="CB35" i="3"/>
  <c r="CD38" i="3"/>
  <c r="CC36" i="3"/>
  <c r="CC34" i="3" s="1"/>
  <c r="CA40" i="3"/>
  <c r="CA33" i="3"/>
  <c r="CA28" i="3" l="1"/>
  <c r="CA15" i="3"/>
  <c r="CA17" i="3" s="1"/>
  <c r="CD4" i="3"/>
  <c r="CC5" i="3"/>
  <c r="CC6" i="3" s="1"/>
  <c r="CC9" i="3" s="1"/>
  <c r="CB14" i="3"/>
  <c r="CC13" i="3"/>
  <c r="BT26" i="3"/>
  <c r="BT27" i="3" s="1"/>
  <c r="BT29" i="3" s="1"/>
  <c r="BU25" i="3"/>
  <c r="CE38" i="3"/>
  <c r="CD36" i="3"/>
  <c r="CB40" i="3"/>
  <c r="CB33" i="3"/>
  <c r="CD37" i="3"/>
  <c r="CC35" i="3"/>
  <c r="CD34" i="3"/>
  <c r="CE4" i="3" l="1"/>
  <c r="CD5" i="3"/>
  <c r="CD6" i="3" s="1"/>
  <c r="CD9" i="3" s="1"/>
  <c r="CB15" i="3"/>
  <c r="CB17" i="3" s="1"/>
  <c r="CB28" i="3"/>
  <c r="CC14" i="3"/>
  <c r="CD13" i="3"/>
  <c r="CE37" i="3"/>
  <c r="CD35" i="3"/>
  <c r="CF38" i="3"/>
  <c r="CE36" i="3"/>
  <c r="CE34" i="3" s="1"/>
  <c r="CC40" i="3"/>
  <c r="CC33" i="3"/>
  <c r="BU26" i="3"/>
  <c r="BU27" i="3" s="1"/>
  <c r="BU29" i="3" s="1"/>
  <c r="BV25" i="3"/>
  <c r="CE5" i="3" l="1"/>
  <c r="CE6" i="3" s="1"/>
  <c r="CE9" i="3" s="1"/>
  <c r="CF4" i="3"/>
  <c r="CC15" i="3"/>
  <c r="CC17" i="3" s="1"/>
  <c r="CC28" i="3"/>
  <c r="CE13" i="3"/>
  <c r="CD14" i="3"/>
  <c r="CG38" i="3"/>
  <c r="CF36" i="3"/>
  <c r="CF34" i="3" s="1"/>
  <c r="CD40" i="3"/>
  <c r="CD33" i="3"/>
  <c r="BV26" i="3"/>
  <c r="BV27" i="3" s="1"/>
  <c r="BV29" i="3" s="1"/>
  <c r="BW25" i="3"/>
  <c r="CF37" i="3"/>
  <c r="CE35" i="3"/>
  <c r="CF5" i="3" l="1"/>
  <c r="CF6" i="3" s="1"/>
  <c r="CF9" i="3" s="1"/>
  <c r="CG4" i="3"/>
  <c r="CD28" i="3"/>
  <c r="CD15" i="3"/>
  <c r="CD17" i="3" s="1"/>
  <c r="CE14" i="3"/>
  <c r="CF13" i="3"/>
  <c r="CG37" i="3"/>
  <c r="CF35" i="3"/>
  <c r="CE40" i="3"/>
  <c r="CE33" i="3"/>
  <c r="BX25" i="3"/>
  <c r="BW26" i="3"/>
  <c r="BW27" i="3" s="1"/>
  <c r="BW29" i="3" s="1"/>
  <c r="CH38" i="3"/>
  <c r="CG36" i="3"/>
  <c r="CG34" i="3" s="1"/>
  <c r="CH4" i="3" l="1"/>
  <c r="CG5" i="3"/>
  <c r="CG6" i="3" s="1"/>
  <c r="CG9" i="3" s="1"/>
  <c r="CE15" i="3"/>
  <c r="CE17" i="3" s="1"/>
  <c r="CE28" i="3"/>
  <c r="CG13" i="3"/>
  <c r="CF14" i="3"/>
  <c r="CH37" i="3"/>
  <c r="CG35" i="3"/>
  <c r="BX26" i="3"/>
  <c r="BX27" i="3" s="1"/>
  <c r="BX29" i="3" s="1"/>
  <c r="BY25" i="3"/>
  <c r="CF33" i="3"/>
  <c r="CF40" i="3"/>
  <c r="CI38" i="3"/>
  <c r="CH36" i="3"/>
  <c r="CH34" i="3" s="1"/>
  <c r="CI4" i="3" l="1"/>
  <c r="CH5" i="3"/>
  <c r="CH6" i="3" s="1"/>
  <c r="CH9" i="3" s="1"/>
  <c r="CG14" i="3"/>
  <c r="CH13" i="3"/>
  <c r="CF28" i="3"/>
  <c r="CF15" i="3"/>
  <c r="CF17" i="3" s="1"/>
  <c r="CJ38" i="3"/>
  <c r="CI36" i="3"/>
  <c r="CI34" i="3" s="1"/>
  <c r="CI37" i="3"/>
  <c r="CH35" i="3"/>
  <c r="CG40" i="3"/>
  <c r="CG33" i="3"/>
  <c r="BY26" i="3"/>
  <c r="BY27" i="3" s="1"/>
  <c r="BY29" i="3" s="1"/>
  <c r="BZ25" i="3"/>
  <c r="CG28" i="3" l="1"/>
  <c r="CG15" i="3"/>
  <c r="CG17" i="3" s="1"/>
  <c r="CJ4" i="3"/>
  <c r="CI5" i="3"/>
  <c r="CI6" i="3" s="1"/>
  <c r="CI9" i="3" s="1"/>
  <c r="CI13" i="3"/>
  <c r="CH14" i="3"/>
  <c r="CK38" i="3"/>
  <c r="CJ36" i="3"/>
  <c r="CJ34" i="3" s="1"/>
  <c r="CH40" i="3"/>
  <c r="CH33" i="3"/>
  <c r="CJ37" i="3"/>
  <c r="CI35" i="3"/>
  <c r="CA25" i="3"/>
  <c r="BZ26" i="3"/>
  <c r="BZ27" i="3" s="1"/>
  <c r="BZ29" i="3" s="1"/>
  <c r="CJ5" i="3" l="1"/>
  <c r="CJ6" i="3" s="1"/>
  <c r="CJ9" i="3" s="1"/>
  <c r="CK4" i="3"/>
  <c r="CJ13" i="3"/>
  <c r="CI14" i="3"/>
  <c r="CH28" i="3"/>
  <c r="CH15" i="3"/>
  <c r="CH17" i="3" s="1"/>
  <c r="CK37" i="3"/>
  <c r="CJ35" i="3"/>
  <c r="CA26" i="3"/>
  <c r="CA27" i="3" s="1"/>
  <c r="CA29" i="3" s="1"/>
  <c r="CB25" i="3"/>
  <c r="CK36" i="3"/>
  <c r="CL38" i="3"/>
  <c r="CI40" i="3"/>
  <c r="CI33" i="3"/>
  <c r="CK34" i="3"/>
  <c r="CK5" i="3" l="1"/>
  <c r="CK6" i="3" s="1"/>
  <c r="CK9" i="3" s="1"/>
  <c r="CL4" i="3"/>
  <c r="CJ14" i="3"/>
  <c r="CK13" i="3"/>
  <c r="CI28" i="3"/>
  <c r="CI15" i="3"/>
  <c r="CI17" i="3" s="1"/>
  <c r="CJ33" i="3"/>
  <c r="CJ40" i="3"/>
  <c r="CL37" i="3"/>
  <c r="CK35" i="3"/>
  <c r="CB26" i="3"/>
  <c r="CB27" i="3" s="1"/>
  <c r="CB29" i="3" s="1"/>
  <c r="CC25" i="3"/>
  <c r="CM38" i="3"/>
  <c r="CL36" i="3"/>
  <c r="CL34" i="3" s="1"/>
  <c r="CM4" i="3" l="1"/>
  <c r="CL5" i="3"/>
  <c r="CL6" i="3" s="1"/>
  <c r="CL9" i="3" s="1"/>
  <c r="CJ15" i="3"/>
  <c r="CJ17" i="3" s="1"/>
  <c r="CJ28" i="3"/>
  <c r="CL13" i="3"/>
  <c r="CK14" i="3"/>
  <c r="CK33" i="3"/>
  <c r="CK40" i="3"/>
  <c r="CN38" i="3"/>
  <c r="CM36" i="3"/>
  <c r="CM34" i="3" s="1"/>
  <c r="CM37" i="3"/>
  <c r="CL35" i="3"/>
  <c r="CC26" i="3"/>
  <c r="CC27" i="3" s="1"/>
  <c r="CC29" i="3" s="1"/>
  <c r="CD25" i="3"/>
  <c r="CN4" i="3" l="1"/>
  <c r="CM5" i="3"/>
  <c r="CM6" i="3" s="1"/>
  <c r="CM9" i="3" s="1"/>
  <c r="CL14" i="3"/>
  <c r="CM13" i="3"/>
  <c r="CK28" i="3"/>
  <c r="CK15" i="3"/>
  <c r="CK17" i="3" s="1"/>
  <c r="CL33" i="3"/>
  <c r="CL40" i="3"/>
  <c r="CM35" i="3"/>
  <c r="CN37" i="3"/>
  <c r="CD26" i="3"/>
  <c r="CD27" i="3" s="1"/>
  <c r="CD29" i="3" s="1"/>
  <c r="CE25" i="3"/>
  <c r="CO38" i="3"/>
  <c r="CN36" i="3"/>
  <c r="CN34" i="3" s="1"/>
  <c r="CO4" i="3" l="1"/>
  <c r="CN5" i="3"/>
  <c r="CN6" i="3" s="1"/>
  <c r="CN9" i="3" s="1"/>
  <c r="CL28" i="3"/>
  <c r="CL15" i="3"/>
  <c r="CL17" i="3" s="1"/>
  <c r="CN13" i="3"/>
  <c r="CM14" i="3"/>
  <c r="CF25" i="3"/>
  <c r="CE26" i="3"/>
  <c r="CE27" i="3" s="1"/>
  <c r="CE29" i="3" s="1"/>
  <c r="CM40" i="3"/>
  <c r="CM33" i="3"/>
  <c r="CO36" i="3"/>
  <c r="CO34" i="3" s="1"/>
  <c r="CP38" i="3"/>
  <c r="CO37" i="3"/>
  <c r="CN35" i="3"/>
  <c r="CN14" i="3" l="1"/>
  <c r="CO13" i="3"/>
  <c r="CM28" i="3"/>
  <c r="CM15" i="3"/>
  <c r="CM17" i="3" s="1"/>
  <c r="CP4" i="3"/>
  <c r="CO5" i="3"/>
  <c r="CO6" i="3" s="1"/>
  <c r="CO9" i="3" s="1"/>
  <c r="CF26" i="3"/>
  <c r="CF27" i="3" s="1"/>
  <c r="CF29" i="3" s="1"/>
  <c r="CG25" i="3"/>
  <c r="CP37" i="3"/>
  <c r="CO35" i="3"/>
  <c r="CN40" i="3"/>
  <c r="CN33" i="3"/>
  <c r="CQ38" i="3"/>
  <c r="CP36" i="3"/>
  <c r="CP34" i="3" s="1"/>
  <c r="CN28" i="3" l="1"/>
  <c r="CN15" i="3"/>
  <c r="CN17" i="3" s="1"/>
  <c r="CP5" i="3"/>
  <c r="CP6" i="3" s="1"/>
  <c r="CP9" i="3" s="1"/>
  <c r="CQ4" i="3"/>
  <c r="CO14" i="3"/>
  <c r="CP13" i="3"/>
  <c r="CG26" i="3"/>
  <c r="CG27" i="3" s="1"/>
  <c r="CG29" i="3" s="1"/>
  <c r="CH25" i="3"/>
  <c r="CQ37" i="3"/>
  <c r="CP35" i="3"/>
  <c r="CO40" i="3"/>
  <c r="CO33" i="3"/>
  <c r="CR38" i="3"/>
  <c r="CR36" i="3" s="1"/>
  <c r="CQ36" i="3"/>
  <c r="CQ34" i="3" s="1"/>
  <c r="CP14" i="3" l="1"/>
  <c r="CQ13" i="3"/>
  <c r="CR4" i="3"/>
  <c r="CQ5" i="3"/>
  <c r="CQ6" i="3" s="1"/>
  <c r="CQ9" i="3" s="1"/>
  <c r="CO28" i="3"/>
  <c r="CO15" i="3"/>
  <c r="CO17" i="3" s="1"/>
  <c r="CR34" i="3"/>
  <c r="CI25" i="3"/>
  <c r="CH26" i="3"/>
  <c r="CH27" i="3" s="1"/>
  <c r="CH29" i="3" s="1"/>
  <c r="CR37" i="3"/>
  <c r="CR35" i="3" s="1"/>
  <c r="CQ35" i="3"/>
  <c r="CP40" i="3"/>
  <c r="CP33" i="3"/>
  <c r="CR13" i="3" l="1"/>
  <c r="CQ14" i="3"/>
  <c r="CP15" i="3"/>
  <c r="CP17" i="3" s="1"/>
  <c r="CP28" i="3"/>
  <c r="CS4" i="3"/>
  <c r="CR5" i="3"/>
  <c r="CR6" i="3" s="1"/>
  <c r="CR9" i="3" s="1"/>
  <c r="CI26" i="3"/>
  <c r="CI27" i="3" s="1"/>
  <c r="CI29" i="3" s="1"/>
  <c r="CJ25" i="3"/>
  <c r="CQ40" i="3"/>
  <c r="CQ33" i="3"/>
  <c r="CS13" i="3" l="1"/>
  <c r="CR14" i="3"/>
  <c r="CQ15" i="3"/>
  <c r="CQ17" i="3" s="1"/>
  <c r="CQ28" i="3"/>
  <c r="CS5" i="3"/>
  <c r="CS6" i="3" s="1"/>
  <c r="CS9" i="3" s="1"/>
  <c r="CT4" i="3"/>
  <c r="CR40" i="3"/>
  <c r="CR33" i="3"/>
  <c r="CJ26" i="3"/>
  <c r="CJ27" i="3" s="1"/>
  <c r="CJ29" i="3" s="1"/>
  <c r="CK25" i="3"/>
  <c r="CR15" i="3" l="1"/>
  <c r="CR17" i="3" s="1"/>
  <c r="CR28" i="3"/>
  <c r="CT13" i="3"/>
  <c r="CS14" i="3"/>
  <c r="CU4" i="3"/>
  <c r="CT5" i="3"/>
  <c r="CT6" i="3" s="1"/>
  <c r="CT9" i="3" s="1"/>
  <c r="CL25" i="3"/>
  <c r="CK26" i="3"/>
  <c r="CK27" i="3" s="1"/>
  <c r="CK29" i="3" s="1"/>
  <c r="CS15" i="3" l="1"/>
  <c r="CS17" i="3" s="1"/>
  <c r="CS28" i="3"/>
  <c r="CT14" i="3"/>
  <c r="CU13" i="3"/>
  <c r="CV4" i="3"/>
  <c r="CU5" i="3"/>
  <c r="CU6" i="3" s="1"/>
  <c r="CU9" i="3" s="1"/>
  <c r="CL26" i="3"/>
  <c r="CL27" i="3" s="1"/>
  <c r="CL29" i="3" s="1"/>
  <c r="CM25" i="3"/>
  <c r="CT15" i="3" l="1"/>
  <c r="CT17" i="3" s="1"/>
  <c r="CT28" i="3"/>
  <c r="CV13" i="3"/>
  <c r="CU14" i="3"/>
  <c r="CV5" i="3"/>
  <c r="CV6" i="3" s="1"/>
  <c r="CV9" i="3" s="1"/>
  <c r="CW4" i="3"/>
  <c r="CN25" i="3"/>
  <c r="CM26" i="3"/>
  <c r="CM27" i="3" s="1"/>
  <c r="CM29" i="3" s="1"/>
  <c r="CV14" i="3" l="1"/>
  <c r="CW13" i="3"/>
  <c r="CU28" i="3"/>
  <c r="CU15" i="3"/>
  <c r="CU17" i="3" s="1"/>
  <c r="CX4" i="3"/>
  <c r="CW5" i="3"/>
  <c r="CW6" i="3" s="1"/>
  <c r="CW9" i="3" s="1"/>
  <c r="CO25" i="3"/>
  <c r="CN26" i="3"/>
  <c r="CN27" i="3" s="1"/>
  <c r="CN29" i="3" s="1"/>
  <c r="CW14" i="3" l="1"/>
  <c r="CX13" i="3"/>
  <c r="CV15" i="3"/>
  <c r="CV17" i="3" s="1"/>
  <c r="CV28" i="3"/>
  <c r="CY4" i="3"/>
  <c r="CX5" i="3"/>
  <c r="CX6" i="3" s="1"/>
  <c r="CX9" i="3" s="1"/>
  <c r="CP25" i="3"/>
  <c r="CO26" i="3"/>
  <c r="CO27" i="3" s="1"/>
  <c r="CO29" i="3" s="1"/>
  <c r="CW28" i="3" l="1"/>
  <c r="CW15" i="3"/>
  <c r="CW17" i="3" s="1"/>
  <c r="CX14" i="3"/>
  <c r="CY13" i="3"/>
  <c r="CY5" i="3"/>
  <c r="CY6" i="3" s="1"/>
  <c r="CY9" i="3" s="1"/>
  <c r="CZ4" i="3"/>
  <c r="CQ25" i="3"/>
  <c r="CP26" i="3"/>
  <c r="CP27" i="3" s="1"/>
  <c r="CP29" i="3" s="1"/>
  <c r="CY14" i="3" l="1"/>
  <c r="CZ13" i="3"/>
  <c r="DA4" i="3"/>
  <c r="CZ5" i="3"/>
  <c r="CZ6" i="3" s="1"/>
  <c r="CZ9" i="3" s="1"/>
  <c r="CX15" i="3"/>
  <c r="CX17" i="3" s="1"/>
  <c r="CX28" i="3"/>
  <c r="CR25" i="3"/>
  <c r="CQ26" i="3"/>
  <c r="CQ27" i="3" s="1"/>
  <c r="CQ29" i="3" s="1"/>
  <c r="CY15" i="3" l="1"/>
  <c r="CY17" i="3" s="1"/>
  <c r="CY28" i="3"/>
  <c r="DB4" i="3"/>
  <c r="DA5" i="3"/>
  <c r="DA6" i="3" s="1"/>
  <c r="DA9" i="3" s="1"/>
  <c r="DA13" i="3"/>
  <c r="CZ14" i="3"/>
  <c r="CS25" i="3"/>
  <c r="CR26" i="3"/>
  <c r="CR27" i="3" s="1"/>
  <c r="CR29" i="3" s="1"/>
  <c r="DC4" i="3" l="1"/>
  <c r="DB5" i="3"/>
  <c r="DB6" i="3" s="1"/>
  <c r="DB9" i="3" s="1"/>
  <c r="DA14" i="3"/>
  <c r="DB13" i="3"/>
  <c r="CZ15" i="3"/>
  <c r="CZ17" i="3" s="1"/>
  <c r="CZ28" i="3"/>
  <c r="CT25" i="3"/>
  <c r="CS26" i="3"/>
  <c r="CS27" i="3" s="1"/>
  <c r="CS29" i="3" s="1"/>
  <c r="DC5" i="3" l="1"/>
  <c r="DC6" i="3" s="1"/>
  <c r="DC9" i="3" s="1"/>
  <c r="DD4" i="3"/>
  <c r="DA28" i="3"/>
  <c r="DA15" i="3"/>
  <c r="DA17" i="3" s="1"/>
  <c r="DB14" i="3"/>
  <c r="DC13" i="3"/>
  <c r="CU25" i="3"/>
  <c r="CT26" i="3"/>
  <c r="CT27" i="3" s="1"/>
  <c r="CT29" i="3" s="1"/>
  <c r="DC14" i="3" l="1"/>
  <c r="DD13" i="3"/>
  <c r="DE4" i="3"/>
  <c r="DD5" i="3"/>
  <c r="DD6" i="3" s="1"/>
  <c r="DD9" i="3" s="1"/>
  <c r="DB15" i="3"/>
  <c r="DB17" i="3" s="1"/>
  <c r="DB28" i="3"/>
  <c r="CV25" i="3"/>
  <c r="CU26" i="3"/>
  <c r="CU27" i="3" s="1"/>
  <c r="CU29" i="3" s="1"/>
  <c r="DD14" i="3" l="1"/>
  <c r="DE13" i="3"/>
  <c r="DC28" i="3"/>
  <c r="DC15" i="3"/>
  <c r="DC17" i="3" s="1"/>
  <c r="DF4" i="3"/>
  <c r="DE5" i="3"/>
  <c r="DE6" i="3" s="1"/>
  <c r="DE9" i="3" s="1"/>
  <c r="CW25" i="3"/>
  <c r="CV26" i="3"/>
  <c r="CV27" i="3" s="1"/>
  <c r="CV29" i="3" s="1"/>
  <c r="DF13" i="3" l="1"/>
  <c r="DE14" i="3"/>
  <c r="DD15" i="3"/>
  <c r="DD17" i="3" s="1"/>
  <c r="DD28" i="3"/>
  <c r="DG4" i="3"/>
  <c r="DF5" i="3"/>
  <c r="DF6" i="3" s="1"/>
  <c r="DF9" i="3" s="1"/>
  <c r="CX25" i="3"/>
  <c r="CW26" i="3"/>
  <c r="CW27" i="3" s="1"/>
  <c r="CW29" i="3" s="1"/>
  <c r="DG13" i="3" l="1"/>
  <c r="DF14" i="3"/>
  <c r="DE15" i="3"/>
  <c r="DE17" i="3" s="1"/>
  <c r="DE28" i="3"/>
  <c r="DG5" i="3"/>
  <c r="DG6" i="3" s="1"/>
  <c r="DG9" i="3" s="1"/>
  <c r="DH4" i="3"/>
  <c r="CX26" i="3"/>
  <c r="CX27" i="3" s="1"/>
  <c r="CX29" i="3" s="1"/>
  <c r="CY25" i="3"/>
  <c r="DF28" i="3" l="1"/>
  <c r="DF15" i="3"/>
  <c r="DF17" i="3" s="1"/>
  <c r="DG14" i="3"/>
  <c r="DH13" i="3"/>
  <c r="DI4" i="3"/>
  <c r="DH5" i="3"/>
  <c r="DH6" i="3" s="1"/>
  <c r="DH9" i="3" s="1"/>
  <c r="CY26" i="3"/>
  <c r="CY27" i="3" s="1"/>
  <c r="CY29" i="3" s="1"/>
  <c r="CZ25" i="3"/>
  <c r="DH14" i="3" l="1"/>
  <c r="DI13" i="3"/>
  <c r="DJ4" i="3"/>
  <c r="DI5" i="3"/>
  <c r="DI6" i="3" s="1"/>
  <c r="DI9" i="3" s="1"/>
  <c r="DG28" i="3"/>
  <c r="DG15" i="3"/>
  <c r="DG17" i="3" s="1"/>
  <c r="DA25" i="3"/>
  <c r="CZ26" i="3"/>
  <c r="CZ27" i="3" s="1"/>
  <c r="CZ29" i="3" s="1"/>
  <c r="DH15" i="3" l="1"/>
  <c r="DH17" i="3" s="1"/>
  <c r="DH28" i="3"/>
  <c r="DI14" i="3"/>
  <c r="DJ13" i="3"/>
  <c r="DK4" i="3"/>
  <c r="DJ5" i="3"/>
  <c r="DJ6" i="3" s="1"/>
  <c r="DJ9" i="3" s="1"/>
  <c r="DA26" i="3"/>
  <c r="DA27" i="3" s="1"/>
  <c r="DA29" i="3" s="1"/>
  <c r="DB25" i="3"/>
  <c r="DI15" i="3" l="1"/>
  <c r="DI17" i="3" s="1"/>
  <c r="DI28" i="3"/>
  <c r="DK5" i="3"/>
  <c r="DK6" i="3" s="1"/>
  <c r="DK9" i="3" s="1"/>
  <c r="DL4" i="3"/>
  <c r="DJ14" i="3"/>
  <c r="DK13" i="3"/>
  <c r="DB26" i="3"/>
  <c r="DB27" i="3" s="1"/>
  <c r="DB29" i="3" s="1"/>
  <c r="DC25" i="3"/>
  <c r="DM4" i="3" l="1"/>
  <c r="DL5" i="3"/>
  <c r="DL6" i="3" s="1"/>
  <c r="DL9" i="3" s="1"/>
  <c r="DJ28" i="3"/>
  <c r="DJ15" i="3"/>
  <c r="DJ17" i="3" s="1"/>
  <c r="DK14" i="3"/>
  <c r="DL13" i="3"/>
  <c r="DD25" i="3"/>
  <c r="DC26" i="3"/>
  <c r="DC27" i="3" s="1"/>
  <c r="DC29" i="3" s="1"/>
  <c r="DM5" i="3" l="1"/>
  <c r="DM6" i="3" s="1"/>
  <c r="DM9" i="3" s="1"/>
  <c r="DN4" i="3"/>
  <c r="DK28" i="3"/>
  <c r="DK15" i="3"/>
  <c r="DK17" i="3" s="1"/>
  <c r="DL14" i="3"/>
  <c r="DM13" i="3"/>
  <c r="DD26" i="3"/>
  <c r="DD27" i="3" s="1"/>
  <c r="DD29" i="3" s="1"/>
  <c r="DE25" i="3"/>
  <c r="DL15" i="3" l="1"/>
  <c r="DL17" i="3" s="1"/>
  <c r="DL28" i="3"/>
  <c r="DO4" i="3"/>
  <c r="DN5" i="3"/>
  <c r="DN6" i="3" s="1"/>
  <c r="DN9" i="3" s="1"/>
  <c r="DM14" i="3"/>
  <c r="DN13" i="3"/>
  <c r="DE26" i="3"/>
  <c r="DE27" i="3" s="1"/>
  <c r="DE29" i="3" s="1"/>
  <c r="DF25" i="3"/>
  <c r="DP4" i="3" l="1"/>
  <c r="DO5" i="3"/>
  <c r="DO6" i="3" s="1"/>
  <c r="DO9" i="3" s="1"/>
  <c r="DM15" i="3"/>
  <c r="DM17" i="3" s="1"/>
  <c r="DM28" i="3"/>
  <c r="DO13" i="3"/>
  <c r="DN14" i="3"/>
  <c r="DF26" i="3"/>
  <c r="DF27" i="3" s="1"/>
  <c r="DF29" i="3" s="1"/>
  <c r="DG25" i="3"/>
  <c r="DP5" i="3" l="1"/>
  <c r="DP6" i="3" s="1"/>
  <c r="DP9" i="3" s="1"/>
  <c r="DQ4" i="3"/>
  <c r="DN15" i="3"/>
  <c r="DN17" i="3" s="1"/>
  <c r="DN28" i="3"/>
  <c r="DO14" i="3"/>
  <c r="DP13" i="3"/>
  <c r="DG26" i="3"/>
  <c r="DG27" i="3" s="1"/>
  <c r="DG29" i="3" s="1"/>
  <c r="DH25" i="3"/>
  <c r="DP14" i="3" l="1"/>
  <c r="DQ13" i="3"/>
  <c r="DQ5" i="3"/>
  <c r="DQ6" i="3" s="1"/>
  <c r="DQ9" i="3" s="1"/>
  <c r="DR4" i="3"/>
  <c r="DO28" i="3"/>
  <c r="DO15" i="3"/>
  <c r="DO17" i="3" s="1"/>
  <c r="DI25" i="3"/>
  <c r="DH26" i="3"/>
  <c r="DH27" i="3" s="1"/>
  <c r="DH29" i="3" s="1"/>
  <c r="DP15" i="3" l="1"/>
  <c r="DP17" i="3" s="1"/>
  <c r="DP28" i="3"/>
  <c r="DS4" i="3"/>
  <c r="DR5" i="3"/>
  <c r="DR6" i="3" s="1"/>
  <c r="DR9" i="3" s="1"/>
  <c r="DQ14" i="3"/>
  <c r="DR13" i="3"/>
  <c r="DI26" i="3"/>
  <c r="DI27" i="3" s="1"/>
  <c r="DI29" i="3" s="1"/>
  <c r="DJ25" i="3"/>
  <c r="DT4" i="3" l="1"/>
  <c r="DS5" i="3"/>
  <c r="DS6" i="3" s="1"/>
  <c r="DS9" i="3" s="1"/>
  <c r="DQ28" i="3"/>
  <c r="DQ15" i="3"/>
  <c r="DQ17" i="3" s="1"/>
  <c r="DR14" i="3"/>
  <c r="DS13" i="3"/>
  <c r="DJ26" i="3"/>
  <c r="DJ27" i="3" s="1"/>
  <c r="DJ29" i="3" s="1"/>
  <c r="DK25" i="3"/>
  <c r="DT5" i="3" l="1"/>
  <c r="DT6" i="3" s="1"/>
  <c r="DT9" i="3" s="1"/>
  <c r="DU4" i="3"/>
  <c r="DR15" i="3"/>
  <c r="DR17" i="3" s="1"/>
  <c r="DR28" i="3"/>
  <c r="DS14" i="3"/>
  <c r="DT13" i="3"/>
  <c r="DL25" i="3"/>
  <c r="DK26" i="3"/>
  <c r="DK27" i="3" s="1"/>
  <c r="DK29" i="3" s="1"/>
  <c r="DU5" i="3" l="1"/>
  <c r="DU6" i="3" s="1"/>
  <c r="DU9" i="3" s="1"/>
  <c r="DV4" i="3"/>
  <c r="DU13" i="3"/>
  <c r="DT14" i="3"/>
  <c r="DS28" i="3"/>
  <c r="DS15" i="3"/>
  <c r="DS17" i="3" s="1"/>
  <c r="DL26" i="3"/>
  <c r="DL27" i="3" s="1"/>
  <c r="DL29" i="3" s="1"/>
  <c r="DM25" i="3"/>
  <c r="DT15" i="3" l="1"/>
  <c r="DT17" i="3" s="1"/>
  <c r="DT28" i="3"/>
  <c r="DV5" i="3"/>
  <c r="DV6" i="3" s="1"/>
  <c r="DV9" i="3" s="1"/>
  <c r="DW4" i="3"/>
  <c r="DV13" i="3"/>
  <c r="DU14" i="3"/>
  <c r="DM26" i="3"/>
  <c r="DM27" i="3" s="1"/>
  <c r="DM29" i="3" s="1"/>
  <c r="DN25" i="3"/>
  <c r="DW13" i="3" l="1"/>
  <c r="DV14" i="3"/>
  <c r="DX4" i="3"/>
  <c r="DW5" i="3"/>
  <c r="DW6" i="3" s="1"/>
  <c r="DW9" i="3" s="1"/>
  <c r="DU15" i="3"/>
  <c r="DU17" i="3" s="1"/>
  <c r="DU28" i="3"/>
  <c r="DN26" i="3"/>
  <c r="DN27" i="3" s="1"/>
  <c r="DN29" i="3" s="1"/>
  <c r="DO25" i="3"/>
  <c r="DV28" i="3" l="1"/>
  <c r="DV15" i="3"/>
  <c r="DV17" i="3" s="1"/>
  <c r="DW14" i="3"/>
  <c r="DX13" i="3"/>
  <c r="DY4" i="3"/>
  <c r="DX5" i="3"/>
  <c r="DX6" i="3" s="1"/>
  <c r="DX9" i="3" s="1"/>
  <c r="DO26" i="3"/>
  <c r="DO27" i="3" s="1"/>
  <c r="DO29" i="3" s="1"/>
  <c r="DP25" i="3"/>
  <c r="DW28" i="3" l="1"/>
  <c r="DW15" i="3"/>
  <c r="DW17" i="3" s="1"/>
  <c r="DY13" i="3"/>
  <c r="DX14" i="3"/>
  <c r="DY5" i="3"/>
  <c r="DY6" i="3" s="1"/>
  <c r="DY9" i="3" s="1"/>
  <c r="DZ4" i="3"/>
  <c r="DQ25" i="3"/>
  <c r="DP26" i="3"/>
  <c r="DP27" i="3" s="1"/>
  <c r="DP29" i="3" s="1"/>
  <c r="DZ13" i="3" l="1"/>
  <c r="DY14" i="3"/>
  <c r="DX15" i="3"/>
  <c r="DX17" i="3" s="1"/>
  <c r="DX28" i="3"/>
  <c r="DZ5" i="3"/>
  <c r="DZ6" i="3" s="1"/>
  <c r="DZ9" i="3" s="1"/>
  <c r="EA4" i="3"/>
  <c r="DQ26" i="3"/>
  <c r="DQ27" i="3" s="1"/>
  <c r="DQ29" i="3" s="1"/>
  <c r="DR25" i="3"/>
  <c r="DY15" i="3" l="1"/>
  <c r="DY17" i="3" s="1"/>
  <c r="DY28" i="3"/>
  <c r="EA13" i="3"/>
  <c r="DZ14" i="3"/>
  <c r="EA5" i="3"/>
  <c r="EA6" i="3" s="1"/>
  <c r="EA9" i="3" s="1"/>
  <c r="EB4" i="3"/>
  <c r="DS25" i="3"/>
  <c r="DR26" i="3"/>
  <c r="DR27" i="3" s="1"/>
  <c r="DR29" i="3" s="1"/>
  <c r="EB13" i="3" l="1"/>
  <c r="EA14" i="3"/>
  <c r="DZ28" i="3"/>
  <c r="DZ15" i="3"/>
  <c r="DZ17" i="3" s="1"/>
  <c r="EB5" i="3"/>
  <c r="EB6" i="3" s="1"/>
  <c r="EB9" i="3" s="1"/>
  <c r="EC4" i="3"/>
  <c r="DT25" i="3"/>
  <c r="DS26" i="3"/>
  <c r="DS27" i="3" s="1"/>
  <c r="DS29" i="3" s="1"/>
  <c r="EC13" i="3" l="1"/>
  <c r="EB14" i="3"/>
  <c r="EC5" i="3"/>
  <c r="EC6" i="3" s="1"/>
  <c r="EC9" i="3" s="1"/>
  <c r="ED4" i="3"/>
  <c r="EA28" i="3"/>
  <c r="EA15" i="3"/>
  <c r="EA17" i="3" s="1"/>
  <c r="DT26" i="3"/>
  <c r="DT27" i="3" s="1"/>
  <c r="DT29" i="3" s="1"/>
  <c r="DU25" i="3"/>
  <c r="ED13" i="3" l="1"/>
  <c r="EC14" i="3"/>
  <c r="EB15" i="3"/>
  <c r="EB17" i="3" s="1"/>
  <c r="EB28" i="3"/>
  <c r="EE4" i="3"/>
  <c r="ED5" i="3"/>
  <c r="ED6" i="3" s="1"/>
  <c r="ED9" i="3" s="1"/>
  <c r="DU26" i="3"/>
  <c r="DU27" i="3" s="1"/>
  <c r="DU29" i="3" s="1"/>
  <c r="DV25" i="3"/>
  <c r="EC15" i="3" l="1"/>
  <c r="EC17" i="3" s="1"/>
  <c r="EC28" i="3"/>
  <c r="EE13" i="3"/>
  <c r="ED14" i="3"/>
  <c r="EE5" i="3"/>
  <c r="EE6" i="3" s="1"/>
  <c r="EE9" i="3" s="1"/>
  <c r="EF4" i="3"/>
  <c r="DV26" i="3"/>
  <c r="DV27" i="3" s="1"/>
  <c r="DV29" i="3" s="1"/>
  <c r="DW25" i="3"/>
  <c r="ED15" i="3" l="1"/>
  <c r="ED17" i="3" s="1"/>
  <c r="ED28" i="3"/>
  <c r="EG4" i="3"/>
  <c r="EF5" i="3"/>
  <c r="EF6" i="3" s="1"/>
  <c r="EF9" i="3" s="1"/>
  <c r="EE14" i="3"/>
  <c r="EF13" i="3"/>
  <c r="DW26" i="3"/>
  <c r="DW27" i="3" s="1"/>
  <c r="DW29" i="3" s="1"/>
  <c r="DX25" i="3"/>
  <c r="EF14" i="3" l="1"/>
  <c r="EG13" i="3"/>
  <c r="EG5" i="3"/>
  <c r="EG6" i="3" s="1"/>
  <c r="EG9" i="3" s="1"/>
  <c r="EH4" i="3"/>
  <c r="EE28" i="3"/>
  <c r="EE15" i="3"/>
  <c r="EE17" i="3" s="1"/>
  <c r="DY25" i="3"/>
  <c r="DX26" i="3"/>
  <c r="DX27" i="3" s="1"/>
  <c r="DX29" i="3" s="1"/>
  <c r="EF28" i="3" l="1"/>
  <c r="EF15" i="3"/>
  <c r="EF17" i="3" s="1"/>
  <c r="EI4" i="3"/>
  <c r="EH5" i="3"/>
  <c r="EH6" i="3" s="1"/>
  <c r="EH9" i="3" s="1"/>
  <c r="EH13" i="3"/>
  <c r="EG14" i="3"/>
  <c r="DY26" i="3"/>
  <c r="DY27" i="3" s="1"/>
  <c r="DY29" i="3" s="1"/>
  <c r="DZ25" i="3"/>
  <c r="EG15" i="3" l="1"/>
  <c r="EG17" i="3" s="1"/>
  <c r="EG28" i="3"/>
  <c r="EJ4" i="3"/>
  <c r="EI5" i="3"/>
  <c r="EI6" i="3" s="1"/>
  <c r="EI9" i="3" s="1"/>
  <c r="EH14" i="3"/>
  <c r="EI13" i="3"/>
  <c r="DZ26" i="3"/>
  <c r="DZ27" i="3" s="1"/>
  <c r="DZ29" i="3" s="1"/>
  <c r="EA25" i="3"/>
  <c r="EI14" i="3" l="1"/>
  <c r="EJ13" i="3"/>
  <c r="EK4" i="3"/>
  <c r="EJ5" i="3"/>
  <c r="EJ6" i="3" s="1"/>
  <c r="EJ9" i="3" s="1"/>
  <c r="EH15" i="3"/>
  <c r="EH17" i="3" s="1"/>
  <c r="EH28" i="3"/>
  <c r="EA26" i="3"/>
  <c r="EA27" i="3" s="1"/>
  <c r="EA29" i="3" s="1"/>
  <c r="EB25" i="3"/>
  <c r="EI15" i="3" l="1"/>
  <c r="EI17" i="3" s="1"/>
  <c r="EI28" i="3"/>
  <c r="EJ14" i="3"/>
  <c r="EK13" i="3"/>
  <c r="EK5" i="3"/>
  <c r="EK6" i="3" s="1"/>
  <c r="EK9" i="3" s="1"/>
  <c r="EL4" i="3"/>
  <c r="EC25" i="3"/>
  <c r="EB26" i="3"/>
  <c r="EB27" i="3" s="1"/>
  <c r="EB29" i="3" s="1"/>
  <c r="EM4" i="3" l="1"/>
  <c r="EL5" i="3"/>
  <c r="EL6" i="3" s="1"/>
  <c r="EL9" i="3" s="1"/>
  <c r="EJ28" i="3"/>
  <c r="EJ15" i="3"/>
  <c r="EJ17" i="3" s="1"/>
  <c r="EK14" i="3"/>
  <c r="EL13" i="3"/>
  <c r="EC26" i="3"/>
  <c r="EC27" i="3" s="1"/>
  <c r="EC29" i="3" s="1"/>
  <c r="ED25" i="3"/>
  <c r="EN4" i="3" l="1"/>
  <c r="EM5" i="3"/>
  <c r="EM6" i="3" s="1"/>
  <c r="EM9" i="3" s="1"/>
  <c r="EK28" i="3"/>
  <c r="EK15" i="3"/>
  <c r="EK17" i="3" s="1"/>
  <c r="EL14" i="3"/>
  <c r="EM13" i="3"/>
  <c r="ED26" i="3"/>
  <c r="ED27" i="3" s="1"/>
  <c r="ED29" i="3" s="1"/>
  <c r="EE25" i="3"/>
  <c r="EO4" i="3" l="1"/>
  <c r="EN5" i="3"/>
  <c r="EN6" i="3" s="1"/>
  <c r="EN9" i="3" s="1"/>
  <c r="EL15" i="3"/>
  <c r="EL17" i="3" s="1"/>
  <c r="EL28" i="3"/>
  <c r="EM14" i="3"/>
  <c r="EN13" i="3"/>
  <c r="EF25" i="3"/>
  <c r="EE26" i="3"/>
  <c r="EE27" i="3" s="1"/>
  <c r="EE29" i="3" s="1"/>
  <c r="EO13" i="3" l="1"/>
  <c r="EN14" i="3"/>
  <c r="EP4" i="3"/>
  <c r="EP5" i="3" s="1"/>
  <c r="EO5" i="3"/>
  <c r="EO6" i="3" s="1"/>
  <c r="EO9" i="3" s="1"/>
  <c r="EM28" i="3"/>
  <c r="EM15" i="3"/>
  <c r="EM17" i="3" s="1"/>
  <c r="EG25" i="3"/>
  <c r="EF26" i="3"/>
  <c r="EF27" i="3" s="1"/>
  <c r="EF29" i="3" s="1"/>
  <c r="EP6" i="3" l="1"/>
  <c r="EP9" i="3" s="1"/>
  <c r="EN28" i="3"/>
  <c r="EN15" i="3"/>
  <c r="EN17" i="3" s="1"/>
  <c r="EO14" i="3"/>
  <c r="EP13" i="3"/>
  <c r="EP14" i="3" s="1"/>
  <c r="EG26" i="3"/>
  <c r="EG27" i="3" s="1"/>
  <c r="EG29" i="3" s="1"/>
  <c r="EH25" i="3"/>
  <c r="EO28" i="3" l="1"/>
  <c r="EO15" i="3"/>
  <c r="EO17" i="3" s="1"/>
  <c r="EP28" i="3"/>
  <c r="EP15" i="3"/>
  <c r="EP17" i="3" s="1"/>
  <c r="EI25" i="3"/>
  <c r="EH26" i="3"/>
  <c r="EH27" i="3" s="1"/>
  <c r="EH29" i="3" s="1"/>
  <c r="EJ25" i="3" l="1"/>
  <c r="EI26" i="3"/>
  <c r="EI27" i="3" s="1"/>
  <c r="EI29" i="3" s="1"/>
  <c r="EK25" i="3" l="1"/>
  <c r="EJ26" i="3"/>
  <c r="EJ27" i="3" s="1"/>
  <c r="EJ29" i="3" s="1"/>
  <c r="EK26" i="3" l="1"/>
  <c r="EK27" i="3" s="1"/>
  <c r="EK29" i="3" s="1"/>
  <c r="EL25" i="3"/>
  <c r="EM25" i="3" l="1"/>
  <c r="EL26" i="3"/>
  <c r="EL27" i="3" s="1"/>
  <c r="EL29" i="3" s="1"/>
  <c r="EM26" i="3" l="1"/>
  <c r="EM27" i="3" s="1"/>
  <c r="EM29" i="3" s="1"/>
  <c r="EN25" i="3"/>
  <c r="EO25" i="3" l="1"/>
  <c r="EN26" i="3"/>
  <c r="EN27" i="3" s="1"/>
  <c r="EN29" i="3" s="1"/>
  <c r="EO26" i="3" l="1"/>
  <c r="EO27" i="3" s="1"/>
  <c r="EO29" i="3" s="1"/>
  <c r="EP25" i="3"/>
  <c r="EP26" i="3" s="1"/>
  <c r="EP27" i="3" l="1"/>
  <c r="EP29" i="3" s="1"/>
</calcChain>
</file>

<file path=xl/sharedStrings.xml><?xml version="1.0" encoding="utf-8"?>
<sst xmlns="http://schemas.openxmlformats.org/spreadsheetml/2006/main" count="772" uniqueCount="182">
  <si>
    <t>GDP per capita</t>
  </si>
  <si>
    <t>GR_POP_TOT</t>
  </si>
  <si>
    <t>POP_TOT</t>
  </si>
  <si>
    <t>VERIF</t>
  </si>
  <si>
    <t>GR_GDP per capita (productivity)</t>
  </si>
  <si>
    <t xml:space="preserve">GR_GDP_scenarioMedium (estimated) </t>
  </si>
  <si>
    <t>AVERAGE GDP PERIODE 2009-2013</t>
  </si>
  <si>
    <t>average</t>
  </si>
  <si>
    <t>plageY</t>
  </si>
  <si>
    <t>PlageX</t>
  </si>
  <si>
    <t>X^2</t>
  </si>
  <si>
    <t>X^3</t>
  </si>
  <si>
    <t>x^4</t>
  </si>
  <si>
    <t>x^5</t>
  </si>
  <si>
    <t>x^3</t>
  </si>
  <si>
    <t>x^2</t>
  </si>
  <si>
    <t>x</t>
  </si>
  <si>
    <t>constante</t>
  </si>
  <si>
    <t>AVERAGE GDP PERIODE 2009-2013 AND polynomial REGRESSION</t>
  </si>
  <si>
    <t>Energy Prices</t>
  </si>
  <si>
    <t>0.0183768,0.0183768,0.01900</t>
  </si>
  <si>
    <t>trayectory to intrgrate in SAM , exo_realistic</t>
  </si>
  <si>
    <t>trayectory  to integrate in RUN.mdl, since 2008</t>
  </si>
  <si>
    <t>2003-2010</t>
  </si>
  <si>
    <t>Population (millions)</t>
  </si>
  <si>
    <t>GDP/capita</t>
  </si>
  <si>
    <t>KPesos08</t>
  </si>
  <si>
    <t>US$08</t>
  </si>
  <si>
    <t>GDP_scenario MAIN</t>
  </si>
  <si>
    <t xml:space="preserve">GR_GDP_scenario MAIN (estimated) </t>
  </si>
  <si>
    <t>avec formule</t>
  </si>
  <si>
    <t>Formule</t>
  </si>
  <si>
    <t>PlageY_Poly_formule</t>
  </si>
  <si>
    <t>Notes: MBtu = million British thermal units; LNG = liquefied natural gas. The IEA crude oil price is a weighted average import price among IEA member countries. Natural gas prices are weighted averages expressed on a gross calorific-value basis. The US gas price reflects the wholesale price prevailing on the domestic market. The EU and China gas prices reflect a balance of pipeline and LNG imports, while the Japan gas price is solely LNG imports; the LNG prices used are those at the customs border, prior to regasification. Steam coal prices are weighted averages adjusted to 6 000 kilocalories per kilogramme. The US steam coal price reflects mine-mouth prices (primarily in the Powder River Basin, Illinois Basin, Northern Appalachia and Central Appalachia markets) plus transport and handling cost. Coastal China steam coal price reflects a balance of imports and domestic sales, while the EU and Japanese steam coal price is solely for imports.</t>
  </si>
  <si>
    <r>
      <rPr>
        <b/>
        <sz val="8"/>
        <color rgb="FFFFFFFF"/>
        <rFont val="Trebuchet MS"/>
        <family val="2"/>
      </rPr>
      <t>New Policies</t>
    </r>
  </si>
  <si>
    <r>
      <rPr>
        <b/>
        <sz val="8"/>
        <color rgb="FFFFFFFF"/>
        <rFont val="Trebuchet MS"/>
        <family val="2"/>
      </rPr>
      <t>Current Policies</t>
    </r>
  </si>
  <si>
    <r>
      <rPr>
        <b/>
        <sz val="8"/>
        <color rgb="FFFFFFFF"/>
        <rFont val="Arial"/>
        <family val="2"/>
      </rPr>
      <t xml:space="preserve">Sustainable
</t>
    </r>
    <r>
      <rPr>
        <b/>
        <sz val="8"/>
        <color rgb="FFFFFFFF"/>
        <rFont val="Trebuchet MS"/>
        <family val="2"/>
      </rPr>
      <t>Development</t>
    </r>
  </si>
  <si>
    <r>
      <rPr>
        <b/>
        <sz val="8"/>
        <color rgb="FFFFFFFF"/>
        <rFont val="Trebuchet MS"/>
        <family val="2"/>
      </rPr>
      <t>Real terms ($2016)</t>
    </r>
  </si>
  <si>
    <r>
      <rPr>
        <b/>
        <sz val="8"/>
        <rFont val="Arial"/>
        <family val="2"/>
      </rPr>
      <t xml:space="preserve">IEA crude oil </t>
    </r>
    <r>
      <rPr>
        <sz val="8"/>
        <rFont val="Arial"/>
        <family val="2"/>
      </rPr>
      <t>($/barrel)</t>
    </r>
  </si>
  <si>
    <r>
      <rPr>
        <b/>
        <sz val="8"/>
        <rFont val="Trebuchet MS"/>
        <family val="2"/>
      </rPr>
      <t xml:space="preserve">Natural gas </t>
    </r>
    <r>
      <rPr>
        <sz val="8"/>
        <rFont val="Arial"/>
        <family val="2"/>
      </rPr>
      <t>($/MBtu)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</si>
  <si>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</si>
  <si>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European Union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</si>
  <si>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</si>
  <si>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Japan</t>
    </r>
  </si>
  <si>
    <r>
      <rPr>
        <b/>
        <sz val="8"/>
        <rFont val="Arial"/>
        <family val="2"/>
      </rPr>
      <t xml:space="preserve">Steam coal </t>
    </r>
    <r>
      <rPr>
        <sz val="8"/>
        <rFont val="Arial"/>
        <family val="2"/>
      </rPr>
      <t>($/tonne)</t>
    </r>
  </si>
  <si>
    <r>
      <rPr>
        <sz val="8"/>
        <rFont val="Arial"/>
        <family val="2"/>
      </rPr>
      <t>Coastal China</t>
    </r>
  </si>
  <si>
    <t>Source: WEO2017</t>
  </si>
  <si>
    <t>Oil price  ($2016, WEO2017)</t>
  </si>
  <si>
    <t>Gas price ($2016, WEO2017)</t>
  </si>
  <si>
    <t>Scenario current Policy</t>
  </si>
  <si>
    <t>Scénario New policy</t>
  </si>
  <si>
    <t>Sustainable development</t>
  </si>
  <si>
    <t>Gas</t>
  </si>
  <si>
    <t>Oil</t>
  </si>
  <si>
    <t>variation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</si>
  <si>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</si>
  <si>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</si>
  <si>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</si>
  <si>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</si>
  <si>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</si>
  <si>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</si>
  <si>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</si>
  <si>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</si>
  <si>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</si>
  <si>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</si>
  <si>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</si>
  <si>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</si>
  <si>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 xml:space="preserve">Consumo bruto </t>
  </si>
  <si>
    <t>PRODESEN 2018-2032 (Twh)</t>
  </si>
  <si>
    <t>usos propios</t>
  </si>
  <si>
    <t>Hidroeléctrica</t>
  </si>
  <si>
    <t>Eólica</t>
  </si>
  <si>
    <t>Geotérmica</t>
  </si>
  <si>
    <t>Cogeneración Eficiente</t>
  </si>
  <si>
    <t>Bioenergía</t>
  </si>
  <si>
    <t>Otras energias limpias (1)</t>
  </si>
  <si>
    <t>Nucleoeléctrica</t>
  </si>
  <si>
    <t>Carboeléctrica, Lecho fluidizado</t>
  </si>
  <si>
    <t>Ciclo combinado, turbo gas</t>
  </si>
  <si>
    <t>Combustión Interna</t>
  </si>
  <si>
    <t>Termoelectrica</t>
  </si>
  <si>
    <t>ThreeME mix electric 2013</t>
  </si>
  <si>
    <t>Generation Gwh</t>
  </si>
  <si>
    <t>Generation %</t>
  </si>
  <si>
    <t>Prodesen</t>
  </si>
  <si>
    <t>Main</t>
  </si>
  <si>
    <t>CO2 Cap</t>
  </si>
  <si>
    <t>PWD_20</t>
  </si>
  <si>
    <t>PWD_21</t>
  </si>
  <si>
    <t>GR_PWD_20</t>
  </si>
  <si>
    <t>GR_PWD_21</t>
  </si>
  <si>
    <t xml:space="preserve">total </t>
  </si>
  <si>
    <t>Scenario Main</t>
  </si>
  <si>
    <t xml:space="preserve">GR_GDP_MAIN (target) </t>
  </si>
  <si>
    <t xml:space="preserve">GR_GDP_scenario MAIN (target) </t>
  </si>
  <si>
    <t xml:space="preserve">GR_GDP_scenario MAIN (with regression) </t>
  </si>
  <si>
    <t>consumo bruto</t>
  </si>
  <si>
    <t>El consumo bruto de energía eléctrica se integra por las ventas de energía a través del suministro básico,suministro calificado, suministro de último recurso, el autoabastecimiento remoto, la importación, las pérdidas de electricidad, los usos propios de los transportistas, distribuidores y generadores.</t>
  </si>
  <si>
    <t>Consumo  final</t>
  </si>
  <si>
    <t>Consumo Final</t>
  </si>
  <si>
    <t>consumo final eléctrico se segmenta en suministro básico, suministro calificado, suministro de último recurso y autoabastecimiento remoto. Estos segmentos se desagregan a su vez en seis sectores: a)residencial; b) comercial; c) servicios; d) empresa mediana; e) gran industria, y f) agrícola</t>
  </si>
  <si>
    <t xml:space="preserve">Emisiones </t>
  </si>
  <si>
    <t>Total</t>
  </si>
  <si>
    <t>Carboeléctrica</t>
  </si>
  <si>
    <t>Ciclo Combinado</t>
  </si>
  <si>
    <t>Lecho Fluidizado</t>
  </si>
  <si>
    <t>Turbogás</t>
  </si>
  <si>
    <t>COPAR 2015</t>
  </si>
  <si>
    <t>Factor de emisión Kg/MWh</t>
  </si>
  <si>
    <t>Carbo y lecho fluilizado</t>
  </si>
  <si>
    <t>ciclo combinado y turbo gas</t>
  </si>
  <si>
    <t>cmbustion interna</t>
  </si>
  <si>
    <t>termo</t>
  </si>
  <si>
    <t>Energias limpias</t>
  </si>
  <si>
    <t>Energia fosil</t>
  </si>
  <si>
    <t>Scenario CO2 CAP</t>
  </si>
  <si>
    <t>Demand projection PRODESEN 2018</t>
  </si>
  <si>
    <t>Consumo final</t>
  </si>
  <si>
    <t>ratio conusmo final/consumo bruto</t>
  </si>
  <si>
    <t>Balmorel</t>
  </si>
  <si>
    <t>GDP growth (%year) PRODESEN (Planeacion), SENER ALTO</t>
  </si>
  <si>
    <t>SENER BAJO</t>
  </si>
  <si>
    <t>2011-2014</t>
  </si>
  <si>
    <t>2015-2020</t>
  </si>
  <si>
    <t>2021-2025</t>
  </si>
  <si>
    <t>2026-2030</t>
  </si>
  <si>
    <t>2031-2040</t>
  </si>
  <si>
    <t>2041-2050</t>
  </si>
  <si>
    <t>GDP growth (%year) MEDPRO 2017</t>
  </si>
  <si>
    <t xml:space="preserve">GDP growth (%year) </t>
  </si>
  <si>
    <t xml:space="preserve">scenario </t>
  </si>
  <si>
    <t>Electricity Generation</t>
  </si>
  <si>
    <t>SENER MEDIO (agosto 2018)</t>
  </si>
  <si>
    <t xml:space="preserve">Main </t>
  </si>
  <si>
    <t xml:space="preserve">CO2 cap </t>
  </si>
  <si>
    <t>Year</t>
  </si>
  <si>
    <t>caseName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</si>
  <si>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</si>
  <si>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</si>
  <si>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</si>
  <si>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</si>
  <si>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</si>
  <si>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Carboelectric</t>
  </si>
  <si>
    <t>Combined cycle and turbogas</t>
  </si>
  <si>
    <t>Termoelectric</t>
  </si>
  <si>
    <t>Capacity (Mw)</t>
  </si>
  <si>
    <t>Generation en TWh</t>
  </si>
  <si>
    <t>caseName (Gwh/Mw)</t>
  </si>
  <si>
    <t>exemple de lecure: avec 1 Mw de capacité on obtient 2.60 Gwh d'electricité</t>
  </si>
  <si>
    <t xml:space="preserve">Consumo final ThreeME </t>
  </si>
  <si>
    <t xml:space="preserve">ration </t>
  </si>
  <si>
    <t>Investment costs (1000$/kW)</t>
  </si>
  <si>
    <t>Geothermic</t>
  </si>
  <si>
    <t>SolarPV</t>
  </si>
  <si>
    <t>Growth rate</t>
  </si>
  <si>
    <t xml:space="preserve"> Learning curve Balmorel</t>
  </si>
  <si>
    <t xml:space="preserve">otras energias limpias </t>
  </si>
  <si>
    <t xml:space="preserve">Auxiliary data </t>
  </si>
  <si>
    <t>Vida económica
BALMOREL</t>
  </si>
  <si>
    <t>otras energias limpias (1)</t>
  </si>
  <si>
    <t>depreciation rate</t>
  </si>
  <si>
    <t>Costos de inversion ($/Kw)
BALMOREL</t>
  </si>
  <si>
    <t>LCOE (USD/kw)</t>
  </si>
  <si>
    <t>caseName (Mw)</t>
  </si>
  <si>
    <t>CAPEX (USD/kw)</t>
  </si>
  <si>
    <t>CO2 cap</t>
  </si>
  <si>
    <t>investment costs (M$) Balmorel</t>
  </si>
  <si>
    <t>Main - Installed electric capacity targets</t>
  </si>
  <si>
    <t>Main - Installed electric capacity trajectory</t>
  </si>
  <si>
    <t>Main - Annual electric capacity installation trajectory</t>
  </si>
  <si>
    <t>Main - Electric costs trajectory (USD/kW)</t>
  </si>
  <si>
    <t>Exchange rate pesos per USD</t>
  </si>
  <si>
    <t>Main - Annual electric investments trajectory (million pesos)</t>
  </si>
  <si>
    <t>Main - Raw annual electric investments trajectory (million USD)</t>
  </si>
  <si>
    <t>CO2 CAP Scenario</t>
  </si>
  <si>
    <r>
      <t>CO</t>
    </r>
    <r>
      <rPr>
        <b/>
        <vertAlign val="sub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Cap Scenario</t>
    </r>
  </si>
  <si>
    <t>CO2 Cap - Installed electric capacity trajectory</t>
  </si>
  <si>
    <t>CO2 Cap - Annual electric capacity installation trajectory</t>
  </si>
  <si>
    <t>CO2 Cap - Electric costs trajectory (USD/kW)</t>
  </si>
  <si>
    <t>CO2 Cap - Raw annual electric investments trajectory (million USD)</t>
  </si>
  <si>
    <t>CO2 Cap - Annual electric investments trajectory (million pesos)</t>
  </si>
  <si>
    <t>Main - Installed electric capacity trajectory (in million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</si>
</sst>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43" formatCode="_(* #,##0.00_);_(* \(#,##0.00\);_(* &quot;-&quot;??_);_(@_)"/>
    <numFmt numFmtId="164" formatCode="_-* #,##0.00\ _€_-;\-* #,##0.00\ _€_-;_-* &quot;-&quot;??\ _€_-;_-@_-"/>
    <numFmt numFmtId="165" formatCode="_-* #,##0.00_-;\-* #,##0.00_-;_-* &quot;-&quot;??_-;_-@_-"/>
    <numFmt numFmtId="166" formatCode="General_)"/>
    <numFmt numFmtId="167" formatCode="0.000"/>
    <numFmt numFmtId="168" formatCode="0.0000"/>
    <numFmt numFmtId="169" formatCode="0.00000"/>
    <numFmt numFmtId="170" formatCode="0.0000000"/>
    <numFmt numFmtId="171" formatCode="_-* #,##0.00_-;_-* #,##0.00\-;_-* &quot;-&quot;??_-;_-@_-"/>
    <numFmt numFmtId="172" formatCode="#,##0.0"/>
    <numFmt numFmtId="173" formatCode="0.00000000000"/>
    <numFmt numFmtId="174" formatCode="0.000000"/>
    <numFmt numFmtId="175" formatCode="0.000000000000000"/>
    <numFmt numFmtId="176" formatCode="0.0%"/>
    <numFmt numFmtId="177" formatCode="0.000%"/>
    <numFmt numFmtId="178" formatCode="0.0000%"/>
    <numFmt numFmtId="179" formatCode="0.000000000000"/>
    <numFmt numFmtId="180" formatCode="0.0000000000000"/>
    <numFmt numFmtId="181" formatCode="0.00000000000000"/>
    <numFmt numFmtId="182" formatCode="0.0"/>
    <numFmt numFmtId="183" formatCode="#,##0.0;\-#,##0.0;&quot;-&quot;;@"/>
    <numFmt numFmtId="184" formatCode="#,##0.0_ ;\-#,##0.0\ "/>
    <numFmt numFmtId="185" formatCode="#,##0.000"/>
    <numFmt numFmtId="186" formatCode="#,##0.00;\-#,##0.00;&quot;-&quot;;@"/>
    <numFmt numFmtId="187" formatCode="#,##0;\-#,##0;&quot;-&quot;;@"/>
    <numFmt numFmtId="188" formatCode="#,##0.00_ ;\-#,##0.00\ "/>
    <numFmt numFmtId="189" formatCode="0.0000000000000000"/>
    <numFmt numFmtId="190" formatCode="#,##0.000;\-#,##0.000;&quot;-&quot;;@"/>
  </numFmts>
  <fonts count="4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S Sans Serif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6AA57"/>
      </patternFill>
    </fill>
    <fill>
      <patternFill patternType="solid">
        <fgColor rgb="FFEBF4EB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26AA57"/>
      </bottom>
      <diagonal/>
    </border>
    <border>
      <left/>
      <right/>
      <top style="thin">
        <color rgb="FF26AA57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4">
    <xf numFmtId="0" fontId="0" fillId="0" borderId="0"/>
    <xf numFmtId="166" fontId="3" fillId="0" borderId="0"/>
    <xf numFmtId="9" fontId="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3" fontId="11" fillId="0" borderId="1">
      <alignment horizontal="right" vertical="top"/>
    </xf>
    <xf numFmtId="172" fontId="10" fillId="0" borderId="2"/>
    <xf numFmtId="172" fontId="10" fillId="0" borderId="2"/>
    <xf numFmtId="172" fontId="10" fillId="0" borderId="2"/>
    <xf numFmtId="43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249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3" borderId="0" xfId="0" applyNumberFormat="1" applyFill="1"/>
    <xf numFmtId="168" fontId="0" fillId="0" borderId="0" xfId="0" applyNumberFormat="1"/>
    <xf numFmtId="169" fontId="0" fillId="0" borderId="0" xfId="0" applyNumberFormat="1"/>
    <xf numFmtId="0" fontId="2" fillId="0" borderId="0" xfId="0" applyFont="1" applyFill="1"/>
    <xf numFmtId="3" fontId="0" fillId="0" borderId="0" xfId="0" applyNumberFormat="1"/>
    <xf numFmtId="167" fontId="0" fillId="0" borderId="0" xfId="0" applyNumberFormat="1"/>
    <xf numFmtId="168" fontId="0" fillId="4" borderId="0" xfId="0" applyNumberFormat="1" applyFill="1"/>
    <xf numFmtId="168" fontId="2" fillId="0" borderId="0" xfId="0" applyNumberFormat="1" applyFont="1" applyFill="1"/>
    <xf numFmtId="169" fontId="2" fillId="0" borderId="0" xfId="0" applyNumberFormat="1" applyFont="1" applyFill="1"/>
    <xf numFmtId="0" fontId="0" fillId="0" borderId="0" xfId="0"/>
    <xf numFmtId="10" fontId="0" fillId="0" borderId="0" xfId="2" applyNumberFormat="1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68" fontId="0" fillId="0" borderId="0" xfId="0" applyNumberFormat="1" applyFill="1"/>
    <xf numFmtId="3" fontId="2" fillId="0" borderId="0" xfId="0" applyNumberFormat="1" applyFont="1"/>
    <xf numFmtId="170" fontId="2" fillId="0" borderId="0" xfId="0" applyNumberFormat="1" applyFont="1"/>
    <xf numFmtId="168" fontId="2" fillId="0" borderId="0" xfId="0" applyNumberFormat="1" applyFont="1"/>
    <xf numFmtId="0" fontId="0" fillId="6" borderId="0" xfId="0" applyFill="1"/>
    <xf numFmtId="168" fontId="0" fillId="6" borderId="0" xfId="0" applyNumberFormat="1" applyFill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70" fontId="2" fillId="6" borderId="0" xfId="0" applyNumberFormat="1" applyFont="1" applyFill="1"/>
    <xf numFmtId="4" fontId="2" fillId="0" borderId="0" xfId="0" applyNumberFormat="1" applyFont="1"/>
    <xf numFmtId="43" fontId="4" fillId="0" borderId="0" xfId="0" applyNumberFormat="1" applyFont="1"/>
    <xf numFmtId="43" fontId="0" fillId="0" borderId="0" xfId="0" applyNumberFormat="1"/>
    <xf numFmtId="43" fontId="0" fillId="4" borderId="0" xfId="0" applyNumberFormat="1" applyFill="1"/>
    <xf numFmtId="0" fontId="13" fillId="0" borderId="0" xfId="0" applyFont="1"/>
    <xf numFmtId="0" fontId="0" fillId="2" borderId="9" xfId="0" applyFill="1" applyBorder="1"/>
    <xf numFmtId="0" fontId="0" fillId="0" borderId="9" xfId="0" applyBorder="1"/>
    <xf numFmtId="168" fontId="0" fillId="0" borderId="9" xfId="0" applyNumberFormat="1" applyBorder="1"/>
    <xf numFmtId="0" fontId="0" fillId="2" borderId="9" xfId="0" applyFill="1" applyBorder="1" applyAlignment="1">
      <alignment wrapText="1"/>
    </xf>
    <xf numFmtId="0" fontId="12" fillId="0" borderId="9" xfId="0" applyFont="1" applyBorder="1"/>
    <xf numFmtId="0" fontId="13" fillId="0" borderId="0" xfId="0" applyFont="1" applyAlignment="1">
      <alignment wrapText="1"/>
    </xf>
    <xf numFmtId="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 applyFont="1" applyFill="1"/>
    <xf numFmtId="2" fontId="5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0" fontId="0" fillId="5" borderId="0" xfId="0" applyNumberFormat="1" applyFill="1"/>
    <xf numFmtId="176" fontId="0" fillId="0" borderId="0" xfId="2" applyNumberFormat="1" applyFont="1"/>
    <xf numFmtId="10" fontId="0" fillId="0" borderId="0" xfId="0" applyNumberFormat="1"/>
    <xf numFmtId="0" fontId="0" fillId="4" borderId="0" xfId="0" applyFill="1"/>
    <xf numFmtId="176" fontId="0" fillId="0" borderId="0" xfId="0" applyNumberFormat="1"/>
    <xf numFmtId="176" fontId="0" fillId="2" borderId="0" xfId="0" applyNumberFormat="1" applyFill="1"/>
    <xf numFmtId="10" fontId="0" fillId="2" borderId="0" xfId="0" applyNumberFormat="1" applyFill="1"/>
    <xf numFmtId="176" fontId="0" fillId="2" borderId="0" xfId="2" applyNumberFormat="1" applyFont="1" applyFill="1"/>
    <xf numFmtId="168" fontId="0" fillId="0" borderId="0" xfId="0" applyNumberFormat="1" applyBorder="1"/>
    <xf numFmtId="0" fontId="14" fillId="0" borderId="0" xfId="0" applyFont="1" applyAlignment="1">
      <alignment horizontal="center" vertical="center" readingOrder="1"/>
    </xf>
    <xf numFmtId="0" fontId="15" fillId="0" borderId="0" xfId="0" applyFont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18" fillId="0" borderId="0" xfId="0" applyFont="1" applyAlignment="1">
      <alignment horizontal="center" vertical="center" readingOrder="1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177" fontId="4" fillId="6" borderId="0" xfId="2" applyNumberFormat="1" applyFont="1" applyFill="1"/>
    <xf numFmtId="178" fontId="4" fillId="2" borderId="0" xfId="2" applyNumberFormat="1" applyFont="1" applyFill="1"/>
    <xf numFmtId="177" fontId="4" fillId="0" borderId="0" xfId="2" applyNumberFormat="1" applyFont="1" applyFill="1"/>
    <xf numFmtId="3" fontId="0" fillId="0" borderId="0" xfId="0" applyNumberFormat="1" applyFill="1"/>
    <xf numFmtId="0" fontId="19" fillId="7" borderId="0" xfId="0" applyFont="1" applyFill="1" applyBorder="1" applyAlignment="1">
      <alignment horizontal="left" vertical="top" wrapText="1"/>
    </xf>
    <xf numFmtId="1" fontId="20" fillId="7" borderId="0" xfId="0" applyNumberFormat="1" applyFont="1" applyFill="1" applyBorder="1" applyAlignment="1">
      <alignment horizontal="left" vertical="top" indent="1" shrinkToFit="1"/>
    </xf>
    <xf numFmtId="1" fontId="20" fillId="7" borderId="0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right" vertical="top" shrinkToFit="1"/>
    </xf>
    <xf numFmtId="1" fontId="20" fillId="7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1" fontId="24" fillId="0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right" vertical="top" shrinkToFit="1"/>
    </xf>
    <xf numFmtId="1" fontId="24" fillId="8" borderId="12" xfId="0" applyNumberFormat="1" applyFont="1" applyFill="1" applyBorder="1" applyAlignment="1">
      <alignment horizontal="center" vertical="top" shrinkToFit="1"/>
    </xf>
    <xf numFmtId="1" fontId="24" fillId="0" borderId="12" xfId="0" applyNumberFormat="1" applyFont="1" applyFill="1" applyBorder="1" applyAlignment="1">
      <alignment horizontal="right" vertical="top" shrinkToFit="1"/>
    </xf>
    <xf numFmtId="1" fontId="24" fillId="0" borderId="12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23" fillId="0" borderId="0" xfId="0" applyFont="1" applyFill="1" applyBorder="1" applyAlignment="1">
      <alignment horizontal="left" vertical="top" wrapText="1" indent="1"/>
    </xf>
    <xf numFmtId="182" fontId="24" fillId="0" borderId="0" xfId="0" applyNumberFormat="1" applyFont="1" applyFill="1" applyBorder="1" applyAlignment="1">
      <alignment horizontal="left" vertical="top" indent="1" shrinkToFit="1"/>
    </xf>
    <xf numFmtId="182" fontId="24" fillId="0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right" vertical="top" shrinkToFit="1"/>
    </xf>
    <xf numFmtId="182" fontId="24" fillId="8" borderId="0" xfId="0" applyNumberFormat="1" applyFont="1" applyFill="1" applyBorder="1" applyAlignment="1">
      <alignment horizontal="center" vertical="top" shrinkToFit="1"/>
    </xf>
    <xf numFmtId="182" fontId="24" fillId="0" borderId="0" xfId="0" applyNumberFormat="1" applyFont="1" applyFill="1" applyBorder="1" applyAlignment="1">
      <alignment horizontal="right" vertical="top" shrinkToFit="1"/>
    </xf>
    <xf numFmtId="182" fontId="24" fillId="0" borderId="0" xfId="0" applyNumberFormat="1" applyFont="1" applyFill="1" applyBorder="1" applyAlignment="1">
      <alignment horizontal="center" vertical="top" shrinkToFit="1"/>
    </xf>
    <xf numFmtId="0" fontId="23" fillId="0" borderId="12" xfId="0" applyFont="1" applyFill="1" applyBorder="1" applyAlignment="1">
      <alignment horizontal="left" vertical="top" wrapText="1" indent="1"/>
    </xf>
    <xf numFmtId="182" fontId="24" fillId="0" borderId="12" xfId="0" applyNumberFormat="1" applyFont="1" applyFill="1" applyBorder="1" applyAlignment="1">
      <alignment horizontal="left" vertical="top" indent="1" shrinkToFit="1"/>
    </xf>
    <xf numFmtId="182" fontId="24" fillId="0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right" vertical="top" shrinkToFit="1"/>
    </xf>
    <xf numFmtId="182" fontId="24" fillId="8" borderId="12" xfId="0" applyNumberFormat="1" applyFont="1" applyFill="1" applyBorder="1" applyAlignment="1">
      <alignment horizontal="center" vertical="top" shrinkToFit="1"/>
    </xf>
    <xf numFmtId="182" fontId="24" fillId="0" borderId="12" xfId="0" applyNumberFormat="1" applyFont="1" applyFill="1" applyBorder="1" applyAlignment="1">
      <alignment horizontal="right" vertical="top" shrinkToFit="1"/>
    </xf>
    <xf numFmtId="182" fontId="24" fillId="0" borderId="12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right" vertical="top" shrinkToFit="1"/>
    </xf>
    <xf numFmtId="1" fontId="24" fillId="8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right" vertical="top" shrinkToFit="1"/>
    </xf>
    <xf numFmtId="1" fontId="24" fillId="0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shrinkToFit="1"/>
    </xf>
    <xf numFmtId="1" fontId="24" fillId="0" borderId="12" xfId="0" applyNumberFormat="1" applyFont="1" applyFill="1" applyBorder="1" applyAlignment="1">
      <alignment horizontal="left" vertical="top" shrinkToFit="1"/>
    </xf>
    <xf numFmtId="0" fontId="0" fillId="0" borderId="0" xfId="0" applyAlignment="1"/>
    <xf numFmtId="0" fontId="22" fillId="0" borderId="0" xfId="0" applyFont="1" applyFill="1" applyBorder="1" applyAlignment="1">
      <alignment horizontal="left" vertical="top"/>
    </xf>
    <xf numFmtId="1" fontId="24" fillId="2" borderId="12" xfId="0" applyNumberFormat="1" applyFont="1" applyFill="1" applyBorder="1" applyAlignment="1">
      <alignment horizontal="left" vertical="top" indent="1" shrinkToFit="1"/>
    </xf>
    <xf numFmtId="1" fontId="24" fillId="2" borderId="12" xfId="0" applyNumberFormat="1" applyFont="1" applyFill="1" applyBorder="1" applyAlignment="1">
      <alignment horizontal="right" vertical="top" shrinkToFit="1"/>
    </xf>
    <xf numFmtId="1" fontId="24" fillId="2" borderId="12" xfId="0" applyNumberFormat="1" applyFont="1" applyFill="1" applyBorder="1" applyAlignment="1">
      <alignment horizontal="center" vertical="top" shrinkToFit="1"/>
    </xf>
    <xf numFmtId="182" fontId="24" fillId="2" borderId="0" xfId="0" applyNumberFormat="1" applyFont="1" applyFill="1" applyBorder="1" applyAlignment="1">
      <alignment horizontal="left" vertical="top" indent="1" shrinkToFit="1"/>
    </xf>
    <xf numFmtId="182" fontId="24" fillId="2" borderId="0" xfId="0" applyNumberFormat="1" applyFont="1" applyFill="1" applyBorder="1" applyAlignment="1">
      <alignment horizontal="left" vertical="top" shrinkToFit="1"/>
    </xf>
    <xf numFmtId="182" fontId="24" fillId="2" borderId="0" xfId="0" applyNumberFormat="1" applyFont="1" applyFill="1" applyBorder="1" applyAlignment="1">
      <alignment horizontal="right" vertical="top" shrinkToFit="1"/>
    </xf>
    <xf numFmtId="182" fontId="24" fillId="2" borderId="0" xfId="0" applyNumberFormat="1" applyFont="1" applyFill="1" applyBorder="1" applyAlignment="1">
      <alignment horizontal="center" vertical="top" shrinkToFit="1"/>
    </xf>
    <xf numFmtId="2" fontId="0" fillId="2" borderId="0" xfId="0" applyNumberFormat="1" applyFill="1"/>
    <xf numFmtId="0" fontId="5" fillId="0" borderId="0" xfId="0" applyFont="1"/>
    <xf numFmtId="1" fontId="0" fillId="0" borderId="0" xfId="0" applyNumberFormat="1"/>
    <xf numFmtId="182" fontId="0" fillId="0" borderId="0" xfId="0" applyNumberFormat="1"/>
    <xf numFmtId="0" fontId="0" fillId="0" borderId="14" xfId="0" applyBorder="1"/>
    <xf numFmtId="1" fontId="0" fillId="0" borderId="14" xfId="0" applyNumberFormat="1" applyBorder="1"/>
    <xf numFmtId="176" fontId="0" fillId="0" borderId="14" xfId="2" applyNumberFormat="1" applyFont="1" applyBorder="1"/>
    <xf numFmtId="9" fontId="0" fillId="0" borderId="14" xfId="2" applyFont="1" applyBorder="1"/>
    <xf numFmtId="10" fontId="0" fillId="0" borderId="14" xfId="2" applyNumberFormat="1" applyFont="1" applyBorder="1"/>
    <xf numFmtId="182" fontId="0" fillId="0" borderId="14" xfId="0" applyNumberFormat="1" applyBorder="1"/>
    <xf numFmtId="183" fontId="5" fillId="0" borderId="0" xfId="0" applyNumberFormat="1" applyFont="1"/>
    <xf numFmtId="3" fontId="0" fillId="9" borderId="0" xfId="0" applyNumberFormat="1" applyFill="1" applyBorder="1"/>
    <xf numFmtId="185" fontId="0" fillId="9" borderId="0" xfId="0" applyNumberFormat="1" applyFill="1" applyBorder="1"/>
    <xf numFmtId="0" fontId="26" fillId="0" borderId="0" xfId="0" applyFont="1" applyAlignment="1">
      <alignment horizontal="center"/>
    </xf>
    <xf numFmtId="3" fontId="5" fillId="9" borderId="0" xfId="0" applyNumberFormat="1" applyFont="1" applyFill="1" applyBorder="1"/>
    <xf numFmtId="176" fontId="5" fillId="0" borderId="0" xfId="2" applyNumberFormat="1" applyFont="1"/>
    <xf numFmtId="186" fontId="0" fillId="0" borderId="0" xfId="0" applyNumberFormat="1" applyFont="1"/>
    <xf numFmtId="10" fontId="5" fillId="0" borderId="0" xfId="2" applyNumberFormat="1" applyFont="1"/>
    <xf numFmtId="177" fontId="0" fillId="0" borderId="0" xfId="2" applyNumberFormat="1" applyFont="1"/>
    <xf numFmtId="184" fontId="0" fillId="0" borderId="0" xfId="0" applyNumberFormat="1" applyFont="1"/>
    <xf numFmtId="187" fontId="5" fillId="0" borderId="0" xfId="0" applyNumberFormat="1" applyFont="1"/>
    <xf numFmtId="0" fontId="0" fillId="0" borderId="0" xfId="0" applyFont="1"/>
    <xf numFmtId="182" fontId="0" fillId="0" borderId="0" xfId="0" applyNumberFormat="1" applyFont="1"/>
    <xf numFmtId="182" fontId="5" fillId="0" borderId="0" xfId="0" applyNumberFormat="1" applyFont="1"/>
    <xf numFmtId="188" fontId="0" fillId="0" borderId="0" xfId="0" applyNumberFormat="1" applyFont="1"/>
    <xf numFmtId="176" fontId="6" fillId="0" borderId="0" xfId="2" applyNumberFormat="1" applyFont="1"/>
    <xf numFmtId="1" fontId="5" fillId="0" borderId="0" xfId="0" applyNumberFormat="1" applyFont="1" applyFill="1"/>
    <xf numFmtId="1" fontId="5" fillId="0" borderId="0" xfId="2" applyNumberFormat="1" applyFont="1" applyFill="1"/>
    <xf numFmtId="174" fontId="2" fillId="0" borderId="0" xfId="0" applyNumberFormat="1" applyFont="1" applyFill="1"/>
    <xf numFmtId="174" fontId="4" fillId="0" borderId="0" xfId="2" applyNumberFormat="1" applyFont="1" applyFill="1"/>
    <xf numFmtId="3" fontId="5" fillId="0" borderId="0" xfId="0" applyNumberFormat="1" applyFont="1" applyFill="1" applyBorder="1"/>
    <xf numFmtId="176" fontId="5" fillId="0" borderId="0" xfId="2" applyNumberFormat="1" applyFont="1" applyFill="1"/>
    <xf numFmtId="176" fontId="0" fillId="2" borderId="14" xfId="2" applyNumberFormat="1" applyFont="1" applyFill="1" applyBorder="1"/>
    <xf numFmtId="9" fontId="4" fillId="0" borderId="0" xfId="2" applyFont="1"/>
    <xf numFmtId="9" fontId="5" fillId="0" borderId="0" xfId="2" applyFont="1"/>
    <xf numFmtId="0" fontId="27" fillId="0" borderId="0" xfId="0" applyFont="1"/>
    <xf numFmtId="187" fontId="0" fillId="0" borderId="0" xfId="0" applyNumberFormat="1" applyFont="1"/>
    <xf numFmtId="0" fontId="2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86" fontId="0" fillId="0" borderId="0" xfId="0" applyNumberFormat="1"/>
    <xf numFmtId="10" fontId="0" fillId="2" borderId="0" xfId="0" applyNumberFormat="1" applyFont="1" applyFill="1"/>
    <xf numFmtId="189" fontId="0" fillId="0" borderId="0" xfId="0" applyNumberFormat="1"/>
    <xf numFmtId="0" fontId="0" fillId="0" borderId="0" xfId="0" applyAlignment="1">
      <alignment wrapText="1"/>
    </xf>
    <xf numFmtId="9" fontId="4" fillId="0" borderId="0" xfId="2" applyNumberFormat="1" applyFont="1"/>
    <xf numFmtId="0" fontId="0" fillId="0" borderId="0" xfId="0" applyAlignment="1">
      <alignment horizontal="left"/>
    </xf>
    <xf numFmtId="177" fontId="6" fillId="0" borderId="0" xfId="2" applyNumberFormat="1" applyFont="1"/>
    <xf numFmtId="178" fontId="6" fillId="0" borderId="0" xfId="2" applyNumberFormat="1" applyFont="1"/>
    <xf numFmtId="174" fontId="2" fillId="0" borderId="0" xfId="0" applyNumberFormat="1" applyFont="1" applyFill="1" applyAlignment="1">
      <alignment horizontal="left"/>
    </xf>
    <xf numFmtId="174" fontId="0" fillId="0" borderId="0" xfId="0" applyNumberFormat="1" applyAlignment="1">
      <alignment horizontal="left"/>
    </xf>
    <xf numFmtId="178" fontId="0" fillId="0" borderId="0" xfId="2" applyNumberFormat="1" applyFont="1"/>
    <xf numFmtId="10" fontId="29" fillId="0" borderId="0" xfId="2" applyNumberFormat="1" applyFont="1"/>
    <xf numFmtId="178" fontId="0" fillId="0" borderId="0" xfId="2" applyNumberFormat="1" applyFont="1" applyFill="1"/>
    <xf numFmtId="10" fontId="0" fillId="0" borderId="0" xfId="2" applyNumberFormat="1" applyFont="1" applyFill="1"/>
    <xf numFmtId="176" fontId="0" fillId="0" borderId="0" xfId="2" applyNumberFormat="1" applyFont="1" applyFill="1"/>
    <xf numFmtId="43" fontId="2" fillId="0" borderId="0" xfId="0" applyNumberFormat="1" applyFont="1"/>
    <xf numFmtId="10" fontId="4" fillId="0" borderId="0" xfId="2" applyNumberFormat="1" applyFont="1"/>
    <xf numFmtId="176" fontId="4" fillId="0" borderId="0" xfId="2" applyNumberFormat="1" applyFont="1"/>
    <xf numFmtId="0" fontId="5" fillId="10" borderId="0" xfId="0" applyFont="1" applyFill="1" applyAlignment="1">
      <alignment wrapText="1"/>
    </xf>
    <xf numFmtId="0" fontId="5" fillId="10" borderId="0" xfId="0" applyFont="1" applyFill="1"/>
    <xf numFmtId="0" fontId="5" fillId="11" borderId="17" xfId="0" applyFont="1" applyFill="1" applyBorder="1"/>
    <xf numFmtId="0" fontId="30" fillId="10" borderId="0" xfId="0" applyFont="1" applyFill="1" applyAlignment="1">
      <alignment wrapText="1"/>
    </xf>
    <xf numFmtId="168" fontId="0" fillId="2" borderId="0" xfId="0" applyNumberFormat="1" applyFill="1"/>
    <xf numFmtId="3" fontId="31" fillId="0" borderId="0" xfId="0" applyNumberFormat="1" applyFont="1"/>
    <xf numFmtId="0" fontId="31" fillId="0" borderId="0" xfId="0" applyFont="1"/>
    <xf numFmtId="9" fontId="0" fillId="0" borderId="0" xfId="2" applyFont="1"/>
    <xf numFmtId="185" fontId="5" fillId="9" borderId="0" xfId="0" applyNumberFormat="1" applyFont="1" applyFill="1" applyBorder="1"/>
    <xf numFmtId="190" fontId="5" fillId="0" borderId="0" xfId="0" applyNumberFormat="1" applyFont="1"/>
    <xf numFmtId="186" fontId="5" fillId="0" borderId="0" xfId="0" applyNumberFormat="1" applyFont="1"/>
    <xf numFmtId="172" fontId="6" fillId="0" borderId="0" xfId="44" applyNumberFormat="1" applyFont="1" applyFill="1" applyBorder="1" applyAlignment="1">
      <alignment vertical="top"/>
    </xf>
    <xf numFmtId="172" fontId="5" fillId="0" borderId="0" xfId="44" applyNumberFormat="1" applyFont="1" applyFill="1" applyBorder="1" applyAlignment="1">
      <alignment vertical="top"/>
    </xf>
    <xf numFmtId="186" fontId="32" fillId="0" borderId="0" xfId="0" applyNumberFormat="1" applyFont="1"/>
    <xf numFmtId="0" fontId="32" fillId="0" borderId="0" xfId="0" applyFont="1"/>
    <xf numFmtId="0" fontId="33" fillId="9" borderId="0" xfId="0" applyFont="1" applyFill="1" applyBorder="1" applyAlignment="1">
      <alignment horizontal="center" wrapText="1"/>
    </xf>
    <xf numFmtId="4" fontId="33" fillId="9" borderId="0" xfId="0" applyNumberFormat="1" applyFont="1" applyFill="1" applyBorder="1"/>
    <xf numFmtId="4" fontId="6" fillId="9" borderId="0" xfId="44" applyNumberFormat="1" applyFill="1" applyBorder="1"/>
    <xf numFmtId="0" fontId="33" fillId="9" borderId="0" xfId="44" applyFont="1" applyFill="1" applyBorder="1" applyAlignment="1">
      <alignment horizontal="left"/>
    </xf>
    <xf numFmtId="0" fontId="33" fillId="9" borderId="0" xfId="44" applyFont="1" applyFill="1" applyBorder="1" applyAlignment="1">
      <alignment horizontal="left" vertical="top"/>
    </xf>
    <xf numFmtId="0" fontId="33" fillId="9" borderId="0" xfId="44" applyFont="1" applyFill="1" applyBorder="1" applyAlignment="1">
      <alignment horizontal="left" wrapText="1"/>
    </xf>
    <xf numFmtId="0" fontId="0" fillId="9" borderId="0" xfId="0" applyFill="1"/>
    <xf numFmtId="167" fontId="0" fillId="9" borderId="0" xfId="0" applyNumberFormat="1" applyFill="1"/>
    <xf numFmtId="176" fontId="33" fillId="9" borderId="0" xfId="2" applyNumberFormat="1" applyFont="1" applyFill="1" applyBorder="1" applyAlignment="1">
      <alignment horizontal="center" wrapText="1"/>
    </xf>
    <xf numFmtId="3" fontId="5" fillId="0" borderId="0" xfId="0" applyNumberFormat="1" applyFont="1"/>
    <xf numFmtId="0" fontId="26" fillId="0" borderId="0" xfId="0" applyFont="1"/>
    <xf numFmtId="3" fontId="6" fillId="9" borderId="0" xfId="44" applyNumberFormat="1" applyFill="1" applyBorder="1"/>
    <xf numFmtId="3" fontId="5" fillId="9" borderId="0" xfId="44" applyNumberFormat="1" applyFont="1" applyFill="1" applyBorder="1"/>
    <xf numFmtId="3" fontId="0" fillId="12" borderId="0" xfId="0" applyNumberFormat="1" applyFill="1"/>
    <xf numFmtId="0" fontId="34" fillId="0" borderId="0" xfId="0" applyFont="1"/>
    <xf numFmtId="0" fontId="37" fillId="0" borderId="0" xfId="0" applyFont="1"/>
    <xf numFmtId="0" fontId="38" fillId="0" borderId="0" xfId="0" applyFont="1"/>
    <xf numFmtId="0" fontId="1" fillId="0" borderId="0" xfId="0" applyFont="1"/>
    <xf numFmtId="1" fontId="5" fillId="9" borderId="0" xfId="44" applyNumberFormat="1" applyFont="1" applyFill="1" applyBorder="1"/>
    <xf numFmtId="1" fontId="5" fillId="0" borderId="0" xfId="0" applyNumberFormat="1" applyFont="1"/>
    <xf numFmtId="3" fontId="39" fillId="0" borderId="0" xfId="0" applyNumberFormat="1" applyFont="1"/>
    <xf numFmtId="3" fontId="39" fillId="12" borderId="0" xfId="0" applyNumberFormat="1" applyFont="1" applyFill="1"/>
    <xf numFmtId="3" fontId="2" fillId="12" borderId="0" xfId="0" applyNumberFormat="1" applyFont="1" applyFill="1"/>
    <xf numFmtId="3" fontId="5" fillId="12" borderId="0" xfId="0" applyNumberFormat="1" applyFont="1" applyFill="1"/>
    <xf numFmtId="0" fontId="0" fillId="7" borderId="0" xfId="0" applyFill="1" applyBorder="1" applyAlignment="1">
      <alignment horizontal="left" vertical="center" wrapText="1"/>
    </xf>
    <xf numFmtId="0" fontId="19" fillId="7" borderId="10" xfId="0" applyFont="1" applyFill="1" applyBorder="1" applyAlignment="1">
      <alignment horizontal="left" vertical="top" wrapText="1" indent="3"/>
    </xf>
    <xf numFmtId="0" fontId="19" fillId="7" borderId="10" xfId="0" applyFont="1" applyFill="1" applyBorder="1" applyAlignment="1">
      <alignment horizontal="left" vertical="top" wrapText="1" indent="1"/>
    </xf>
    <xf numFmtId="0" fontId="0" fillId="7" borderId="10" xfId="0" applyFill="1" applyBorder="1" applyAlignment="1">
      <alignment horizontal="left" vertical="top" wrapText="1" indent="1"/>
    </xf>
    <xf numFmtId="0" fontId="25" fillId="0" borderId="0" xfId="0" applyFont="1" applyAlignment="1">
      <alignment horizontal="center" wrapText="1"/>
    </xf>
    <xf numFmtId="0" fontId="0" fillId="9" borderId="0" xfId="0" applyFill="1" applyBorder="1" applyAlignment="1">
      <alignment horizontal="left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5" fillId="0" borderId="3" xfId="0" applyFont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25" fillId="0" borderId="5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0" fontId="25" fillId="0" borderId="7" xfId="0" applyFont="1" applyBorder="1" applyAlignment="1">
      <alignment horizontal="center" wrapText="1"/>
    </xf>
    <xf numFmtId="0" fontId="2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9" borderId="0" xfId="0" applyFill="1" applyBorder="1" applyAlignment="1">
      <alignment horizontal="left" wrapText="1"/>
    </xf>
    <xf numFmtId="3" fontId="0" fillId="13" borderId="0" xfId="0" applyNumberFormat="1" applyFill="1"/>
    <xf numFmtId="1" fontId="5" fillId="13" borderId="0" xfId="44" applyNumberFormat="1" applyFont="1" applyFill="1" applyBorder="1"/>
    <xf numFmtId="3" fontId="39" fillId="13" borderId="0" xfId="0" applyNumberFormat="1" applyFont="1" applyFill="1"/>
    <xf numFmtId="1" fontId="5" fillId="13" borderId="0" xfId="0" applyNumberFormat="1" applyFont="1" applyFill="1"/>
  </cellXfs>
  <cellStyles count="84">
    <cellStyle name="Comma 2" xfId="3"/>
    <cellStyle name="Comma 2 2" xfId="4"/>
    <cellStyle name="Comma 2 3" xfId="5"/>
    <cellStyle name="Comma 2 3 2" xfId="6"/>
    <cellStyle name="donn_total" xfId="7"/>
    <cellStyle name="donnnormal1" xfId="8"/>
    <cellStyle name="donnnormal1 2" xfId="9"/>
    <cellStyle name="donnnormal1 3" xfId="1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Millares 2" xfId="11"/>
    <cellStyle name="Milliers 2" xfId="12"/>
    <cellStyle name="Milliers 3" xfId="13"/>
    <cellStyle name="Milliers 4" xfId="14"/>
    <cellStyle name="Motif" xfId="15"/>
    <cellStyle name="Motif 2" xfId="16"/>
    <cellStyle name="Motif 2 2" xfId="17"/>
    <cellStyle name="Motif 2 3" xfId="18"/>
    <cellStyle name="Motif 2 3 2" xfId="19"/>
    <cellStyle name="Motif 3" xfId="20"/>
    <cellStyle name="Motif 4" xfId="21"/>
    <cellStyle name="Motif 4 2" xfId="22"/>
    <cellStyle name="Normal" xfId="0" builtinId="0"/>
    <cellStyle name="Normal 2" xfId="23"/>
    <cellStyle name="Normal 2 2" xfId="24"/>
    <cellStyle name="Normal 2 3" xfId="25"/>
    <cellStyle name="Normal 2 3 2" xfId="26"/>
    <cellStyle name="Normal 2 4" xfId="27"/>
    <cellStyle name="Normal 3" xfId="28"/>
    <cellStyle name="Normal 3 2" xfId="29"/>
    <cellStyle name="Normal 3 3" xfId="30"/>
    <cellStyle name="Normal 3 4" xfId="31"/>
    <cellStyle name="Normal 4" xfId="32"/>
    <cellStyle name="Normal 4 2" xfId="33"/>
    <cellStyle name="Normal 4 3" xfId="34"/>
    <cellStyle name="Normal 5" xfId="35"/>
    <cellStyle name="Normal 6" xfId="36"/>
    <cellStyle name="Normal 7" xfId="1"/>
    <cellStyle name="Normal 8" xfId="44"/>
    <cellStyle name="Percent 2" xfId="37"/>
    <cellStyle name="Percent 2 2" xfId="38"/>
    <cellStyle name="Percent 2 2 2" xfId="39"/>
    <cellStyle name="Percent 2 3" xfId="40"/>
    <cellStyle name="Percent 2 4" xfId="41"/>
    <cellStyle name="Percent 3" xfId="42"/>
    <cellStyle name="Pourcentage" xfId="2" builtinId="5"/>
    <cellStyle name="Pourcentage 2" xfId="43"/>
    <cellStyle name="Pourcentage 6" xfId="4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4633570677903"/>
          <c:y val="7.454857093139601E-2"/>
          <c:w val="0.678484331400934"/>
          <c:h val="0.7557784519197641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8082843078117705"/>
                  <c:y val="6.8792510861435813E-2"/>
                </c:manualLayout>
              </c:layout>
              <c:numFmt formatCode="General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'!$D$12:$AO$12</c:f>
              <c:numCache>
                <c:formatCode>0.0%</c:formatCode>
                <c:ptCount val="38"/>
                <c:pt idx="0" formatCode="0.0000000">
                  <c:v>2.911656E-2</c:v>
                </c:pt>
                <c:pt idx="1">
                  <c:v>2.9965176158079698E-2</c:v>
                </c:pt>
                <c:pt idx="2">
                  <c:v>2.9965176158079698E-2</c:v>
                </c:pt>
                <c:pt idx="3">
                  <c:v>2.9965176158079698E-2</c:v>
                </c:pt>
                <c:pt idx="4" formatCode="0.00%">
                  <c:v>2.5999999999999999E-2</c:v>
                </c:pt>
                <c:pt idx="5" formatCode="0.00%">
                  <c:v>2.5999999999999999E-2</c:v>
                </c:pt>
                <c:pt idx="6" formatCode="0.00%">
                  <c:v>2.5999999999999999E-2</c:v>
                </c:pt>
                <c:pt idx="7" formatCode="0.00%">
                  <c:v>2.5999999999999999E-2</c:v>
                </c:pt>
                <c:pt idx="8">
                  <c:v>2.9000000000000001E-2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2.9000000000000001E-2</c:v>
                </c:pt>
                <c:pt idx="12">
                  <c:v>2.9000000000000001E-2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2.8000000000000001E-2</c:v>
                </c:pt>
                <c:pt idx="17">
                  <c:v>2.8000000000000001E-2</c:v>
                </c:pt>
                <c:pt idx="18">
                  <c:v>2.7E-2</c:v>
                </c:pt>
                <c:pt idx="19">
                  <c:v>2.7E-2</c:v>
                </c:pt>
                <c:pt idx="20">
                  <c:v>2.7E-2</c:v>
                </c:pt>
                <c:pt idx="21">
                  <c:v>2.7E-2</c:v>
                </c:pt>
                <c:pt idx="22">
                  <c:v>2.7E-2</c:v>
                </c:pt>
                <c:pt idx="23">
                  <c:v>2.7E-2</c:v>
                </c:pt>
                <c:pt idx="24">
                  <c:v>2.7E-2</c:v>
                </c:pt>
                <c:pt idx="25">
                  <c:v>2.7E-2</c:v>
                </c:pt>
                <c:pt idx="26">
                  <c:v>2.7E-2</c:v>
                </c:pt>
                <c:pt idx="27">
                  <c:v>2.7E-2</c:v>
                </c:pt>
                <c:pt idx="28">
                  <c:v>2.5999999999999999E-2</c:v>
                </c:pt>
                <c:pt idx="29">
                  <c:v>2.5999999999999999E-2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2.5999999999999999E-2</c:v>
                </c:pt>
                <c:pt idx="34">
                  <c:v>2.5999999999999999E-2</c:v>
                </c:pt>
                <c:pt idx="35">
                  <c:v>2.5999999999999999E-2</c:v>
                </c:pt>
                <c:pt idx="36">
                  <c:v>2.5999999999999999E-2</c:v>
                </c:pt>
                <c:pt idx="37">
                  <c:v>2.5999999999999999E-2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38-4E9A-8645-22785429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46240"/>
        <c:axId val="156361472"/>
      </c:lineChart>
      <c:catAx>
        <c:axId val="15634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361472"/>
        <c:crosses val="autoZero"/>
        <c:auto val="1"/>
        <c:lblAlgn val="ctr"/>
        <c:lblOffset val="100"/>
        <c:noMultiLvlLbl val="0"/>
      </c:catAx>
      <c:valAx>
        <c:axId val="156361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56346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2.0012746096583701E-2"/>
                  <c:y val="0.16874632281703006"/>
                </c:manualLayout>
              </c:layout>
              <c:numFmt formatCode="#,##0.0000000000000000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'!$D$23:$AO$23</c:f>
              <c:numCache>
                <c:formatCode>0.000%</c:formatCode>
                <c:ptCount val="38"/>
                <c:pt idx="0" formatCode="0.000000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 formatCode="0.0%">
                  <c:v>2.9965176158079691E-2</c:v>
                </c:pt>
                <c:pt idx="4" formatCode="0.0%">
                  <c:v>2.8920511070958776E-2</c:v>
                </c:pt>
                <c:pt idx="5" formatCode="0.0%">
                  <c:v>2.7912265764535701E-2</c:v>
                </c:pt>
                <c:pt idx="6" formatCode="0.0%">
                  <c:v>2.6939170549182243E-2</c:v>
                </c:pt>
                <c:pt idx="7" formatCode="0.0%">
                  <c:v>2.5999999999999988E-2</c:v>
                </c:pt>
                <c:pt idx="8" formatCode="0.0%">
                  <c:v>2.6574082439196175E-2</c:v>
                </c:pt>
                <c:pt idx="9" formatCode="0.0%">
                  <c:v>2.7160840672507493E-2</c:v>
                </c:pt>
                <c:pt idx="10" formatCode="0.0%">
                  <c:v>2.7760554582657186E-2</c:v>
                </c:pt>
                <c:pt idx="11" formatCode="0.0%">
                  <c:v>2.8373510232205291E-2</c:v>
                </c:pt>
                <c:pt idx="12" formatCode="0.0%">
                  <c:v>2.8999999999999995E-2</c:v>
                </c:pt>
                <c:pt idx="13" formatCode="0.0%">
                  <c:v>2.8797182889599492E-2</c:v>
                </c:pt>
                <c:pt idx="14" formatCode="0.0%">
                  <c:v>2.8595784219897998E-2</c:v>
                </c:pt>
                <c:pt idx="15" formatCode="0.0%">
                  <c:v>2.839579407075607E-2</c:v>
                </c:pt>
                <c:pt idx="16" formatCode="0.0%">
                  <c:v>2.8197202591412677E-2</c:v>
                </c:pt>
                <c:pt idx="17" formatCode="0.0%">
                  <c:v>2.7999999999999994E-2</c:v>
                </c:pt>
                <c:pt idx="18" formatCode="0.0%">
                  <c:v>2.7898355536834545E-2</c:v>
                </c:pt>
                <c:pt idx="19" formatCode="0.0%">
                  <c:v>2.7797080059272391E-2</c:v>
                </c:pt>
                <c:pt idx="20" formatCode="0.0%">
                  <c:v>2.7696172227836973E-2</c:v>
                </c:pt>
                <c:pt idx="21" formatCode="0.0%">
                  <c:v>2.7595630707914248E-2</c:v>
                </c:pt>
                <c:pt idx="22" formatCode="0.0%">
                  <c:v>2.7495454169735038E-2</c:v>
                </c:pt>
                <c:pt idx="23" formatCode="0.0%">
                  <c:v>2.7395641288357434E-2</c:v>
                </c:pt>
                <c:pt idx="24" formatCode="0.0%">
                  <c:v>2.7296190743649282E-2</c:v>
                </c:pt>
                <c:pt idx="25" formatCode="0.0%">
                  <c:v>2.7197101220270716E-2</c:v>
                </c:pt>
                <c:pt idx="26" formatCode="0.0%">
                  <c:v>2.7098371407656762E-2</c:v>
                </c:pt>
                <c:pt idx="27" formatCode="0.0%">
                  <c:v>2.7000000000000007E-2</c:v>
                </c:pt>
                <c:pt idx="28" formatCode="0.0%">
                  <c:v>2.6898293157646008E-2</c:v>
                </c:pt>
                <c:pt idx="29" formatCode="0.0%">
                  <c:v>2.6796969436839475E-2</c:v>
                </c:pt>
                <c:pt idx="30" formatCode="0.0%">
                  <c:v>2.6696027394392158E-2</c:v>
                </c:pt>
                <c:pt idx="31" formatCode="0.0%">
                  <c:v>2.6595465592552176E-2</c:v>
                </c:pt>
                <c:pt idx="32" formatCode="0.0%">
                  <c:v>2.6495282598983549E-2</c:v>
                </c:pt>
                <c:pt idx="33" formatCode="0.0%">
                  <c:v>2.639547698674579E-2</c:v>
                </c:pt>
                <c:pt idx="34" formatCode="0.0%">
                  <c:v>2.6296047334273584E-2</c:v>
                </c:pt>
                <c:pt idx="35" formatCode="0.0%">
                  <c:v>2.6196992225356538E-2</c:v>
                </c:pt>
                <c:pt idx="36" formatCode="0.0%">
                  <c:v>2.609831024911901E-2</c:v>
                </c:pt>
                <c:pt idx="37" formatCode="0.0%">
                  <c:v>2.6000000000000013E-2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7F-4C32-AAB6-8EABC81E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178304"/>
        <c:axId val="132179840"/>
      </c:lineChart>
      <c:catAx>
        <c:axId val="13217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179840"/>
        <c:crosses val="autoZero"/>
        <c:auto val="1"/>
        <c:lblAlgn val="ctr"/>
        <c:lblOffset val="100"/>
        <c:noMultiLvlLbl val="0"/>
      </c:catAx>
      <c:valAx>
        <c:axId val="13217984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217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10478497880101"/>
          <c:y val="7.2047067942010615E-2"/>
          <c:w val="0.70197637367310506"/>
          <c:h val="0.7271374521596500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'!$D$24:$AO$24</c:f>
              <c:numCache>
                <c:formatCode>0.0000%</c:formatCode>
                <c:ptCount val="38"/>
                <c:pt idx="0" formatCode="0.0000000">
                  <c:v>2.911656E-2</c:v>
                </c:pt>
                <c:pt idx="1">
                  <c:v>2.9353408995580244E-2</c:v>
                </c:pt>
                <c:pt idx="2">
                  <c:v>2.8881931709551237E-2</c:v>
                </c:pt>
                <c:pt idx="3" formatCode="0.000%">
                  <c:v>2.8512906103941912E-2</c:v>
                </c:pt>
                <c:pt idx="4" formatCode="0.000%">
                  <c:v>2.8233018945682826E-2</c:v>
                </c:pt>
                <c:pt idx="5" formatCode="0.000%">
                  <c:v>2.802971161362244E-2</c:v>
                </c:pt>
                <c:pt idx="6" formatCode="0.000%">
                  <c:v>2.7891180098527046E-2</c:v>
                </c:pt>
                <c:pt idx="7" formatCode="0.000%">
                  <c:v>2.780637500308079E-2</c:v>
                </c:pt>
                <c:pt idx="8" formatCode="0.000%">
                  <c:v>2.7765001541885687E-2</c:v>
                </c:pt>
                <c:pt idx="9" formatCode="0.000%">
                  <c:v>2.7757519541461616E-2</c:v>
                </c:pt>
                <c:pt idx="10" formatCode="0.000%">
                  <c:v>2.7775143440246296E-2</c:v>
                </c:pt>
                <c:pt idx="11" formatCode="0.000%">
                  <c:v>2.7809842288595298E-2</c:v>
                </c:pt>
                <c:pt idx="12" formatCode="0.000%">
                  <c:v>2.7854339748782084E-2</c:v>
                </c:pt>
                <c:pt idx="13" formatCode="0.000%">
                  <c:v>2.7902114094997942E-2</c:v>
                </c:pt>
                <c:pt idx="14" formatCode="0.000%">
                  <c:v>2.7947398213352032E-2</c:v>
                </c:pt>
                <c:pt idx="15" formatCode="0.000%">
                  <c:v>2.7985179601871361E-2</c:v>
                </c:pt>
                <c:pt idx="16" formatCode="0.000%">
                  <c:v>2.8011200370500793E-2</c:v>
                </c:pt>
                <c:pt idx="17" formatCode="0.000%">
                  <c:v>2.8021957241103068E-2</c:v>
                </c:pt>
                <c:pt idx="18" formatCode="0.000%">
                  <c:v>2.8014701547458776E-2</c:v>
                </c:pt>
                <c:pt idx="19" formatCode="0.000%">
                  <c:v>2.7987439235266344E-2</c:v>
                </c:pt>
                <c:pt idx="20" formatCode="0.000%">
                  <c:v>2.7938930862142074E-2</c:v>
                </c:pt>
                <c:pt idx="21" formatCode="0.000%">
                  <c:v>2.7868691597620138E-2</c:v>
                </c:pt>
                <c:pt idx="22" formatCode="0.000%">
                  <c:v>2.7776991223152525E-2</c:v>
                </c:pt>
                <c:pt idx="23" formatCode="0.000%">
                  <c:v>2.7664854132109135E-2</c:v>
                </c:pt>
                <c:pt idx="24" formatCode="0.000%">
                  <c:v>2.7534059329777663E-2</c:v>
                </c:pt>
                <c:pt idx="25" formatCode="0.000%">
                  <c:v>2.7387140433363731E-2</c:v>
                </c:pt>
                <c:pt idx="26" formatCode="0.000%">
                  <c:v>2.7227385671990761E-2</c:v>
                </c:pt>
                <c:pt idx="27" formatCode="0.000%">
                  <c:v>2.7058837886700059E-2</c:v>
                </c:pt>
                <c:pt idx="28" formatCode="0.000%">
                  <c:v>2.6886294530450779E-2</c:v>
                </c:pt>
                <c:pt idx="29" formatCode="0.000%">
                  <c:v>2.6715307668119938E-2</c:v>
                </c:pt>
                <c:pt idx="30" formatCode="0.000%">
                  <c:v>2.6552183976502407E-2</c:v>
                </c:pt>
                <c:pt idx="31" formatCode="0.000%">
                  <c:v>2.6403984744310924E-2</c:v>
                </c:pt>
                <c:pt idx="32" formatCode="0.000%">
                  <c:v>2.6278525872176065E-2</c:v>
                </c:pt>
                <c:pt idx="33" formatCode="0.000%">
                  <c:v>2.6184377872646269E-2</c:v>
                </c:pt>
                <c:pt idx="34" formatCode="0.000%">
                  <c:v>2.613086587018789E-2</c:v>
                </c:pt>
                <c:pt idx="35" formatCode="0.000%">
                  <c:v>2.6128069601185015E-2</c:v>
                </c:pt>
                <c:pt idx="36" formatCode="0.000%">
                  <c:v>2.6186823413939707E-2</c:v>
                </c:pt>
                <c:pt idx="37" formatCode="0.000%">
                  <c:v>2.6318716268671799E-2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BB-4FE5-9EAB-E6625F2F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88288"/>
        <c:axId val="156590080"/>
      </c:lineChart>
      <c:catAx>
        <c:axId val="15658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590080"/>
        <c:crosses val="autoZero"/>
        <c:auto val="1"/>
        <c:lblAlgn val="ctr"/>
        <c:lblOffset val="100"/>
        <c:noMultiLvlLbl val="0"/>
      </c:catAx>
      <c:valAx>
        <c:axId val="156590080"/>
        <c:scaling>
          <c:orientation val="minMax"/>
          <c:min val="2.0000000000000004E-2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15658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414726823573812E-2"/>
          <c:y val="1.4525481629113502E-2"/>
          <c:w val="0.91670581076567514"/>
          <c:h val="0.83740070683855194"/>
        </c:manualLayout>
      </c:layout>
      <c:lineChart>
        <c:grouping val="standard"/>
        <c:varyColors val="0"/>
        <c:ser>
          <c:idx val="0"/>
          <c:order val="0"/>
          <c:tx>
            <c:strRef>
              <c:f>'polynomial regression'!$Q$3</c:f>
              <c:strCache>
                <c:ptCount val="1"/>
                <c:pt idx="0">
                  <c:v>PlageY_Poly_formule</c:v>
                </c:pt>
              </c:strCache>
            </c:strRef>
          </c:tx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6.2996094408820525E-3"/>
                  <c:y val="0.216272842604631"/>
                </c:manualLayout>
              </c:layout>
              <c:numFmt formatCode="0.000000000000000" sourceLinked="0"/>
            </c:trendlineLbl>
          </c:trendline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regression'!$Q$4:$Q$41</c:f>
              <c:numCache>
                <c:formatCode>General</c:formatCode>
                <c:ptCount val="38"/>
                <c:pt idx="0">
                  <c:v>2.9941405807016191E-2</c:v>
                </c:pt>
                <c:pt idx="1">
                  <c:v>2.9353408995580244E-2</c:v>
                </c:pt>
                <c:pt idx="2">
                  <c:v>2.8881931709551237E-2</c:v>
                </c:pt>
                <c:pt idx="3">
                  <c:v>2.8512906103941912E-2</c:v>
                </c:pt>
                <c:pt idx="4">
                  <c:v>2.8233018945682826E-2</c:v>
                </c:pt>
                <c:pt idx="5">
                  <c:v>2.802971161362244E-2</c:v>
                </c:pt>
                <c:pt idx="6">
                  <c:v>2.7891180098527046E-2</c:v>
                </c:pt>
                <c:pt idx="7">
                  <c:v>2.780637500308079E-2</c:v>
                </c:pt>
                <c:pt idx="8">
                  <c:v>2.7765001541885687E-2</c:v>
                </c:pt>
                <c:pt idx="9">
                  <c:v>2.7757519541461616E-2</c:v>
                </c:pt>
                <c:pt idx="10">
                  <c:v>2.7775143440246296E-2</c:v>
                </c:pt>
                <c:pt idx="11">
                  <c:v>2.7809842288595298E-2</c:v>
                </c:pt>
                <c:pt idx="12">
                  <c:v>2.7854339748782084E-2</c:v>
                </c:pt>
                <c:pt idx="13">
                  <c:v>2.7902114094997942E-2</c:v>
                </c:pt>
                <c:pt idx="14">
                  <c:v>2.7947398213352032E-2</c:v>
                </c:pt>
                <c:pt idx="15">
                  <c:v>2.7985179601871361E-2</c:v>
                </c:pt>
                <c:pt idx="16">
                  <c:v>2.8011200370500793E-2</c:v>
                </c:pt>
                <c:pt idx="17">
                  <c:v>2.8021957241103068E-2</c:v>
                </c:pt>
                <c:pt idx="18">
                  <c:v>2.8014701547458776E-2</c:v>
                </c:pt>
                <c:pt idx="19">
                  <c:v>2.7987439235266344E-2</c:v>
                </c:pt>
                <c:pt idx="20">
                  <c:v>2.7938930862142074E-2</c:v>
                </c:pt>
                <c:pt idx="21">
                  <c:v>2.7868691597620138E-2</c:v>
                </c:pt>
                <c:pt idx="22">
                  <c:v>2.7776991223152525E-2</c:v>
                </c:pt>
                <c:pt idx="23">
                  <c:v>2.7664854132109135E-2</c:v>
                </c:pt>
                <c:pt idx="24">
                  <c:v>2.7534059329777663E-2</c:v>
                </c:pt>
                <c:pt idx="25">
                  <c:v>2.7387140433363731E-2</c:v>
                </c:pt>
                <c:pt idx="26">
                  <c:v>2.7227385671990761E-2</c:v>
                </c:pt>
                <c:pt idx="27">
                  <c:v>2.7058837886700059E-2</c:v>
                </c:pt>
                <c:pt idx="28">
                  <c:v>2.6886294530450779E-2</c:v>
                </c:pt>
                <c:pt idx="29">
                  <c:v>2.6715307668119938E-2</c:v>
                </c:pt>
                <c:pt idx="30">
                  <c:v>2.6552183976502407E-2</c:v>
                </c:pt>
                <c:pt idx="31">
                  <c:v>2.6403984744310924E-2</c:v>
                </c:pt>
                <c:pt idx="32">
                  <c:v>2.6278525872176065E-2</c:v>
                </c:pt>
                <c:pt idx="33">
                  <c:v>2.6184377872646269E-2</c:v>
                </c:pt>
                <c:pt idx="34">
                  <c:v>2.613086587018789E-2</c:v>
                </c:pt>
                <c:pt idx="35">
                  <c:v>2.6128069601185015E-2</c:v>
                </c:pt>
                <c:pt idx="36">
                  <c:v>2.6186823413939707E-2</c:v>
                </c:pt>
                <c:pt idx="37">
                  <c:v>2.6318716268671799E-2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A8-438E-9D3C-1279B65C1387}"/>
            </c:ext>
          </c:extLst>
        </c:ser>
        <c:ser>
          <c:idx val="1"/>
          <c:order val="1"/>
          <c:tx>
            <c:strRef>
              <c:f>'polynomial regression'!$B$3</c:f>
              <c:strCache>
                <c:ptCount val="1"/>
                <c:pt idx="0">
                  <c:v>plageY</c:v>
                </c:pt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regression'!$B$4:$B$41</c:f>
              <c:numCache>
                <c:formatCode>General</c:formatCode>
                <c:ptCount val="38"/>
                <c:pt idx="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>
                  <c:v>2.9965176158079691E-2</c:v>
                </c:pt>
                <c:pt idx="4">
                  <c:v>2.8920511070958776E-2</c:v>
                </c:pt>
                <c:pt idx="5">
                  <c:v>2.7912265764535701E-2</c:v>
                </c:pt>
                <c:pt idx="6">
                  <c:v>2.6939170549182243E-2</c:v>
                </c:pt>
                <c:pt idx="7">
                  <c:v>2.5999999999999988E-2</c:v>
                </c:pt>
                <c:pt idx="8">
                  <c:v>2.6574082439196175E-2</c:v>
                </c:pt>
                <c:pt idx="9">
                  <c:v>2.7160840672507493E-2</c:v>
                </c:pt>
                <c:pt idx="10">
                  <c:v>2.7760554582657186E-2</c:v>
                </c:pt>
                <c:pt idx="11">
                  <c:v>2.8373510232205291E-2</c:v>
                </c:pt>
                <c:pt idx="12">
                  <c:v>2.8999999999999995E-2</c:v>
                </c:pt>
                <c:pt idx="13">
                  <c:v>2.8797182889599492E-2</c:v>
                </c:pt>
                <c:pt idx="14">
                  <c:v>2.8595784219897998E-2</c:v>
                </c:pt>
                <c:pt idx="15">
                  <c:v>2.839579407075607E-2</c:v>
                </c:pt>
                <c:pt idx="16">
                  <c:v>2.8197202591412677E-2</c:v>
                </c:pt>
                <c:pt idx="17" formatCode="0.0000">
                  <c:v>2.7999999999999994E-2</c:v>
                </c:pt>
                <c:pt idx="18" formatCode="0.0000">
                  <c:v>2.7898355536834545E-2</c:v>
                </c:pt>
                <c:pt idx="19" formatCode="0.0000">
                  <c:v>2.7797080059272391E-2</c:v>
                </c:pt>
                <c:pt idx="20" formatCode="0.0000">
                  <c:v>2.7696172227836973E-2</c:v>
                </c:pt>
                <c:pt idx="21" formatCode="0.0000">
                  <c:v>2.7595630707914248E-2</c:v>
                </c:pt>
                <c:pt idx="22" formatCode="0.0000">
                  <c:v>2.7495454169735038E-2</c:v>
                </c:pt>
                <c:pt idx="23" formatCode="0.0000">
                  <c:v>2.7395641288357434E-2</c:v>
                </c:pt>
                <c:pt idx="24" formatCode="0.0000">
                  <c:v>2.7296190743649282E-2</c:v>
                </c:pt>
                <c:pt idx="25" formatCode="0.0000">
                  <c:v>2.7197101220270716E-2</c:v>
                </c:pt>
                <c:pt idx="26" formatCode="0.0000">
                  <c:v>2.7098371407656762E-2</c:v>
                </c:pt>
                <c:pt idx="27" formatCode="0.0000">
                  <c:v>2.7000000000000007E-2</c:v>
                </c:pt>
                <c:pt idx="28" formatCode="0.0000">
                  <c:v>2.6898293157646008E-2</c:v>
                </c:pt>
                <c:pt idx="29" formatCode="0.0000">
                  <c:v>2.6796969436839475E-2</c:v>
                </c:pt>
                <c:pt idx="30" formatCode="0.0000">
                  <c:v>2.6696027394392158E-2</c:v>
                </c:pt>
                <c:pt idx="31" formatCode="0.0000">
                  <c:v>2.6595465592552176E-2</c:v>
                </c:pt>
                <c:pt idx="32" formatCode="0.0000">
                  <c:v>2.6495282598983549E-2</c:v>
                </c:pt>
                <c:pt idx="33" formatCode="0.0000">
                  <c:v>2.639547698674579E-2</c:v>
                </c:pt>
                <c:pt idx="34" formatCode="0.0000">
                  <c:v>2.6296047334273584E-2</c:v>
                </c:pt>
                <c:pt idx="35" formatCode="0.0000">
                  <c:v>2.6196992225356538E-2</c:v>
                </c:pt>
                <c:pt idx="36" formatCode="0.0000">
                  <c:v>2.609831024911901E-2</c:v>
                </c:pt>
                <c:pt idx="37">
                  <c:v>2.6000000000000013E-2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A8-438E-9D3C-1279B65C1387}"/>
            </c:ext>
          </c:extLst>
        </c:ser>
        <c:ser>
          <c:idx val="2"/>
          <c:order val="2"/>
          <c:tx>
            <c:strRef>
              <c:f>'polynomial regression'!$R$3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regression'!$R$4:$R$41</c:f>
              <c:numCache>
                <c:formatCode>General</c:formatCode>
                <c:ptCount val="38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EC8-4EC5-A91F-7F72FDABE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652672"/>
        <c:axId val="176654208"/>
      </c:lineChart>
      <c:catAx>
        <c:axId val="17665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6654208"/>
        <c:crosses val="autoZero"/>
        <c:auto val="1"/>
        <c:lblAlgn val="ctr"/>
        <c:lblOffset val="100"/>
        <c:noMultiLvlLbl val="0"/>
      </c:catAx>
      <c:valAx>
        <c:axId val="176654208"/>
        <c:scaling>
          <c:orientation val="minMax"/>
          <c:min val="1.4999999999999998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652672"/>
        <c:crosses val="autoZero"/>
        <c:crossBetween val="between"/>
      </c:valAx>
    </c:plotArea>
    <c:legend>
      <c:legendPos val="b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1"/>
          <c:order val="1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C75A-4454-A6BB-B4F4B789A872}"/>
            </c:ext>
          </c:extLst>
        </c:ser>
        <c:ser>
          <c:idx val="0"/>
          <c:order val="2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C75A-4454-A6BB-B4F4B789A872}"/>
            </c:ext>
          </c:extLst>
        </c:ser>
        <c:ser>
          <c:idx val="1"/>
          <c:order val="3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C75A-4454-A6BB-B4F4B789A872}"/>
            </c:ext>
          </c:extLst>
        </c:ser>
        <c:ser>
          <c:idx val="2"/>
          <c:order val="4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C75A-4454-A6BB-B4F4B789A872}"/>
            </c:ext>
          </c:extLst>
        </c:ser>
        <c:ser>
          <c:idx val="3"/>
          <c:order val="5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C75A-4454-A6BB-B4F4B789A872}"/>
            </c:ext>
          </c:extLst>
        </c:ser>
        <c:ser>
          <c:idx val="4"/>
          <c:order val="6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C75A-4454-A6BB-B4F4B789A872}"/>
            </c:ext>
          </c:extLst>
        </c:ser>
        <c:ser>
          <c:idx val="5"/>
          <c:order val="7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C75A-4454-A6BB-B4F4B789A872}"/>
            </c:ext>
          </c:extLst>
        </c:ser>
        <c:ser>
          <c:idx val="6"/>
          <c:order val="8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C75A-4454-A6BB-B4F4B789A872}"/>
            </c:ext>
          </c:extLst>
        </c:ser>
        <c:ser>
          <c:idx val="7"/>
          <c:order val="9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C75A-4454-A6BB-B4F4B789A872}"/>
            </c:ext>
          </c:extLst>
        </c:ser>
        <c:ser>
          <c:idx val="8"/>
          <c:order val="10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C75A-4454-A6BB-B4F4B789A872}"/>
            </c:ext>
          </c:extLst>
        </c:ser>
        <c:ser>
          <c:idx val="9"/>
          <c:order val="11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C75A-4454-A6BB-B4F4B789A872}"/>
            </c:ext>
          </c:extLst>
        </c:ser>
        <c:ser>
          <c:idx val="10"/>
          <c:order val="12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447488"/>
        <c:axId val="182466048"/>
      </c:barChart>
      <c:lineChart>
        <c:grouping val="standard"/>
        <c:varyColors val="0"/>
        <c:ser>
          <c:idx val="12"/>
          <c:order val="0"/>
          <c:tx>
            <c:strRef>
              <c:f>'Capacity and generation'!$O$15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Pt>
            <c:idx val="1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C-C75A-4454-A6BB-B4F4B789A872}"/>
              </c:ext>
            </c:extLst>
          </c:dPt>
          <c:dPt>
            <c:idx val="3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D-C75A-4454-A6BB-B4F4B789A872}"/>
              </c:ext>
            </c:extLst>
          </c:dPt>
          <c:dPt>
            <c:idx val="5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E-C75A-4454-A6BB-B4F4B789A872}"/>
              </c:ext>
            </c:extLst>
          </c:dPt>
          <c:dPt>
            <c:idx val="7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C75A-4454-A6BB-B4F4B789A872}"/>
              </c:ext>
            </c:extLst>
          </c:dPt>
          <c:dPt>
            <c:idx val="9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0-C75A-4454-A6BB-B4F4B789A872}"/>
              </c:ext>
            </c:extLst>
          </c:dPt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generation'!$O$16:$O$25</c:f>
              <c:numCache>
                <c:formatCode>#,##0</c:formatCode>
                <c:ptCount val="10"/>
                <c:pt idx="0">
                  <c:v>348.20407899288392</c:v>
                </c:pt>
                <c:pt idx="1">
                  <c:v>348.37228544263087</c:v>
                </c:pt>
                <c:pt idx="2">
                  <c:v>404.58306298746828</c:v>
                </c:pt>
                <c:pt idx="3">
                  <c:v>405.45109292374406</c:v>
                </c:pt>
                <c:pt idx="4">
                  <c:v>468.88566690639658</c:v>
                </c:pt>
                <c:pt idx="5">
                  <c:v>470.161439387011</c:v>
                </c:pt>
                <c:pt idx="6">
                  <c:v>556.92179576947342</c:v>
                </c:pt>
                <c:pt idx="7">
                  <c:v>560.29517537911715</c:v>
                </c:pt>
                <c:pt idx="8">
                  <c:v>623.04013401265797</c:v>
                </c:pt>
                <c:pt idx="9">
                  <c:v>628.32072524312571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470144"/>
        <c:axId val="182467968"/>
      </c:lineChart>
      <c:catAx>
        <c:axId val="18244748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66048"/>
        <c:crosses val="autoZero"/>
        <c:auto val="1"/>
        <c:lblAlgn val="ctr"/>
        <c:lblOffset val="100"/>
        <c:noMultiLvlLbl val="0"/>
      </c:catAx>
      <c:valAx>
        <c:axId val="1824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7488"/>
        <c:crosses val="autoZero"/>
        <c:crossBetween val="between"/>
      </c:valAx>
      <c:valAx>
        <c:axId val="182467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 Generation en Twh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70144"/>
        <c:crosses val="max"/>
        <c:crossBetween val="between"/>
      </c:valAx>
      <c:catAx>
        <c:axId val="182470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46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2"/>
        <c:delete val="1"/>
      </c:legendEntry>
      <c:layout>
        <c:manualLayout>
          <c:xMode val="edge"/>
          <c:yMode val="edge"/>
          <c:x val="0.75553232837045792"/>
          <c:y val="6.3348681561846309E-2"/>
          <c:w val="0.23817836929675798"/>
          <c:h val="0.91556779372555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48-4AB3-B402-099F13835B05}"/>
            </c:ext>
          </c:extLst>
        </c:ser>
        <c:ser>
          <c:idx val="1"/>
          <c:order val="1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848-4AB3-B402-099F13835B05}"/>
            </c:ext>
          </c:extLst>
        </c:ser>
        <c:ser>
          <c:idx val="2"/>
          <c:order val="2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848-4AB3-B402-099F13835B05}"/>
            </c:ext>
          </c:extLst>
        </c:ser>
        <c:ser>
          <c:idx val="3"/>
          <c:order val="3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848-4AB3-B402-099F13835B05}"/>
            </c:ext>
          </c:extLst>
        </c:ser>
        <c:ser>
          <c:idx val="4"/>
          <c:order val="4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848-4AB3-B402-099F13835B05}"/>
            </c:ext>
          </c:extLst>
        </c:ser>
        <c:ser>
          <c:idx val="5"/>
          <c:order val="5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848-4AB3-B402-099F13835B05}"/>
            </c:ext>
          </c:extLst>
        </c:ser>
        <c:ser>
          <c:idx val="6"/>
          <c:order val="6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848-4AB3-B402-099F13835B05}"/>
            </c:ext>
          </c:extLst>
        </c:ser>
        <c:ser>
          <c:idx val="7"/>
          <c:order val="7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848-4AB3-B402-099F13835B05}"/>
            </c:ext>
          </c:extLst>
        </c:ser>
        <c:ser>
          <c:idx val="8"/>
          <c:order val="8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848-4AB3-B402-099F13835B05}"/>
            </c:ext>
          </c:extLst>
        </c:ser>
        <c:ser>
          <c:idx val="9"/>
          <c:order val="9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848-4AB3-B402-099F13835B05}"/>
            </c:ext>
          </c:extLst>
        </c:ser>
        <c:ser>
          <c:idx val="10"/>
          <c:order val="10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848-4AB3-B402-099F13835B05}"/>
            </c:ext>
          </c:extLst>
        </c:ser>
        <c:ser>
          <c:idx val="11"/>
          <c:order val="11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6848-4AB3-B402-099F1383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2649600"/>
        <c:axId val="182651520"/>
      </c:barChart>
      <c:catAx>
        <c:axId val="18264960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1520"/>
        <c:crosses val="autoZero"/>
        <c:auto val="1"/>
        <c:lblAlgn val="ctr"/>
        <c:lblOffset val="100"/>
        <c:noMultiLvlLbl val="0"/>
      </c:catAx>
      <c:valAx>
        <c:axId val="1826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generation'!$C$15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generation'!$C$16:$C$25</c:f>
              <c:numCache>
                <c:formatCode>0.0</c:formatCode>
                <c:ptCount val="10"/>
                <c:pt idx="0">
                  <c:v>32.945655251567985</c:v>
                </c:pt>
                <c:pt idx="1">
                  <c:v>32.945655249636879</c:v>
                </c:pt>
                <c:pt idx="2">
                  <c:v>35.626645370655588</c:v>
                </c:pt>
                <c:pt idx="3">
                  <c:v>35.626645290171702</c:v>
                </c:pt>
                <c:pt idx="4">
                  <c:v>40.083665794518396</c:v>
                </c:pt>
                <c:pt idx="5">
                  <c:v>45.340072084607883</c:v>
                </c:pt>
                <c:pt idx="6">
                  <c:v>40.083665737781821</c:v>
                </c:pt>
                <c:pt idx="7">
                  <c:v>49.036956944264141</c:v>
                </c:pt>
                <c:pt idx="8">
                  <c:v>40.083665692353094</c:v>
                </c:pt>
                <c:pt idx="9">
                  <c:v>51.40333478044387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99-45F3-BE11-E5E56A37D7AE}"/>
            </c:ext>
          </c:extLst>
        </c:ser>
        <c:ser>
          <c:idx val="1"/>
          <c:order val="1"/>
          <c:tx>
            <c:strRef>
              <c:f>'Capacity and generation'!$D$15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generation'!$D$16:$D$25</c:f>
              <c:numCache>
                <c:formatCode>0.0</c:formatCode>
                <c:ptCount val="10"/>
                <c:pt idx="0">
                  <c:v>26.317690560220733</c:v>
                </c:pt>
                <c:pt idx="1">
                  <c:v>26.317690560220733</c:v>
                </c:pt>
                <c:pt idx="2">
                  <c:v>36.022496591263263</c:v>
                </c:pt>
                <c:pt idx="3">
                  <c:v>47.822378629937958</c:v>
                </c:pt>
                <c:pt idx="4">
                  <c:v>58.426328961234759</c:v>
                </c:pt>
                <c:pt idx="5">
                  <c:v>106.64242161341033</c:v>
                </c:pt>
                <c:pt idx="6">
                  <c:v>96.430214288640229</c:v>
                </c:pt>
                <c:pt idx="7">
                  <c:v>224.95848974800089</c:v>
                </c:pt>
                <c:pt idx="8">
                  <c:v>110.15032466321625</c:v>
                </c:pt>
                <c:pt idx="9">
                  <c:v>283.63115051850951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99-45F3-BE11-E5E56A37D7AE}"/>
            </c:ext>
          </c:extLst>
        </c:ser>
        <c:ser>
          <c:idx val="2"/>
          <c:order val="2"/>
          <c:tx>
            <c:strRef>
              <c:f>'Capacity and generation'!$E$15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generation'!$E$16:$E$25</c:f>
              <c:numCache>
                <c:formatCode>0.0</c:formatCode>
                <c:ptCount val="10"/>
                <c:pt idx="0">
                  <c:v>6.7306582513265312</c:v>
                </c:pt>
                <c:pt idx="1">
                  <c:v>6.729621603491978</c:v>
                </c:pt>
                <c:pt idx="2">
                  <c:v>14.671425777487457</c:v>
                </c:pt>
                <c:pt idx="3">
                  <c:v>14.671425777487457</c:v>
                </c:pt>
                <c:pt idx="4">
                  <c:v>14.67026580683887</c:v>
                </c:pt>
                <c:pt idx="5">
                  <c:v>14.387700538602076</c:v>
                </c:pt>
                <c:pt idx="6">
                  <c:v>14.660045342541707</c:v>
                </c:pt>
                <c:pt idx="7">
                  <c:v>13.048301034548786</c:v>
                </c:pt>
                <c:pt idx="8">
                  <c:v>14.454530324233929</c:v>
                </c:pt>
                <c:pt idx="9">
                  <c:v>10.542882603913313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E99-45F3-BE11-E5E56A37D7AE}"/>
            </c:ext>
          </c:extLst>
        </c:ser>
        <c:ser>
          <c:idx val="3"/>
          <c:order val="3"/>
          <c:tx>
            <c:strRef>
              <c:f>'Capacity and generation'!$F$15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generation'!$F$16:$F$25</c:f>
              <c:numCache>
                <c:formatCode>0.0</c:formatCode>
                <c:ptCount val="10"/>
                <c:pt idx="0">
                  <c:v>11.038175960460123</c:v>
                </c:pt>
                <c:pt idx="1">
                  <c:v>11.043489091003195</c:v>
                </c:pt>
                <c:pt idx="2">
                  <c:v>28.142272478955519</c:v>
                </c:pt>
                <c:pt idx="3">
                  <c:v>45.532307126671569</c:v>
                </c:pt>
                <c:pt idx="4">
                  <c:v>34.831193472382481</c:v>
                </c:pt>
                <c:pt idx="5">
                  <c:v>77.680412082292534</c:v>
                </c:pt>
                <c:pt idx="6">
                  <c:v>109.38392955112515</c:v>
                </c:pt>
                <c:pt idx="7">
                  <c:v>114.63115086251524</c:v>
                </c:pt>
                <c:pt idx="8">
                  <c:v>136.26296271122237</c:v>
                </c:pt>
                <c:pt idx="9">
                  <c:v>120.14464552292657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E99-45F3-BE11-E5E56A37D7AE}"/>
            </c:ext>
          </c:extLst>
        </c:ser>
        <c:ser>
          <c:idx val="4"/>
          <c:order val="4"/>
          <c:tx>
            <c:strRef>
              <c:f>'Capacity and generation'!$G$15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generation'!$G$16:$G$25</c:f>
              <c:numCache>
                <c:formatCode>0.0</c:formatCode>
                <c:ptCount val="10"/>
                <c:pt idx="0">
                  <c:v>12.672097928923904</c:v>
                </c:pt>
                <c:pt idx="1">
                  <c:v>12.672097928923904</c:v>
                </c:pt>
                <c:pt idx="2">
                  <c:v>12.672097928923904</c:v>
                </c:pt>
                <c:pt idx="3">
                  <c:v>12.672097928923904</c:v>
                </c:pt>
                <c:pt idx="4">
                  <c:v>12.671755680916249</c:v>
                </c:pt>
                <c:pt idx="5">
                  <c:v>17.614713365543139</c:v>
                </c:pt>
                <c:pt idx="6">
                  <c:v>12.522200249506568</c:v>
                </c:pt>
                <c:pt idx="7">
                  <c:v>16.967514006967576</c:v>
                </c:pt>
                <c:pt idx="8">
                  <c:v>0</c:v>
                </c:pt>
                <c:pt idx="9">
                  <c:v>11.339857093551473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E99-45F3-BE11-E5E56A37D7AE}"/>
            </c:ext>
          </c:extLst>
        </c:ser>
        <c:ser>
          <c:idx val="5"/>
          <c:order val="5"/>
          <c:tx>
            <c:strRef>
              <c:f>'Capacity and generation'!$H$15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generation'!$H$16:$H$25</c:f>
              <c:numCache>
                <c:formatCode>0.0</c:formatCode>
                <c:ptCount val="10"/>
                <c:pt idx="0">
                  <c:v>2.2647787956811953</c:v>
                </c:pt>
                <c:pt idx="1">
                  <c:v>2.2647787956811953</c:v>
                </c:pt>
                <c:pt idx="2">
                  <c:v>2.3447488147503464</c:v>
                </c:pt>
                <c:pt idx="3">
                  <c:v>2.5733199100432103</c:v>
                </c:pt>
                <c:pt idx="4">
                  <c:v>2.2823435448590317</c:v>
                </c:pt>
                <c:pt idx="5">
                  <c:v>2.3992351091001183</c:v>
                </c:pt>
                <c:pt idx="6">
                  <c:v>0.89754451399494428</c:v>
                </c:pt>
                <c:pt idx="7">
                  <c:v>1.2040890460298215</c:v>
                </c:pt>
                <c:pt idx="8">
                  <c:v>0.12137264757802768</c:v>
                </c:pt>
                <c:pt idx="9">
                  <c:v>3.8162206402466836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E99-45F3-BE11-E5E56A37D7AE}"/>
            </c:ext>
          </c:extLst>
        </c:ser>
        <c:ser>
          <c:idx val="6"/>
          <c:order val="6"/>
          <c:tx>
            <c:strRef>
              <c:f>'Capacity and generation'!$I$15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generation'!$I$16:$I$25</c:f>
              <c:numCache>
                <c:formatCode>0.0</c:formatCode>
                <c:ptCount val="10"/>
                <c:pt idx="0">
                  <c:v>3.1641120684798807</c:v>
                </c:pt>
                <c:pt idx="1">
                  <c:v>3.1641120684798807</c:v>
                </c:pt>
                <c:pt idx="2">
                  <c:v>2.3944233998190612</c:v>
                </c:pt>
                <c:pt idx="3">
                  <c:v>2.3944233998190612</c:v>
                </c:pt>
                <c:pt idx="4">
                  <c:v>2.3944233998190612</c:v>
                </c:pt>
                <c:pt idx="5">
                  <c:v>2.3798702216445236</c:v>
                </c:pt>
                <c:pt idx="6">
                  <c:v>1.137032247526804</c:v>
                </c:pt>
                <c:pt idx="7">
                  <c:v>1.0236685860290891</c:v>
                </c:pt>
                <c:pt idx="8">
                  <c:v>0.84621087508276105</c:v>
                </c:pt>
                <c:pt idx="9">
                  <c:v>0.66206208430230618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E99-45F3-BE11-E5E56A37D7AE}"/>
            </c:ext>
          </c:extLst>
        </c:ser>
        <c:ser>
          <c:idx val="7"/>
          <c:order val="7"/>
          <c:tx>
            <c:strRef>
              <c:f>'Capacity and generation'!$J$15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generation'!$J$16:$J$25</c:f>
              <c:numCache>
                <c:formatCode>0.0</c:formatCode>
                <c:ptCount val="10"/>
                <c:pt idx="0">
                  <c:v>11.550585508346558</c:v>
                </c:pt>
                <c:pt idx="1">
                  <c:v>11.550585508346558</c:v>
                </c:pt>
                <c:pt idx="2">
                  <c:v>11.550585508346558</c:v>
                </c:pt>
                <c:pt idx="3">
                  <c:v>11.550585508346558</c:v>
                </c:pt>
                <c:pt idx="4">
                  <c:v>11.550585508346558</c:v>
                </c:pt>
                <c:pt idx="5">
                  <c:v>11.528859578073025</c:v>
                </c:pt>
                <c:pt idx="6">
                  <c:v>11.550585508346558</c:v>
                </c:pt>
                <c:pt idx="7">
                  <c:v>11.196506085805595</c:v>
                </c:pt>
                <c:pt idx="8">
                  <c:v>11.539825309067965</c:v>
                </c:pt>
                <c:pt idx="9">
                  <c:v>80.846507599577308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E99-45F3-BE11-E5E56A37D7AE}"/>
            </c:ext>
          </c:extLst>
        </c:ser>
        <c:ser>
          <c:idx val="8"/>
          <c:order val="8"/>
          <c:tx>
            <c:strRef>
              <c:f>'Capacity and generation'!$K$15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generation'!$K$16:$K$25</c:f>
              <c:numCache>
                <c:formatCode>0.0</c:formatCode>
                <c:ptCount val="10"/>
                <c:pt idx="0">
                  <c:v>19.092066455174063</c:v>
                </c:pt>
                <c:pt idx="1">
                  <c:v>13.760037959948477</c:v>
                </c:pt>
                <c:pt idx="2">
                  <c:v>38.868212580644467</c:v>
                </c:pt>
                <c:pt idx="3">
                  <c:v>2.0202664050739259</c:v>
                </c:pt>
                <c:pt idx="4">
                  <c:v>31.349435127864126</c:v>
                </c:pt>
                <c:pt idx="5">
                  <c:v>1.1153563036350533</c:v>
                </c:pt>
                <c:pt idx="6">
                  <c:v>23.86651635630551</c:v>
                </c:pt>
                <c:pt idx="7">
                  <c:v>6.955066742375493E-2</c:v>
                </c:pt>
                <c:pt idx="8" formatCode="0.00">
                  <c:v>0.74729646113701165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E99-45F3-BE11-E5E56A37D7AE}"/>
            </c:ext>
          </c:extLst>
        </c:ser>
        <c:ser>
          <c:idx val="9"/>
          <c:order val="9"/>
          <c:tx>
            <c:strRef>
              <c:f>'Capacity and generation'!$L$15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generation'!$L$16:$L$25</c:f>
              <c:numCache>
                <c:formatCode>0.0</c:formatCode>
                <c:ptCount val="10"/>
                <c:pt idx="0">
                  <c:v>220.34198962995163</c:v>
                </c:pt>
                <c:pt idx="1">
                  <c:v>225.8421354837036</c:v>
                </c:pt>
                <c:pt idx="2">
                  <c:v>222.28699113083894</c:v>
                </c:pt>
                <c:pt idx="3">
                  <c:v>230.58752051245801</c:v>
                </c:pt>
                <c:pt idx="4">
                  <c:v>260.54303060144957</c:v>
                </c:pt>
                <c:pt idx="5">
                  <c:v>190.99717056076406</c:v>
                </c:pt>
                <c:pt idx="6">
                  <c:v>246.15906090194039</c:v>
                </c:pt>
                <c:pt idx="7">
                  <c:v>127.92493507047584</c:v>
                </c:pt>
                <c:pt idx="8">
                  <c:v>308.36791393767817</c:v>
                </c:pt>
                <c:pt idx="9">
                  <c:v>65.473917885450646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E99-45F3-BE11-E5E56A37D7AE}"/>
            </c:ext>
          </c:extLst>
        </c:ser>
        <c:ser>
          <c:idx val="10"/>
          <c:order val="10"/>
          <c:tx>
            <c:strRef>
              <c:f>'Capacity and generation'!$M$15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generation'!$M$16:$M$25</c:f>
              <c:numCache>
                <c:formatCode>0.0</c:formatCode>
                <c:ptCount val="10"/>
                <c:pt idx="0">
                  <c:v>2.0862685827513019</c:v>
                </c:pt>
                <c:pt idx="1">
                  <c:v>2.0820811931944547</c:v>
                </c:pt>
                <c:pt idx="2">
                  <c:v>3.0409709725063294E-3</c:v>
                </c:pt>
                <c:pt idx="3">
                  <c:v>0</c:v>
                </c:pt>
                <c:pt idx="4">
                  <c:v>7.490860010329925E-2</c:v>
                </c:pt>
                <c:pt idx="5">
                  <c:v>7.2961257134011248E-2</c:v>
                </c:pt>
                <c:pt idx="6">
                  <c:v>0.22954369976741873</c:v>
                </c:pt>
                <c:pt idx="7">
                  <c:v>0.2316095830692575</c:v>
                </c:pt>
                <c:pt idx="8" formatCode="0.00">
                  <c:v>0.46603139108833602</c:v>
                </c:pt>
                <c:pt idx="9">
                  <c:v>0.46014651420409791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E99-45F3-BE11-E5E56A37D7AE}"/>
            </c:ext>
          </c:extLst>
        </c:ser>
        <c:ser>
          <c:idx val="11"/>
          <c:order val="11"/>
          <c:tx>
            <c:strRef>
              <c:f>'Capacity and generation'!$N$15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generation'!$N$16:$N$25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1.2243481069162954E-4</c:v>
                </c:pt>
                <c:pt idx="3">
                  <c:v>1.2243481069162954E-4</c:v>
                </c:pt>
                <c:pt idx="4">
                  <c:v>7.7304080641624751E-3</c:v>
                </c:pt>
                <c:pt idx="5">
                  <c:v>2.6666722042136826E-3</c:v>
                </c:pt>
                <c:pt idx="6">
                  <c:v>1.4573719963664189E-3</c:v>
                </c:pt>
                <c:pt idx="7">
                  <c:v>2.4037439870880917E-3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6E99-45F3-BE11-E5E56A37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79573504"/>
        <c:axId val="179575424"/>
      </c:barChart>
      <c:catAx>
        <c:axId val="17957350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75424"/>
        <c:crosses val="autoZero"/>
        <c:auto val="1"/>
        <c:lblAlgn val="ctr"/>
        <c:lblOffset val="100"/>
        <c:noMultiLvlLbl val="0"/>
      </c:catAx>
      <c:valAx>
        <c:axId val="1795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 Main 2050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6E4-2445-856C-3B2ACF1EC7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6E4-2445-856C-3B2ACF1EC7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6E4-2445-856C-3B2ACF1EC7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6E4-2445-856C-3B2ACF1EC7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6E4-2445-856C-3B2ACF1EC7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96E4-2445-856C-3B2ACF1EC7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96E4-2445-856C-3B2ACF1EC7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96E4-2445-856C-3B2ACF1EC7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96E4-2445-856C-3B2ACF1EC7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96E4-2445-856C-3B2ACF1EC7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96E4-2445-856C-3B2ACF1EC7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96E4-2445-856C-3B2ACF1EC7A9}"/>
              </c:ext>
            </c:extLst>
          </c:dPt>
          <c:dLbls>
            <c:dLbl>
              <c:idx val="0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E4-2445-856C-3B2ACF1EC7A9}"/>
                </c:ext>
              </c:extLst>
            </c:dLbl>
            <c:dLbl>
              <c:idx val="1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E4-2445-856C-3B2ACF1EC7A9}"/>
                </c:ext>
              </c:extLst>
            </c:dLbl>
            <c:dLbl>
              <c:idx val="2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E4-2445-856C-3B2ACF1EC7A9}"/>
                </c:ext>
              </c:extLst>
            </c:dLbl>
            <c:dLbl>
              <c:idx val="3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6E4-2445-856C-3B2ACF1EC7A9}"/>
                </c:ext>
              </c:extLst>
            </c:dLbl>
            <c:dLbl>
              <c:idx val="4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E4-2445-856C-3B2ACF1EC7A9}"/>
                </c:ext>
              </c:extLst>
            </c:dLbl>
            <c:dLbl>
              <c:idx val="5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6E4-2445-856C-3B2ACF1EC7A9}"/>
                </c:ext>
              </c:extLst>
            </c:dLbl>
            <c:dLbl>
              <c:idx val="6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6E4-2445-856C-3B2ACF1EC7A9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6E4-2445-856C-3B2ACF1EC7A9}"/>
                </c:ext>
              </c:extLst>
            </c:dLbl>
            <c:dLbl>
              <c:idx val="8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6E4-2445-856C-3B2ACF1EC7A9}"/>
                </c:ext>
              </c:extLst>
            </c:dLbl>
            <c:dLbl>
              <c:idx val="9"/>
              <c:layout>
                <c:manualLayout>
                  <c:x val="5.0098325290640709E-3"/>
                  <c:y val="7.9872900621031834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96E4-2445-856C-3B2ACF1EC7A9}"/>
                </c:ext>
              </c:extLst>
            </c:dLbl>
            <c:dLbl>
              <c:idx val="1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6E4-2445-856C-3B2ACF1EC7A9}"/>
                </c:ext>
              </c:extLst>
            </c:dLbl>
            <c:dLbl>
              <c:idx val="1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6E4-2445-856C-3B2ACF1EC7A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finaldraft_2020'!$I$4:$I$15</c:f>
              <c:numCache>
                <c:formatCode>0.00</c:formatCode>
                <c:ptCount val="12"/>
                <c:pt idx="0">
                  <c:v>40.083665692353101</c:v>
                </c:pt>
                <c:pt idx="1">
                  <c:v>110.15032466321625</c:v>
                </c:pt>
                <c:pt idx="2">
                  <c:v>14.454530324233929</c:v>
                </c:pt>
                <c:pt idx="3">
                  <c:v>136.26296271122237</c:v>
                </c:pt>
                <c:pt idx="4">
                  <c:v>0.01</c:v>
                </c:pt>
                <c:pt idx="5">
                  <c:v>0.12137264757802768</c:v>
                </c:pt>
                <c:pt idx="6">
                  <c:v>0.84621087508276105</c:v>
                </c:pt>
                <c:pt idx="7">
                  <c:v>11.539825309067965</c:v>
                </c:pt>
                <c:pt idx="8">
                  <c:v>0.74729646113701165</c:v>
                </c:pt>
                <c:pt idx="9">
                  <c:v>308.36791393767817</c:v>
                </c:pt>
                <c:pt idx="10">
                  <c:v>0.46603139108833602</c:v>
                </c:pt>
                <c:pt idx="11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96E4-2445-856C-3B2ACF1EC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23337747554108"/>
          <c:y val="6.6519839655366619E-2"/>
          <c:w val="0.24224210371043206"/>
          <c:h val="0.8894290132068221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</a:t>
            </a:r>
            <a:r>
              <a:rPr lang="fr-FR" baseline="0"/>
              <a:t> CO2 CAP</a:t>
            </a:r>
            <a:r>
              <a:rPr lang="fr-FR"/>
              <a:t> 2050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A46-C54A-9E80-DD43131910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A46-C54A-9E80-DD43131910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A46-C54A-9E80-DD43131910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A46-C54A-9E80-DD43131910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A46-C54A-9E80-DD43131910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1A46-C54A-9E80-DD43131910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1A46-C54A-9E80-DD43131910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1A46-C54A-9E80-DD43131910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1A46-C54A-9E80-DD43131910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1A46-C54A-9E80-DD43131910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1A46-C54A-9E80-DD43131910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1A46-C54A-9E80-DD431319104E}"/>
              </c:ext>
            </c:extLst>
          </c:dPt>
          <c:dLbls>
            <c:dLbl>
              <c:idx val="0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46-C54A-9E80-DD431319104E}"/>
                </c:ext>
              </c:extLst>
            </c:dLbl>
            <c:dLbl>
              <c:idx val="1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46-C54A-9E80-DD431319104E}"/>
                </c:ext>
              </c:extLst>
            </c:dLbl>
            <c:dLbl>
              <c:idx val="2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46-C54A-9E80-DD431319104E}"/>
                </c:ext>
              </c:extLst>
            </c:dLbl>
            <c:dLbl>
              <c:idx val="3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46-C54A-9E80-DD431319104E}"/>
                </c:ext>
              </c:extLst>
            </c:dLbl>
            <c:dLbl>
              <c:idx val="4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46-C54A-9E80-DD431319104E}"/>
                </c:ext>
              </c:extLst>
            </c:dLbl>
            <c:dLbl>
              <c:idx val="5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46-C54A-9E80-DD431319104E}"/>
                </c:ext>
              </c:extLst>
            </c:dLbl>
            <c:dLbl>
              <c:idx val="6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46-C54A-9E80-DD431319104E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A46-C54A-9E80-DD431319104E}"/>
                </c:ext>
              </c:extLst>
            </c:dLbl>
            <c:dLbl>
              <c:idx val="8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46-C54A-9E80-DD431319104E}"/>
                </c:ext>
              </c:extLst>
            </c:dLbl>
            <c:dLbl>
              <c:idx val="9"/>
              <c:layout>
                <c:manualLayout>
                  <c:x val="2.3670415103457503E-2"/>
                  <c:y val="6.6561951578967601E-3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A46-C54A-9E80-DD431319104E}"/>
                </c:ext>
              </c:extLst>
            </c:dLbl>
            <c:dLbl>
              <c:idx val="1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46-C54A-9E80-DD431319104E}"/>
                </c:ext>
              </c:extLst>
            </c:dLbl>
            <c:dLbl>
              <c:idx val="1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46-C54A-9E80-DD431319104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finaldraft_2020'!$O$4:$O$15</c:f>
              <c:numCache>
                <c:formatCode>0.0</c:formatCode>
                <c:ptCount val="12"/>
                <c:pt idx="0">
                  <c:v>51.40333478044387</c:v>
                </c:pt>
                <c:pt idx="1">
                  <c:v>283.63115051850951</c:v>
                </c:pt>
                <c:pt idx="2">
                  <c:v>10.542882603913313</c:v>
                </c:pt>
                <c:pt idx="3">
                  <c:v>120.14464552292657</c:v>
                </c:pt>
                <c:pt idx="4">
                  <c:v>11.339857093551473</c:v>
                </c:pt>
                <c:pt idx="5">
                  <c:v>3.8162206402466836</c:v>
                </c:pt>
                <c:pt idx="6">
                  <c:v>0.66206208430230618</c:v>
                </c:pt>
                <c:pt idx="7">
                  <c:v>80.846507599577308</c:v>
                </c:pt>
                <c:pt idx="8" formatCode="0.00">
                  <c:v>0.1</c:v>
                </c:pt>
                <c:pt idx="9">
                  <c:v>65.473917885450646</c:v>
                </c:pt>
                <c:pt idx="10">
                  <c:v>0.46014651420409791</c:v>
                </c:pt>
                <c:pt idx="11" formatCode="0.00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1A46-C54A-9E80-DD431319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'Main - Capital trajectory'!$A$96</c:f>
              <c:strCache>
                <c:ptCount val="1"/>
                <c:pt idx="0">
                  <c:v>Hydro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trajectory'!$B$96:$AM$96</c:f>
              <c:numCache>
                <c:formatCode>#,##0</c:formatCode>
                <c:ptCount val="38"/>
                <c:pt idx="0">
                  <c:v>10768.83088</c:v>
                </c:pt>
                <c:pt idx="1">
                  <c:v>10189.077111289465</c:v>
                </c:pt>
                <c:pt idx="2">
                  <c:v>9609.3233425789313</c:v>
                </c:pt>
                <c:pt idx="3">
                  <c:v>9029.5695738683971</c:v>
                </c:pt>
                <c:pt idx="4">
                  <c:v>8449.815805157863</c:v>
                </c:pt>
                <c:pt idx="5">
                  <c:v>7870.0620364473298</c:v>
                </c:pt>
                <c:pt idx="6">
                  <c:v>7290.3082677367966</c:v>
                </c:pt>
                <c:pt idx="7">
                  <c:v>6710.5544990262642</c:v>
                </c:pt>
                <c:pt idx="8">
                  <c:v>8123.2584680444015</c:v>
                </c:pt>
                <c:pt idx="9">
                  <c:v>9535.9624370625388</c:v>
                </c:pt>
                <c:pt idx="10">
                  <c:v>10948.666406080676</c:v>
                </c:pt>
                <c:pt idx="11">
                  <c:v>12361.370375098813</c:v>
                </c:pt>
                <c:pt idx="12">
                  <c:v>13774.074344116949</c:v>
                </c:pt>
                <c:pt idx="13">
                  <c:v>15198.56354444058</c:v>
                </c:pt>
                <c:pt idx="14">
                  <c:v>16623.052744764209</c:v>
                </c:pt>
                <c:pt idx="15">
                  <c:v>18047.54194508784</c:v>
                </c:pt>
                <c:pt idx="16">
                  <c:v>19472.031145411471</c:v>
                </c:pt>
                <c:pt idx="17">
                  <c:v>20896.520345735102</c:v>
                </c:pt>
                <c:pt idx="18">
                  <c:v>20997.141410683573</c:v>
                </c:pt>
                <c:pt idx="19">
                  <c:v>21097.762475632044</c:v>
                </c:pt>
                <c:pt idx="20">
                  <c:v>21198.383540580515</c:v>
                </c:pt>
                <c:pt idx="21">
                  <c:v>21299.004605528986</c:v>
                </c:pt>
                <c:pt idx="22">
                  <c:v>21399.625670477457</c:v>
                </c:pt>
                <c:pt idx="23">
                  <c:v>21500.246735425928</c:v>
                </c:pt>
                <c:pt idx="24">
                  <c:v>21600.867800374399</c:v>
                </c:pt>
                <c:pt idx="25">
                  <c:v>21701.48886532287</c:v>
                </c:pt>
                <c:pt idx="26">
                  <c:v>21802.109930271341</c:v>
                </c:pt>
                <c:pt idx="27">
                  <c:v>21902.730995219823</c:v>
                </c:pt>
                <c:pt idx="28">
                  <c:v>22933.550020575243</c:v>
                </c:pt>
                <c:pt idx="29">
                  <c:v>23964.369045930664</c:v>
                </c:pt>
                <c:pt idx="30">
                  <c:v>24995.188071286084</c:v>
                </c:pt>
                <c:pt idx="31">
                  <c:v>26026.007096641504</c:v>
                </c:pt>
                <c:pt idx="32">
                  <c:v>27056.826121996924</c:v>
                </c:pt>
                <c:pt idx="33">
                  <c:v>28087.645147352345</c:v>
                </c:pt>
                <c:pt idx="34">
                  <c:v>29118.464172707765</c:v>
                </c:pt>
                <c:pt idx="35">
                  <c:v>30149.283198063185</c:v>
                </c:pt>
                <c:pt idx="36">
                  <c:v>31180.102223418606</c:v>
                </c:pt>
                <c:pt idx="37">
                  <c:v>32210.921248774015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'Main - Capital trajectory'!$A$97</c:f>
              <c:strCache>
                <c:ptCount val="1"/>
                <c:pt idx="0">
                  <c:v>Wind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trajectory'!$B$97:$AM$97</c:f>
              <c:numCache>
                <c:formatCode>#,##0</c:formatCode>
                <c:ptCount val="38"/>
                <c:pt idx="0">
                  <c:v>752.27429700000005</c:v>
                </c:pt>
                <c:pt idx="1">
                  <c:v>2040.3642928502904</c:v>
                </c:pt>
                <c:pt idx="2">
                  <c:v>3328.4542887005809</c:v>
                </c:pt>
                <c:pt idx="3">
                  <c:v>4616.5442845508715</c:v>
                </c:pt>
                <c:pt idx="4">
                  <c:v>5904.634280401162</c:v>
                </c:pt>
                <c:pt idx="5">
                  <c:v>7192.7242762514525</c:v>
                </c:pt>
                <c:pt idx="6">
                  <c:v>8480.814272101743</c:v>
                </c:pt>
                <c:pt idx="7">
                  <c:v>9768.9042679520317</c:v>
                </c:pt>
                <c:pt idx="8">
                  <c:v>12003.217847814005</c:v>
                </c:pt>
                <c:pt idx="9">
                  <c:v>14237.531427675978</c:v>
                </c:pt>
                <c:pt idx="10">
                  <c:v>16471.845007537951</c:v>
                </c:pt>
                <c:pt idx="11">
                  <c:v>18706.158587399925</c:v>
                </c:pt>
                <c:pt idx="12">
                  <c:v>20940.472167261898</c:v>
                </c:pt>
                <c:pt idx="13">
                  <c:v>26440.277528625375</c:v>
                </c:pt>
                <c:pt idx="14">
                  <c:v>31940.082889988851</c:v>
                </c:pt>
                <c:pt idx="15">
                  <c:v>37439.888251352328</c:v>
                </c:pt>
                <c:pt idx="16">
                  <c:v>42939.693612715804</c:v>
                </c:pt>
                <c:pt idx="17">
                  <c:v>48439.498974079273</c:v>
                </c:pt>
                <c:pt idx="18">
                  <c:v>52115.540278357366</c:v>
                </c:pt>
                <c:pt idx="19">
                  <c:v>55791.581582635452</c:v>
                </c:pt>
                <c:pt idx="20">
                  <c:v>59467.622886913538</c:v>
                </c:pt>
                <c:pt idx="21">
                  <c:v>63143.664191191623</c:v>
                </c:pt>
                <c:pt idx="22">
                  <c:v>66819.705495469709</c:v>
                </c:pt>
                <c:pt idx="23">
                  <c:v>70495.746799747794</c:v>
                </c:pt>
                <c:pt idx="24">
                  <c:v>74171.78810402588</c:v>
                </c:pt>
                <c:pt idx="25">
                  <c:v>77847.829408303965</c:v>
                </c:pt>
                <c:pt idx="26">
                  <c:v>81523.870712582051</c:v>
                </c:pt>
                <c:pt idx="27">
                  <c:v>85199.912016860166</c:v>
                </c:pt>
                <c:pt idx="28">
                  <c:v>85739.34572468682</c:v>
                </c:pt>
                <c:pt idx="29">
                  <c:v>86278.779432513475</c:v>
                </c:pt>
                <c:pt idx="30">
                  <c:v>86818.213140340129</c:v>
                </c:pt>
                <c:pt idx="31">
                  <c:v>87357.646848166783</c:v>
                </c:pt>
                <c:pt idx="32">
                  <c:v>87897.080555993438</c:v>
                </c:pt>
                <c:pt idx="33">
                  <c:v>88436.514263820092</c:v>
                </c:pt>
                <c:pt idx="34">
                  <c:v>88975.947971646747</c:v>
                </c:pt>
                <c:pt idx="35">
                  <c:v>89515.381679473401</c:v>
                </c:pt>
                <c:pt idx="36">
                  <c:v>90054.815387300056</c:v>
                </c:pt>
                <c:pt idx="37">
                  <c:v>90594.249095126725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'Main - Capital trajectory'!$A$98</c:f>
              <c:strCache>
                <c:ptCount val="1"/>
                <c:pt idx="0">
                  <c:v>Geothermal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trajectory'!$B$98:$AM$98</c:f>
              <c:numCache>
                <c:formatCode>#,##0</c:formatCode>
                <c:ptCount val="38"/>
                <c:pt idx="0">
                  <c:v>638.72549079999999</c:v>
                </c:pt>
                <c:pt idx="1">
                  <c:v>814.7413307691088</c:v>
                </c:pt>
                <c:pt idx="2">
                  <c:v>990.75717073821761</c:v>
                </c:pt>
                <c:pt idx="3">
                  <c:v>1166.7730107073264</c:v>
                </c:pt>
                <c:pt idx="4">
                  <c:v>1342.7888506764352</c:v>
                </c:pt>
                <c:pt idx="5">
                  <c:v>1518.804690645544</c:v>
                </c:pt>
                <c:pt idx="6">
                  <c:v>1694.8205306146529</c:v>
                </c:pt>
                <c:pt idx="7">
                  <c:v>1870.8363705837614</c:v>
                </c:pt>
                <c:pt idx="8">
                  <c:v>2319.8567623383478</c:v>
                </c:pt>
                <c:pt idx="9">
                  <c:v>2768.8771540929342</c:v>
                </c:pt>
                <c:pt idx="10">
                  <c:v>3217.8975458475206</c:v>
                </c:pt>
                <c:pt idx="11">
                  <c:v>3666.917937602107</c:v>
                </c:pt>
                <c:pt idx="12">
                  <c:v>4115.9383293566925</c:v>
                </c:pt>
                <c:pt idx="13">
                  <c:v>3759.7096447315234</c:v>
                </c:pt>
                <c:pt idx="14">
                  <c:v>3403.4809601063544</c:v>
                </c:pt>
                <c:pt idx="15">
                  <c:v>3047.2522754811853</c:v>
                </c:pt>
                <c:pt idx="16">
                  <c:v>2691.0235908560162</c:v>
                </c:pt>
                <c:pt idx="17">
                  <c:v>2334.794906230848</c:v>
                </c:pt>
                <c:pt idx="18">
                  <c:v>2450.5187615407385</c:v>
                </c:pt>
                <c:pt idx="19">
                  <c:v>2566.242616850629</c:v>
                </c:pt>
                <c:pt idx="20">
                  <c:v>2681.9664721605195</c:v>
                </c:pt>
                <c:pt idx="21">
                  <c:v>2797.69032747041</c:v>
                </c:pt>
                <c:pt idx="22">
                  <c:v>2913.4141827803005</c:v>
                </c:pt>
                <c:pt idx="23">
                  <c:v>3029.138038090191</c:v>
                </c:pt>
                <c:pt idx="24">
                  <c:v>3144.8618934000815</c:v>
                </c:pt>
                <c:pt idx="25">
                  <c:v>3260.585748709972</c:v>
                </c:pt>
                <c:pt idx="26">
                  <c:v>3376.3096040198625</c:v>
                </c:pt>
                <c:pt idx="27">
                  <c:v>3492.033459329753</c:v>
                </c:pt>
                <c:pt idx="28">
                  <c:v>3626.4361182211378</c:v>
                </c:pt>
                <c:pt idx="29">
                  <c:v>3760.8387771125226</c:v>
                </c:pt>
                <c:pt idx="30">
                  <c:v>3895.2414360039074</c:v>
                </c:pt>
                <c:pt idx="31">
                  <c:v>4029.6440948952923</c:v>
                </c:pt>
                <c:pt idx="32">
                  <c:v>4164.0467537866771</c:v>
                </c:pt>
                <c:pt idx="33">
                  <c:v>4298.4494126780619</c:v>
                </c:pt>
                <c:pt idx="34">
                  <c:v>4432.8520715694467</c:v>
                </c:pt>
                <c:pt idx="35">
                  <c:v>4567.2547304608315</c:v>
                </c:pt>
                <c:pt idx="36">
                  <c:v>4701.6573893522163</c:v>
                </c:pt>
                <c:pt idx="37">
                  <c:v>4836.060048243603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'Main - Capital trajectory'!$A$99</c:f>
              <c:strCache>
                <c:ptCount val="1"/>
                <c:pt idx="0">
                  <c:v>Solar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trajectory'!$B$99:$AM$99</c:f>
              <c:numCache>
                <c:formatCode>#,##0</c:formatCode>
                <c:ptCount val="38"/>
                <c:pt idx="0">
                  <c:v>4.3678165160000004</c:v>
                </c:pt>
                <c:pt idx="1">
                  <c:v>1405.179232978458</c:v>
                </c:pt>
                <c:pt idx="2">
                  <c:v>2805.9906494409161</c:v>
                </c:pt>
                <c:pt idx="3">
                  <c:v>4206.8020659033737</c:v>
                </c:pt>
                <c:pt idx="4">
                  <c:v>5607.6134823658322</c:v>
                </c:pt>
                <c:pt idx="5">
                  <c:v>7008.4248988282907</c:v>
                </c:pt>
                <c:pt idx="6">
                  <c:v>8409.2363152907492</c:v>
                </c:pt>
                <c:pt idx="7">
                  <c:v>9810.0477317532059</c:v>
                </c:pt>
                <c:pt idx="8">
                  <c:v>11708.566937618829</c:v>
                </c:pt>
                <c:pt idx="9">
                  <c:v>13607.086143484452</c:v>
                </c:pt>
                <c:pt idx="10">
                  <c:v>15505.605349350075</c:v>
                </c:pt>
                <c:pt idx="11">
                  <c:v>17404.124555215698</c:v>
                </c:pt>
                <c:pt idx="12">
                  <c:v>19302.643761081323</c:v>
                </c:pt>
                <c:pt idx="13">
                  <c:v>18979.501752799315</c:v>
                </c:pt>
                <c:pt idx="14">
                  <c:v>18656.359744517307</c:v>
                </c:pt>
                <c:pt idx="15">
                  <c:v>18333.2177362353</c:v>
                </c:pt>
                <c:pt idx="16">
                  <c:v>18010.075727953292</c:v>
                </c:pt>
                <c:pt idx="17">
                  <c:v>17686.933719671288</c:v>
                </c:pt>
                <c:pt idx="18">
                  <c:v>26801.470807091799</c:v>
                </c:pt>
                <c:pt idx="19">
                  <c:v>35916.00789451231</c:v>
                </c:pt>
                <c:pt idx="20">
                  <c:v>45030.544981932821</c:v>
                </c:pt>
                <c:pt idx="21">
                  <c:v>54145.082069353331</c:v>
                </c:pt>
                <c:pt idx="22">
                  <c:v>63259.619156773842</c:v>
                </c:pt>
                <c:pt idx="23">
                  <c:v>72374.156244194353</c:v>
                </c:pt>
                <c:pt idx="24">
                  <c:v>81488.693331614864</c:v>
                </c:pt>
                <c:pt idx="25">
                  <c:v>90603.230419035375</c:v>
                </c:pt>
                <c:pt idx="26">
                  <c:v>99717.767506455886</c:v>
                </c:pt>
                <c:pt idx="27">
                  <c:v>108832.30459387641</c:v>
                </c:pt>
                <c:pt idx="28">
                  <c:v>107592.3892673451</c:v>
                </c:pt>
                <c:pt idx="29">
                  <c:v>106352.4739408138</c:v>
                </c:pt>
                <c:pt idx="30">
                  <c:v>105112.55861428249</c:v>
                </c:pt>
                <c:pt idx="31">
                  <c:v>103872.64328775118</c:v>
                </c:pt>
                <c:pt idx="32">
                  <c:v>102632.72796121988</c:v>
                </c:pt>
                <c:pt idx="33">
                  <c:v>101392.81263468857</c:v>
                </c:pt>
                <c:pt idx="34">
                  <c:v>100152.89730815726</c:v>
                </c:pt>
                <c:pt idx="35">
                  <c:v>98912.981981625955</c:v>
                </c:pt>
                <c:pt idx="36">
                  <c:v>97673.066655094648</c:v>
                </c:pt>
                <c:pt idx="37">
                  <c:v>96433.151328563312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'Main - Capital trajectory'!$A$100</c:f>
              <c:strCache>
                <c:ptCount val="1"/>
                <c:pt idx="0">
                  <c:v>Cogeneration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trajectory'!$B$100:$AM$100</c:f>
              <c:numCache>
                <c:formatCode>#,##0</c:formatCode>
                <c:ptCount val="38"/>
                <c:pt idx="0">
                  <c:v>288.43088970000002</c:v>
                </c:pt>
                <c:pt idx="1">
                  <c:v>648.7235100742073</c:v>
                </c:pt>
                <c:pt idx="2">
                  <c:v>1009.0161304484145</c:v>
                </c:pt>
                <c:pt idx="3">
                  <c:v>1369.3087508226217</c:v>
                </c:pt>
                <c:pt idx="4">
                  <c:v>1729.6013711968289</c:v>
                </c:pt>
                <c:pt idx="5">
                  <c:v>2089.8939915710362</c:v>
                </c:pt>
                <c:pt idx="6">
                  <c:v>2450.1866119452434</c:v>
                </c:pt>
                <c:pt idx="7">
                  <c:v>2810.4792323194511</c:v>
                </c:pt>
                <c:pt idx="8">
                  <c:v>3517.1923263451017</c:v>
                </c:pt>
                <c:pt idx="9">
                  <c:v>4223.9054203707528</c:v>
                </c:pt>
                <c:pt idx="10">
                  <c:v>4930.618514396404</c:v>
                </c:pt>
                <c:pt idx="11">
                  <c:v>5637.3316084220551</c:v>
                </c:pt>
                <c:pt idx="12">
                  <c:v>6344.0447024477053</c:v>
                </c:pt>
                <c:pt idx="13">
                  <c:v>5614.0578313138076</c:v>
                </c:pt>
                <c:pt idx="14">
                  <c:v>4884.0709601799099</c:v>
                </c:pt>
                <c:pt idx="15">
                  <c:v>4154.0840890460122</c:v>
                </c:pt>
                <c:pt idx="16">
                  <c:v>3424.097217912114</c:v>
                </c:pt>
                <c:pt idx="17">
                  <c:v>2694.110346778215</c:v>
                </c:pt>
                <c:pt idx="18">
                  <c:v>2897.8899864113368</c:v>
                </c:pt>
                <c:pt idx="19">
                  <c:v>3101.6696260444587</c:v>
                </c:pt>
                <c:pt idx="20">
                  <c:v>3305.4492656775806</c:v>
                </c:pt>
                <c:pt idx="21">
                  <c:v>3509.2289053107024</c:v>
                </c:pt>
                <c:pt idx="22">
                  <c:v>3713.0085449438243</c:v>
                </c:pt>
                <c:pt idx="23">
                  <c:v>3916.7881845769462</c:v>
                </c:pt>
                <c:pt idx="24">
                  <c:v>4120.5678242100685</c:v>
                </c:pt>
                <c:pt idx="25">
                  <c:v>4324.3474638431908</c:v>
                </c:pt>
                <c:pt idx="26">
                  <c:v>4528.1271034763131</c:v>
                </c:pt>
                <c:pt idx="27">
                  <c:v>4731.9067431094345</c:v>
                </c:pt>
                <c:pt idx="28">
                  <c:v>2254.444141335488</c:v>
                </c:pt>
                <c:pt idx="29">
                  <c:v>-223.01846043845853</c:v>
                </c:pt>
                <c:pt idx="30">
                  <c:v>-2700.481062212405</c:v>
                </c:pt>
                <c:pt idx="31">
                  <c:v>-5177.9436639863516</c:v>
                </c:pt>
                <c:pt idx="32">
                  <c:v>-7655.4062657602981</c:v>
                </c:pt>
                <c:pt idx="33">
                  <c:v>-10132.868867534246</c:v>
                </c:pt>
                <c:pt idx="34">
                  <c:v>-12610.331469308192</c:v>
                </c:pt>
                <c:pt idx="35">
                  <c:v>-15087.794071082139</c:v>
                </c:pt>
                <c:pt idx="36">
                  <c:v>-17565.256672856085</c:v>
                </c:pt>
                <c:pt idx="37">
                  <c:v>-20042.719274630032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'Main - Capital trajectory'!$A$101</c:f>
              <c:strCache>
                <c:ptCount val="1"/>
                <c:pt idx="0">
                  <c:v>Bioenergy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trajectory'!$B$101:$AM$101</c:f>
              <c:numCache>
                <c:formatCode>#,##0</c:formatCode>
                <c:ptCount val="38"/>
                <c:pt idx="0">
                  <c:v>514.10128280000004</c:v>
                </c:pt>
                <c:pt idx="1">
                  <c:v>493.62032444974244</c:v>
                </c:pt>
                <c:pt idx="2">
                  <c:v>473.13936609948485</c:v>
                </c:pt>
                <c:pt idx="3">
                  <c:v>452.65840774922725</c:v>
                </c:pt>
                <c:pt idx="4">
                  <c:v>432.17744939896966</c:v>
                </c:pt>
                <c:pt idx="5">
                  <c:v>411.69649104871206</c:v>
                </c:pt>
                <c:pt idx="6">
                  <c:v>391.21553269845447</c:v>
                </c:pt>
                <c:pt idx="7">
                  <c:v>370.7345743481967</c:v>
                </c:pt>
                <c:pt idx="8">
                  <c:v>443.80040880524234</c:v>
                </c:pt>
                <c:pt idx="9">
                  <c:v>516.86624326228798</c:v>
                </c:pt>
                <c:pt idx="10">
                  <c:v>589.93207771933362</c:v>
                </c:pt>
                <c:pt idx="11">
                  <c:v>662.99791217637926</c:v>
                </c:pt>
                <c:pt idx="12">
                  <c:v>736.06374663342501</c:v>
                </c:pt>
                <c:pt idx="13">
                  <c:v>370.49558998213166</c:v>
                </c:pt>
                <c:pt idx="14">
                  <c:v>4.927433330838312</c:v>
                </c:pt>
                <c:pt idx="15">
                  <c:v>-360.64072332045504</c:v>
                </c:pt>
                <c:pt idx="16">
                  <c:v>-726.20887997174839</c:v>
                </c:pt>
                <c:pt idx="17">
                  <c:v>-1091.7770366230416</c:v>
                </c:pt>
                <c:pt idx="18">
                  <c:v>-1105.8050453032888</c:v>
                </c:pt>
                <c:pt idx="19">
                  <c:v>-1119.833053983536</c:v>
                </c:pt>
                <c:pt idx="20">
                  <c:v>-1133.8610626637833</c:v>
                </c:pt>
                <c:pt idx="21">
                  <c:v>-1147.8890713440305</c:v>
                </c:pt>
                <c:pt idx="22">
                  <c:v>-1161.9170800242778</c:v>
                </c:pt>
                <c:pt idx="23">
                  <c:v>-1175.945088704525</c:v>
                </c:pt>
                <c:pt idx="24">
                  <c:v>-1189.9730973847722</c:v>
                </c:pt>
                <c:pt idx="25">
                  <c:v>-1204.0011060650195</c:v>
                </c:pt>
                <c:pt idx="26">
                  <c:v>-1218.0291147452667</c:v>
                </c:pt>
                <c:pt idx="27">
                  <c:v>-1232.0571234255149</c:v>
                </c:pt>
                <c:pt idx="28">
                  <c:v>-1226.9596848868864</c:v>
                </c:pt>
                <c:pt idx="29">
                  <c:v>-1221.8622463482579</c:v>
                </c:pt>
                <c:pt idx="30">
                  <c:v>-1216.7648078096295</c:v>
                </c:pt>
                <c:pt idx="31">
                  <c:v>-1211.667369271001</c:v>
                </c:pt>
                <c:pt idx="32">
                  <c:v>-1206.5699307323725</c:v>
                </c:pt>
                <c:pt idx="33">
                  <c:v>-1201.4724921937441</c:v>
                </c:pt>
                <c:pt idx="34">
                  <c:v>-1196.3750536551156</c:v>
                </c:pt>
                <c:pt idx="35">
                  <c:v>-1191.2776151164871</c:v>
                </c:pt>
                <c:pt idx="36">
                  <c:v>-1186.1801765778587</c:v>
                </c:pt>
                <c:pt idx="37">
                  <c:v>-1181.0827380392293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'Main - Capital trajectory'!$A$102</c:f>
              <c:strCache>
                <c:ptCount val="1"/>
                <c:pt idx="0">
                  <c:v>Other clean energy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trajectory'!$B$102:$AM$102</c:f>
              <c:numCache>
                <c:formatCode>#,##0</c:formatCode>
                <c:ptCount val="38"/>
                <c:pt idx="0">
                  <c:v>0.22515454670000001</c:v>
                </c:pt>
                <c:pt idx="1">
                  <c:v>78.005630830326211</c:v>
                </c:pt>
                <c:pt idx="2">
                  <c:v>155.78610711395243</c:v>
                </c:pt>
                <c:pt idx="3">
                  <c:v>233.56658339757865</c:v>
                </c:pt>
                <c:pt idx="4">
                  <c:v>311.34705968120488</c:v>
                </c:pt>
                <c:pt idx="5">
                  <c:v>389.12753596483111</c:v>
                </c:pt>
                <c:pt idx="6">
                  <c:v>466.90801224845734</c:v>
                </c:pt>
                <c:pt idx="7">
                  <c:v>544.68848853208351</c:v>
                </c:pt>
                <c:pt idx="8">
                  <c:v>684.94880807595587</c:v>
                </c:pt>
                <c:pt idx="9">
                  <c:v>825.20912761982822</c:v>
                </c:pt>
                <c:pt idx="10">
                  <c:v>965.46944716370058</c:v>
                </c:pt>
                <c:pt idx="11">
                  <c:v>1105.7297667075729</c:v>
                </c:pt>
                <c:pt idx="12">
                  <c:v>1245.9900862514453</c:v>
                </c:pt>
                <c:pt idx="13">
                  <c:v>1106.8583316209222</c:v>
                </c:pt>
                <c:pt idx="14">
                  <c:v>967.72657699039905</c:v>
                </c:pt>
                <c:pt idx="15">
                  <c:v>828.59482235987593</c:v>
                </c:pt>
                <c:pt idx="16">
                  <c:v>689.46306772935282</c:v>
                </c:pt>
                <c:pt idx="17">
                  <c:v>550.33131309882958</c:v>
                </c:pt>
                <c:pt idx="18">
                  <c:v>413.62136188670195</c:v>
                </c:pt>
                <c:pt idx="19">
                  <c:v>276.91141067457431</c:v>
                </c:pt>
                <c:pt idx="20">
                  <c:v>140.20145946244668</c:v>
                </c:pt>
                <c:pt idx="21">
                  <c:v>3.4915082503190433</c:v>
                </c:pt>
                <c:pt idx="22">
                  <c:v>-133.21844296180859</c:v>
                </c:pt>
                <c:pt idx="23">
                  <c:v>-269.92839417393623</c:v>
                </c:pt>
                <c:pt idx="24">
                  <c:v>-406.63834538606386</c:v>
                </c:pt>
                <c:pt idx="25">
                  <c:v>-543.3482965981915</c:v>
                </c:pt>
                <c:pt idx="26">
                  <c:v>-680.05824781031913</c:v>
                </c:pt>
                <c:pt idx="27">
                  <c:v>-816.76819902244688</c:v>
                </c:pt>
                <c:pt idx="28">
                  <c:v>-732.1636307957732</c:v>
                </c:pt>
                <c:pt idx="29">
                  <c:v>-647.55906256909952</c:v>
                </c:pt>
                <c:pt idx="30">
                  <c:v>-562.95449434242585</c:v>
                </c:pt>
                <c:pt idx="31">
                  <c:v>-478.34992611575217</c:v>
                </c:pt>
                <c:pt idx="32">
                  <c:v>-393.74535788907849</c:v>
                </c:pt>
                <c:pt idx="33">
                  <c:v>-309.14078966240481</c:v>
                </c:pt>
                <c:pt idx="34">
                  <c:v>-224.53622143573116</c:v>
                </c:pt>
                <c:pt idx="35">
                  <c:v>-139.93165320905752</c:v>
                </c:pt>
                <c:pt idx="36">
                  <c:v>-55.327084982383866</c:v>
                </c:pt>
                <c:pt idx="37">
                  <c:v>29.277483244289609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'Main - Capital trajectory'!$A$103</c:f>
              <c:strCache>
                <c:ptCount val="1"/>
                <c:pt idx="0">
                  <c:v>Nuclear 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trajectory'!$B$103:$AM$103</c:f>
              <c:numCache>
                <c:formatCode>#,##0</c:formatCode>
                <c:ptCount val="38"/>
                <c:pt idx="0">
                  <c:v>2605.7253879999998</c:v>
                </c:pt>
                <c:pt idx="1">
                  <c:v>2447.9623107119269</c:v>
                </c:pt>
                <c:pt idx="2">
                  <c:v>2290.1992334238539</c:v>
                </c:pt>
                <c:pt idx="3">
                  <c:v>2132.4361561357809</c:v>
                </c:pt>
                <c:pt idx="4">
                  <c:v>1974.6730788477082</c:v>
                </c:pt>
                <c:pt idx="5">
                  <c:v>1816.9100015596355</c:v>
                </c:pt>
                <c:pt idx="6">
                  <c:v>1659.1469242715627</c:v>
                </c:pt>
                <c:pt idx="7">
                  <c:v>1501.3838469834907</c:v>
                </c:pt>
                <c:pt idx="8">
                  <c:v>1820.9404720843211</c:v>
                </c:pt>
                <c:pt idx="9">
                  <c:v>2140.4970971851517</c:v>
                </c:pt>
                <c:pt idx="10">
                  <c:v>2460.0537222859821</c:v>
                </c:pt>
                <c:pt idx="11">
                  <c:v>2779.6103473868125</c:v>
                </c:pt>
                <c:pt idx="12">
                  <c:v>3099.1669724876429</c:v>
                </c:pt>
                <c:pt idx="13">
                  <c:v>3015.1901246108573</c:v>
                </c:pt>
                <c:pt idx="14">
                  <c:v>2931.2132767340718</c:v>
                </c:pt>
                <c:pt idx="15">
                  <c:v>2847.2364288572862</c:v>
                </c:pt>
                <c:pt idx="16">
                  <c:v>2763.2595809805007</c:v>
                </c:pt>
                <c:pt idx="17">
                  <c:v>2679.2827331037151</c:v>
                </c:pt>
                <c:pt idx="18">
                  <c:v>2837.5500253172158</c:v>
                </c:pt>
                <c:pt idx="19">
                  <c:v>2995.8173175307165</c:v>
                </c:pt>
                <c:pt idx="20">
                  <c:v>3154.0846097442172</c:v>
                </c:pt>
                <c:pt idx="21">
                  <c:v>3312.3519019577179</c:v>
                </c:pt>
                <c:pt idx="22">
                  <c:v>3470.6191941712186</c:v>
                </c:pt>
                <c:pt idx="23">
                  <c:v>3628.8864863847193</c:v>
                </c:pt>
                <c:pt idx="24">
                  <c:v>3787.15377859822</c:v>
                </c:pt>
                <c:pt idx="25">
                  <c:v>3945.4210708117207</c:v>
                </c:pt>
                <c:pt idx="26">
                  <c:v>4103.6883630252214</c:v>
                </c:pt>
                <c:pt idx="27">
                  <c:v>4261.9556552387212</c:v>
                </c:pt>
                <c:pt idx="28">
                  <c:v>4462.538175089785</c:v>
                </c:pt>
                <c:pt idx="29">
                  <c:v>4663.1206949408488</c:v>
                </c:pt>
                <c:pt idx="30">
                  <c:v>4863.7032147919126</c:v>
                </c:pt>
                <c:pt idx="31">
                  <c:v>5064.2857346429764</c:v>
                </c:pt>
                <c:pt idx="32">
                  <c:v>5264.8682544940402</c:v>
                </c:pt>
                <c:pt idx="33">
                  <c:v>5465.450774345104</c:v>
                </c:pt>
                <c:pt idx="34">
                  <c:v>5666.0332941961678</c:v>
                </c:pt>
                <c:pt idx="35">
                  <c:v>5866.6158140472317</c:v>
                </c:pt>
                <c:pt idx="36">
                  <c:v>6067.1983338982955</c:v>
                </c:pt>
                <c:pt idx="37">
                  <c:v>6267.7808537493611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'Main - Capital trajectory'!$A$104</c:f>
              <c:strCache>
                <c:ptCount val="1"/>
                <c:pt idx="0">
                  <c:v>Carboelectric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trajectory'!$B$104:$AM$104</c:f>
              <c:numCache>
                <c:formatCode>#,##0</c:formatCode>
                <c:ptCount val="38"/>
                <c:pt idx="0">
                  <c:v>2831.6670730000001</c:v>
                </c:pt>
                <c:pt idx="1">
                  <c:v>2668.0454066812522</c:v>
                </c:pt>
                <c:pt idx="2">
                  <c:v>2504.4237403625043</c:v>
                </c:pt>
                <c:pt idx="3">
                  <c:v>2340.8020740437564</c:v>
                </c:pt>
                <c:pt idx="4">
                  <c:v>2177.1804077250085</c:v>
                </c:pt>
                <c:pt idx="5">
                  <c:v>2013.5587414062607</c:v>
                </c:pt>
                <c:pt idx="6">
                  <c:v>1849.9370750875128</c:v>
                </c:pt>
                <c:pt idx="7">
                  <c:v>1686.3154087687644</c:v>
                </c:pt>
                <c:pt idx="8">
                  <c:v>2030.3941980248399</c:v>
                </c:pt>
                <c:pt idx="9">
                  <c:v>2374.4729872809153</c:v>
                </c:pt>
                <c:pt idx="10">
                  <c:v>2718.5517765369909</c:v>
                </c:pt>
                <c:pt idx="11">
                  <c:v>3062.6305657930666</c:v>
                </c:pt>
                <c:pt idx="12">
                  <c:v>3406.7093550491418</c:v>
                </c:pt>
                <c:pt idx="13">
                  <c:v>1848.688855510753</c:v>
                </c:pt>
                <c:pt idx="14">
                  <c:v>290.66835597236422</c:v>
                </c:pt>
                <c:pt idx="15">
                  <c:v>-1267.3521435660246</c:v>
                </c:pt>
                <c:pt idx="16">
                  <c:v>-2825.3726431044133</c:v>
                </c:pt>
                <c:pt idx="17">
                  <c:v>-4383.3931426428016</c:v>
                </c:pt>
                <c:pt idx="18">
                  <c:v>-4108.5986981927435</c:v>
                </c:pt>
                <c:pt idx="19">
                  <c:v>-3833.8042537426859</c:v>
                </c:pt>
                <c:pt idx="20">
                  <c:v>-3559.0098092926282</c:v>
                </c:pt>
                <c:pt idx="21">
                  <c:v>-3284.2153648425706</c:v>
                </c:pt>
                <c:pt idx="22">
                  <c:v>-3009.4209203925129</c:v>
                </c:pt>
                <c:pt idx="23">
                  <c:v>-2734.6264759424553</c:v>
                </c:pt>
                <c:pt idx="24">
                  <c:v>-2459.8320314923976</c:v>
                </c:pt>
                <c:pt idx="25">
                  <c:v>-2185.03758704234</c:v>
                </c:pt>
                <c:pt idx="26">
                  <c:v>-1910.2431425922823</c:v>
                </c:pt>
                <c:pt idx="27">
                  <c:v>-1635.4486981422242</c:v>
                </c:pt>
                <c:pt idx="28">
                  <c:v>-3627.6496761035514</c:v>
                </c:pt>
                <c:pt idx="29">
                  <c:v>-5619.8506540648787</c:v>
                </c:pt>
                <c:pt idx="30">
                  <c:v>-7612.0516320262059</c:v>
                </c:pt>
                <c:pt idx="31">
                  <c:v>-9604.2526099875322</c:v>
                </c:pt>
                <c:pt idx="32">
                  <c:v>-11596.453587948859</c:v>
                </c:pt>
                <c:pt idx="33">
                  <c:v>-13588.654565910187</c:v>
                </c:pt>
                <c:pt idx="34">
                  <c:v>-15580.855543871514</c:v>
                </c:pt>
                <c:pt idx="35">
                  <c:v>-17573.056521832841</c:v>
                </c:pt>
                <c:pt idx="36">
                  <c:v>-19565.25749979417</c:v>
                </c:pt>
                <c:pt idx="37">
                  <c:v>-21557.458477755496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'Main - Capital trajectory'!$A$105</c:f>
              <c:strCache>
                <c:ptCount val="1"/>
                <c:pt idx="0">
                  <c:v>Combined cycle and turbogas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trajectory'!$B$105:$AM$105</c:f>
              <c:numCache>
                <c:formatCode>#,##0</c:formatCode>
                <c:ptCount val="38"/>
                <c:pt idx="0">
                  <c:v>11781.592780000001</c:v>
                </c:pt>
                <c:pt idx="1">
                  <c:v>11854.069208773803</c:v>
                </c:pt>
                <c:pt idx="2">
                  <c:v>11926.545637547604</c:v>
                </c:pt>
                <c:pt idx="3">
                  <c:v>11999.022066321406</c:v>
                </c:pt>
                <c:pt idx="4">
                  <c:v>12071.498495095208</c:v>
                </c:pt>
                <c:pt idx="5">
                  <c:v>12143.974923869009</c:v>
                </c:pt>
                <c:pt idx="6">
                  <c:v>12216.451352642811</c:v>
                </c:pt>
                <c:pt idx="7">
                  <c:v>12288.927781416607</c:v>
                </c:pt>
                <c:pt idx="8">
                  <c:v>15131.740693641084</c:v>
                </c:pt>
                <c:pt idx="9">
                  <c:v>17974.553605865563</c:v>
                </c:pt>
                <c:pt idx="10">
                  <c:v>20817.366518090043</c:v>
                </c:pt>
                <c:pt idx="11">
                  <c:v>23660.179430314522</c:v>
                </c:pt>
                <c:pt idx="12">
                  <c:v>26502.992342538993</c:v>
                </c:pt>
                <c:pt idx="13">
                  <c:v>37207.161981239602</c:v>
                </c:pt>
                <c:pt idx="14">
                  <c:v>47911.331619940211</c:v>
                </c:pt>
                <c:pt idx="15">
                  <c:v>58615.501258640819</c:v>
                </c:pt>
                <c:pt idx="16">
                  <c:v>69319.670897341421</c:v>
                </c:pt>
                <c:pt idx="17">
                  <c:v>80023.840536042029</c:v>
                </c:pt>
                <c:pt idx="18">
                  <c:v>74727.266624312644</c:v>
                </c:pt>
                <c:pt idx="19">
                  <c:v>69430.692712583259</c:v>
                </c:pt>
                <c:pt idx="20">
                  <c:v>64134.118800853874</c:v>
                </c:pt>
                <c:pt idx="21">
                  <c:v>58837.544889124489</c:v>
                </c:pt>
                <c:pt idx="22">
                  <c:v>53540.970977395104</c:v>
                </c:pt>
                <c:pt idx="23">
                  <c:v>48244.397065665718</c:v>
                </c:pt>
                <c:pt idx="24">
                  <c:v>42947.823153936333</c:v>
                </c:pt>
                <c:pt idx="25">
                  <c:v>37651.249242206948</c:v>
                </c:pt>
                <c:pt idx="26">
                  <c:v>32354.675330477563</c:v>
                </c:pt>
                <c:pt idx="27">
                  <c:v>27058.101418748181</c:v>
                </c:pt>
                <c:pt idx="28">
                  <c:v>36591.951715624949</c:v>
                </c:pt>
                <c:pt idx="29">
                  <c:v>46125.802012501714</c:v>
                </c:pt>
                <c:pt idx="30">
                  <c:v>55659.652309378478</c:v>
                </c:pt>
                <c:pt idx="31">
                  <c:v>65193.502606255242</c:v>
                </c:pt>
                <c:pt idx="32">
                  <c:v>74727.352903132007</c:v>
                </c:pt>
                <c:pt idx="33">
                  <c:v>84261.203200008778</c:v>
                </c:pt>
                <c:pt idx="34">
                  <c:v>93795.05349688555</c:v>
                </c:pt>
                <c:pt idx="35">
                  <c:v>103328.90379376232</c:v>
                </c:pt>
                <c:pt idx="36">
                  <c:v>112862.75409063909</c:v>
                </c:pt>
                <c:pt idx="37">
                  <c:v>122396.60438751582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'Main - Capital trajectory'!$A$106</c:f>
              <c:strCache>
                <c:ptCount val="1"/>
                <c:pt idx="0">
                  <c:v>Internal Combustion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trajectory'!$B$106:$AM$106</c:f>
              <c:numCache>
                <c:formatCode>#,##0</c:formatCode>
                <c:ptCount val="38"/>
                <c:pt idx="0">
                  <c:v>474.12527679999999</c:v>
                </c:pt>
                <c:pt idx="1">
                  <c:v>734.58343324654834</c:v>
                </c:pt>
                <c:pt idx="2">
                  <c:v>995.04158969309674</c:v>
                </c:pt>
                <c:pt idx="3">
                  <c:v>1255.4997461396451</c:v>
                </c:pt>
                <c:pt idx="4">
                  <c:v>1515.9579025861935</c:v>
                </c:pt>
                <c:pt idx="5">
                  <c:v>1776.4160590327419</c:v>
                </c:pt>
                <c:pt idx="6">
                  <c:v>2036.8742154792903</c:v>
                </c:pt>
                <c:pt idx="7">
                  <c:v>2297.3323719258387</c:v>
                </c:pt>
                <c:pt idx="8">
                  <c:v>2848.1749735137837</c:v>
                </c:pt>
                <c:pt idx="9">
                  <c:v>3399.0175751017287</c:v>
                </c:pt>
                <c:pt idx="10">
                  <c:v>3949.8601766896736</c:v>
                </c:pt>
                <c:pt idx="11">
                  <c:v>4500.7027782776186</c:v>
                </c:pt>
                <c:pt idx="12">
                  <c:v>5051.5453798655635</c:v>
                </c:pt>
                <c:pt idx="13">
                  <c:v>412.96303303939476</c:v>
                </c:pt>
                <c:pt idx="14">
                  <c:v>-4225.619313786774</c:v>
                </c:pt>
                <c:pt idx="15">
                  <c:v>-8864.2016606129437</c:v>
                </c:pt>
                <c:pt idx="16">
                  <c:v>-13502.784007439113</c:v>
                </c:pt>
                <c:pt idx="17">
                  <c:v>-18141.366354265283</c:v>
                </c:pt>
                <c:pt idx="18">
                  <c:v>-16244.006768064904</c:v>
                </c:pt>
                <c:pt idx="19">
                  <c:v>-14346.647181864526</c:v>
                </c:pt>
                <c:pt idx="20">
                  <c:v>-12449.287595664147</c:v>
                </c:pt>
                <c:pt idx="21">
                  <c:v>-10551.928009463769</c:v>
                </c:pt>
                <c:pt idx="22">
                  <c:v>-8654.5684232633903</c:v>
                </c:pt>
                <c:pt idx="23">
                  <c:v>-6757.2088370630108</c:v>
                </c:pt>
                <c:pt idx="24">
                  <c:v>-4859.8492508626314</c:v>
                </c:pt>
                <c:pt idx="25">
                  <c:v>-2962.4896646622519</c:v>
                </c:pt>
                <c:pt idx="26">
                  <c:v>-1065.1300784618727</c:v>
                </c:pt>
                <c:pt idx="27">
                  <c:v>832.22950773850903</c:v>
                </c:pt>
                <c:pt idx="28">
                  <c:v>842.07259931351189</c:v>
                </c:pt>
                <c:pt idx="29">
                  <c:v>851.91569088851475</c:v>
                </c:pt>
                <c:pt idx="30">
                  <c:v>861.7587824635176</c:v>
                </c:pt>
                <c:pt idx="31">
                  <c:v>871.60187403852046</c:v>
                </c:pt>
                <c:pt idx="32">
                  <c:v>881.44496561352332</c:v>
                </c:pt>
                <c:pt idx="33">
                  <c:v>891.28805718852618</c:v>
                </c:pt>
                <c:pt idx="34">
                  <c:v>901.13114876352904</c:v>
                </c:pt>
                <c:pt idx="35">
                  <c:v>910.9742403385319</c:v>
                </c:pt>
                <c:pt idx="36">
                  <c:v>920.81733191353476</c:v>
                </c:pt>
                <c:pt idx="37">
                  <c:v>930.66042348853796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'Main - Capital trajectory'!$A$107</c:f>
              <c:strCache>
                <c:ptCount val="1"/>
                <c:pt idx="0">
                  <c:v>Termoelectric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trajectory'!$B$107:$AM$107</c:f>
              <c:numCache>
                <c:formatCode>#,##0</c:formatCode>
                <c:ptCount val="38"/>
                <c:pt idx="0">
                  <c:v>5981.2326210000001</c:v>
                </c:pt>
                <c:pt idx="1">
                  <c:v>3741.0605829012488</c:v>
                </c:pt>
                <c:pt idx="2">
                  <c:v>1500.8885448024976</c:v>
                </c:pt>
                <c:pt idx="3">
                  <c:v>-739.28349329625371</c:v>
                </c:pt>
                <c:pt idx="4">
                  <c:v>-2979.455531395005</c:v>
                </c:pt>
                <c:pt idx="5">
                  <c:v>-5219.6275694937558</c:v>
                </c:pt>
                <c:pt idx="6">
                  <c:v>-7459.7996075925075</c:v>
                </c:pt>
                <c:pt idx="7">
                  <c:v>-9699.9716456912593</c:v>
                </c:pt>
                <c:pt idx="8">
                  <c:v>-12443.547886831988</c:v>
                </c:pt>
                <c:pt idx="9">
                  <c:v>-15187.124127972718</c:v>
                </c:pt>
                <c:pt idx="10">
                  <c:v>-17930.700369113449</c:v>
                </c:pt>
                <c:pt idx="11">
                  <c:v>-20674.276610254179</c:v>
                </c:pt>
                <c:pt idx="12">
                  <c:v>-23417.852851394906</c:v>
                </c:pt>
                <c:pt idx="13">
                  <c:v>-18753.833225314756</c:v>
                </c:pt>
                <c:pt idx="14">
                  <c:v>-14089.813599234607</c:v>
                </c:pt>
                <c:pt idx="15">
                  <c:v>-9425.7939731544575</c:v>
                </c:pt>
                <c:pt idx="16">
                  <c:v>-4761.7743470743089</c:v>
                </c:pt>
                <c:pt idx="17">
                  <c:v>-97.75472099416217</c:v>
                </c:pt>
                <c:pt idx="18">
                  <c:v>-119.31940931289294</c:v>
                </c:pt>
                <c:pt idx="19">
                  <c:v>-140.88409763162372</c:v>
                </c:pt>
                <c:pt idx="20">
                  <c:v>-162.44878595035448</c:v>
                </c:pt>
                <c:pt idx="21">
                  <c:v>-184.01347426908524</c:v>
                </c:pt>
                <c:pt idx="22">
                  <c:v>-205.578162587816</c:v>
                </c:pt>
                <c:pt idx="23">
                  <c:v>-227.14285090654676</c:v>
                </c:pt>
                <c:pt idx="24">
                  <c:v>-248.70753922527751</c:v>
                </c:pt>
                <c:pt idx="25">
                  <c:v>-270.27222754400827</c:v>
                </c:pt>
                <c:pt idx="26">
                  <c:v>-291.83691586273903</c:v>
                </c:pt>
                <c:pt idx="27">
                  <c:v>-313.40160418146991</c:v>
                </c:pt>
                <c:pt idx="28">
                  <c:v>-301.20327704650083</c:v>
                </c:pt>
                <c:pt idx="29">
                  <c:v>-289.00494991153175</c:v>
                </c:pt>
                <c:pt idx="30">
                  <c:v>-276.80662277656268</c:v>
                </c:pt>
                <c:pt idx="31">
                  <c:v>-264.6082956415936</c:v>
                </c:pt>
                <c:pt idx="32">
                  <c:v>-252.40996850662449</c:v>
                </c:pt>
                <c:pt idx="33">
                  <c:v>-240.21164137165539</c:v>
                </c:pt>
                <c:pt idx="34">
                  <c:v>-228.01331423668628</c:v>
                </c:pt>
                <c:pt idx="35">
                  <c:v>-215.81498710171718</c:v>
                </c:pt>
                <c:pt idx="36">
                  <c:v>-203.61665996674807</c:v>
                </c:pt>
                <c:pt idx="37">
                  <c:v>-191.41833283177886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19296"/>
        <c:axId val="159230592"/>
      </c:lineChart>
      <c:catAx>
        <c:axId val="15891929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59230592"/>
        <c:crosses val="autoZero"/>
        <c:auto val="1"/>
        <c:lblAlgn val="ctr"/>
        <c:lblOffset val="100"/>
        <c:noMultiLvlLbl val="0"/>
      </c:catAx>
      <c:valAx>
        <c:axId val="15923059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5891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40</xdr:row>
      <xdr:rowOff>139700</xdr:rowOff>
    </xdr:from>
    <xdr:to>
      <xdr:col>5</xdr:col>
      <xdr:colOff>628651</xdr:colOff>
      <xdr:row>56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40</xdr:row>
      <xdr:rowOff>152400</xdr:rowOff>
    </xdr:from>
    <xdr:to>
      <xdr:col>11</xdr:col>
      <xdr:colOff>342900</xdr:colOff>
      <xdr:row>55</xdr:row>
      <xdr:rowOff>133350</xdr:rowOff>
    </xdr:to>
    <xdr:graphicFrame macro="">
      <xdr:nvGraphicFramePr>
        <xdr:cNvPr id="6" name="Graphique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517524</xdr:colOff>
      <xdr:row>41</xdr:row>
      <xdr:rowOff>44449</xdr:rowOff>
    </xdr:from>
    <xdr:to>
      <xdr:col>18</xdr:col>
      <xdr:colOff>672352</xdr:colOff>
      <xdr:row>59</xdr:row>
      <xdr:rowOff>179294</xdr:rowOff>
    </xdr:to>
    <xdr:graphicFrame macro="">
      <xdr:nvGraphicFramePr>
        <xdr:cNvPr id="9" name="Graphique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7</xdr:row>
      <xdr:rowOff>157161</xdr:rowOff>
    </xdr:from>
    <xdr:to>
      <xdr:col>13</xdr:col>
      <xdr:colOff>841375</xdr:colOff>
      <xdr:row>35</xdr:row>
      <xdr:rowOff>158750</xdr:rowOff>
    </xdr:to>
    <xdr:graphicFrame macro="">
      <xdr:nvGraphicFramePr>
        <xdr:cNvPr id="2" name="Graphiqu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228601</xdr:rowOff>
    </xdr:from>
    <xdr:to>
      <xdr:col>24</xdr:col>
      <xdr:colOff>390525</xdr:colOff>
      <xdr:row>16</xdr:row>
      <xdr:rowOff>142875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17</xdr:row>
      <xdr:rowOff>142875</xdr:rowOff>
    </xdr:from>
    <xdr:to>
      <xdr:col>23</xdr:col>
      <xdr:colOff>295274</xdr:colOff>
      <xdr:row>29</xdr:row>
      <xdr:rowOff>142875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31</xdr:col>
      <xdr:colOff>276225</xdr:colOff>
      <xdr:row>30</xdr:row>
      <xdr:rowOff>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367064</xdr:colOff>
      <xdr:row>2</xdr:row>
      <xdr:rowOff>88900</xdr:rowOff>
    </xdr:from>
    <xdr:to>
      <xdr:col>9</xdr:col>
      <xdr:colOff>88900</xdr:colOff>
      <xdr:row>23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="" xmlns:a16="http://schemas.microsoft.com/office/drawing/2014/main" id="{C9EA1F0D-2433-DC4A-AF3B-724EC151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</xdr:row>
      <xdr:rowOff>76200</xdr:rowOff>
    </xdr:from>
    <xdr:to>
      <xdr:col>17</xdr:col>
      <xdr:colOff>645</xdr:colOff>
      <xdr:row>23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="" xmlns:a16="http://schemas.microsoft.com/office/drawing/2014/main" id="{F7F3D3D8-D5E5-AC49-99B5-926A2CCFA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18</xdr:row>
      <xdr:rowOff>0</xdr:rowOff>
    </xdr:from>
    <xdr:to>
      <xdr:col>43</xdr:col>
      <xdr:colOff>69022</xdr:colOff>
      <xdr:row>20</xdr:row>
      <xdr:rowOff>122168</xdr:rowOff>
    </xdr:to>
    <xdr:sp macro="" textlink="">
      <xdr:nvSpPr>
        <xdr:cNvPr id="2" name="ZoneTexte 1">
          <a:extLst>
            <a:ext uri="{FF2B5EF4-FFF2-40B4-BE49-F238E27FC236}">
              <a16:creationId xmlns="" xmlns:a16="http://schemas.microsoft.com/office/drawing/2014/main" id="{00000000-0008-0000-2E00-000003000000}"/>
            </a:ext>
          </a:extLst>
        </xdr:cNvPr>
        <xdr:cNvSpPr txBox="1"/>
      </xdr:nvSpPr>
      <xdr:spPr>
        <a:xfrm>
          <a:off x="22098000" y="3705225"/>
          <a:ext cx="4669597" cy="50316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investment = Capital stock*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(depreciation rate +growth rate real economy)/ (1+ growth rate real economy)</a:t>
          </a:r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110</xdr:row>
      <xdr:rowOff>28575</xdr:rowOff>
    </xdr:from>
    <xdr:to>
      <xdr:col>10</xdr:col>
      <xdr:colOff>357187</xdr:colOff>
      <xdr:row>127</xdr:row>
      <xdr:rowOff>38099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PIB%202013%20pri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UEE_Prospectiva%20Poblaci&#243;n,%20hogar,%20vivienda%20y%20per-hog%20del%20master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Calibration/Data%20ThreeME-Mex/Use%20in%20ThreeME-MEX-%20bloque%20macro/CONAPO_RepublicaMexicana_p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APO_RepublicaMexicana_p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naldraf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rst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"/>
      <sheetName val="Metainfo"/>
    </sheetNames>
    <sheetDataSet>
      <sheetData sheetId="0">
        <row r="6">
          <cell r="M6">
            <v>2.8043401283809999E-2</v>
          </cell>
          <cell r="N6">
            <v>3.2879915993309305E-2</v>
          </cell>
          <cell r="O6">
            <v>2.8978595634475468E-2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 hog2018"/>
    </sheetNames>
    <sheetDataSet>
      <sheetData sheetId="0">
        <row r="37">
          <cell r="B37">
            <v>122715165</v>
          </cell>
          <cell r="C37">
            <v>124041731</v>
          </cell>
          <cell r="D37">
            <v>125327797</v>
          </cell>
          <cell r="E37">
            <v>126577691</v>
          </cell>
          <cell r="F37">
            <v>127792286</v>
          </cell>
          <cell r="G37">
            <v>128972439</v>
          </cell>
          <cell r="H37">
            <v>130118356</v>
          </cell>
          <cell r="I37">
            <v>131230255</v>
          </cell>
          <cell r="J37">
            <v>132308276</v>
          </cell>
          <cell r="K37">
            <v>133352387</v>
          </cell>
          <cell r="L37">
            <v>134362934</v>
          </cell>
          <cell r="M37">
            <v>135339973</v>
          </cell>
          <cell r="N37">
            <v>136283592</v>
          </cell>
          <cell r="O37">
            <v>137193751</v>
          </cell>
          <cell r="P37">
            <v>138070271</v>
          </cell>
          <cell r="Q37">
            <v>138912969</v>
          </cell>
          <cell r="R37">
            <v>139721625</v>
          </cell>
          <cell r="S37">
            <v>140496069</v>
          </cell>
          <cell r="T37">
            <v>141235991</v>
          </cell>
          <cell r="U37">
            <v>141941270</v>
          </cell>
          <cell r="V37">
            <v>142611735</v>
          </cell>
          <cell r="W37">
            <v>143247277</v>
          </cell>
          <cell r="X37">
            <v>143847469</v>
          </cell>
          <cell r="Y37">
            <v>144412041</v>
          </cell>
          <cell r="Z37">
            <v>144940511</v>
          </cell>
          <cell r="AA37">
            <v>145432569</v>
          </cell>
          <cell r="AB37">
            <v>145887882</v>
          </cell>
          <cell r="AC37">
            <v>146306219</v>
          </cell>
          <cell r="AD37">
            <v>146687548</v>
          </cell>
          <cell r="AE37">
            <v>147032055</v>
          </cell>
          <cell r="AF37">
            <v>147339891</v>
          </cell>
          <cell r="AG37">
            <v>147611293</v>
          </cell>
          <cell r="AH37">
            <v>147846533</v>
          </cell>
          <cell r="AI37">
            <v>148045885</v>
          </cell>
          <cell r="AJ37">
            <v>148209594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R5">
            <v>6.968305310032008E-3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7">
          <cell r="AP27">
            <v>0.28474498269538168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CO2 emissions"/>
      <sheetName val="Total system costs"/>
      <sheetName val="Dynamique-Generation"/>
      <sheetName val="dynamique CO2"/>
      <sheetName val="Generation by technology"/>
      <sheetName val="Emision Fact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D5">
            <v>32.945655251567985</v>
          </cell>
          <cell r="E5">
            <v>35.626645370655588</v>
          </cell>
          <cell r="F5">
            <v>40.083665794518396</v>
          </cell>
          <cell r="G5">
            <v>40.083665737781821</v>
          </cell>
          <cell r="H5">
            <v>40.083665692353101</v>
          </cell>
          <cell r="J5">
            <v>32.945655249636879</v>
          </cell>
          <cell r="K5">
            <v>35.626645290171695</v>
          </cell>
          <cell r="L5">
            <v>45.340072084607883</v>
          </cell>
          <cell r="M5">
            <v>49.036956944264141</v>
          </cell>
          <cell r="N5">
            <v>51.40333478044387</v>
          </cell>
        </row>
        <row r="6">
          <cell r="D6">
            <v>26.317690560220733</v>
          </cell>
          <cell r="E6">
            <v>36.022496591263263</v>
          </cell>
          <cell r="F6">
            <v>58.426328961234759</v>
          </cell>
          <cell r="G6">
            <v>96.430214288640229</v>
          </cell>
          <cell r="H6">
            <v>110.15032466321625</v>
          </cell>
          <cell r="J6">
            <v>26.317690560220733</v>
          </cell>
          <cell r="K6">
            <v>47.822378629937958</v>
          </cell>
          <cell r="L6">
            <v>106.64242161341035</v>
          </cell>
          <cell r="M6">
            <v>224.95848974800089</v>
          </cell>
          <cell r="N6">
            <v>283.63115051850951</v>
          </cell>
        </row>
        <row r="7">
          <cell r="D7">
            <v>6.7306582513265312</v>
          </cell>
          <cell r="E7">
            <v>14.671425777487457</v>
          </cell>
          <cell r="F7">
            <v>14.67026580683887</v>
          </cell>
          <cell r="G7">
            <v>14.660045342541707</v>
          </cell>
          <cell r="H7">
            <v>14.454530324233929</v>
          </cell>
          <cell r="J7">
            <v>6.729621603491978</v>
          </cell>
          <cell r="K7">
            <v>14.671425777487457</v>
          </cell>
          <cell r="L7">
            <v>14.387700538602076</v>
          </cell>
          <cell r="M7">
            <v>13.048301034548786</v>
          </cell>
          <cell r="N7">
            <v>10.542882603913313</v>
          </cell>
        </row>
        <row r="8">
          <cell r="D8">
            <v>11.038175960460123</v>
          </cell>
          <cell r="E8">
            <v>28.142272478955519</v>
          </cell>
          <cell r="F8">
            <v>34.831193472382481</v>
          </cell>
          <cell r="G8">
            <v>109.38392955112515</v>
          </cell>
          <cell r="H8">
            <v>136.26296271122237</v>
          </cell>
          <cell r="J8">
            <v>11.043489091003195</v>
          </cell>
          <cell r="K8">
            <v>45.532307126671569</v>
          </cell>
          <cell r="L8">
            <v>77.680412082292534</v>
          </cell>
          <cell r="M8">
            <v>114.63115086251524</v>
          </cell>
          <cell r="N8">
            <v>120.14464552292657</v>
          </cell>
        </row>
        <row r="9">
          <cell r="D9">
            <v>12.672097928923904</v>
          </cell>
          <cell r="E9">
            <v>12.672097928923904</v>
          </cell>
          <cell r="F9">
            <v>12.671755680916249</v>
          </cell>
          <cell r="G9">
            <v>12.522200249506568</v>
          </cell>
          <cell r="J9">
            <v>12.672097928923904</v>
          </cell>
          <cell r="K9">
            <v>12.672097928923904</v>
          </cell>
          <cell r="L9">
            <v>17.614713365543139</v>
          </cell>
          <cell r="M9">
            <v>16.967514006967576</v>
          </cell>
          <cell r="N9">
            <v>11.339857093551473</v>
          </cell>
        </row>
        <row r="10">
          <cell r="D10">
            <v>2.2647787956811953</v>
          </cell>
          <cell r="E10">
            <v>2.3447488147503464</v>
          </cell>
          <cell r="F10">
            <v>2.2823435448590317</v>
          </cell>
          <cell r="G10">
            <v>0.89754451399494428</v>
          </cell>
          <cell r="H10">
            <v>0.12137264757802768</v>
          </cell>
          <cell r="J10">
            <v>2.2647787956811953</v>
          </cell>
          <cell r="K10">
            <v>2.5733199100432103</v>
          </cell>
          <cell r="L10">
            <v>2.3992351091001183</v>
          </cell>
          <cell r="M10">
            <v>1.2040890460298215</v>
          </cell>
          <cell r="N10">
            <v>3.8162206402466836</v>
          </cell>
        </row>
        <row r="11">
          <cell r="D11">
            <v>3.1641120684798807</v>
          </cell>
          <cell r="E11">
            <v>2.3944233998190612</v>
          </cell>
          <cell r="F11">
            <v>2.3944233998190612</v>
          </cell>
          <cell r="G11">
            <v>1.137032247526804</v>
          </cell>
          <cell r="H11">
            <v>0.84621087508276105</v>
          </cell>
          <cell r="J11">
            <v>3.1641120684798807</v>
          </cell>
          <cell r="K11">
            <v>2.3944233998190612</v>
          </cell>
          <cell r="L11">
            <v>2.3798702216445236</v>
          </cell>
          <cell r="M11">
            <v>1.0236685860290891</v>
          </cell>
          <cell r="N11">
            <v>0.66206208430230618</v>
          </cell>
        </row>
        <row r="12">
          <cell r="D12">
            <v>11.550585508346558</v>
          </cell>
          <cell r="E12">
            <v>11.550585508346558</v>
          </cell>
          <cell r="F12">
            <v>11.550585508346558</v>
          </cell>
          <cell r="G12">
            <v>11.550585508346558</v>
          </cell>
          <cell r="H12">
            <v>11.539825309067965</v>
          </cell>
          <cell r="J12">
            <v>11.550585508346558</v>
          </cell>
          <cell r="K12">
            <v>11.550585508346558</v>
          </cell>
          <cell r="L12">
            <v>11.528859578073025</v>
          </cell>
          <cell r="M12">
            <v>11.196506085805595</v>
          </cell>
          <cell r="N12">
            <v>80.846507599577308</v>
          </cell>
        </row>
        <row r="13">
          <cell r="D13">
            <v>19.092066455174063</v>
          </cell>
          <cell r="E13">
            <v>38.868212580644467</v>
          </cell>
          <cell r="F13">
            <v>31.349435127864126</v>
          </cell>
          <cell r="G13">
            <v>23.86651635630551</v>
          </cell>
          <cell r="H13">
            <v>0.74729646113701165</v>
          </cell>
          <cell r="J13">
            <v>13.760037959948477</v>
          </cell>
          <cell r="K13">
            <v>2.0202664050739259</v>
          </cell>
          <cell r="L13">
            <v>1.1153563036350533</v>
          </cell>
          <cell r="M13">
            <v>6.955066742375493E-2</v>
          </cell>
        </row>
        <row r="14">
          <cell r="D14">
            <v>220.34198962995163</v>
          </cell>
          <cell r="E14">
            <v>222.28699113083894</v>
          </cell>
          <cell r="F14">
            <v>260.54303060144957</v>
          </cell>
          <cell r="G14">
            <v>246.15906090194039</v>
          </cell>
          <cell r="H14">
            <v>308.36791393767817</v>
          </cell>
          <cell r="J14">
            <v>225.8421354837036</v>
          </cell>
          <cell r="K14">
            <v>230.58752051245801</v>
          </cell>
          <cell r="L14">
            <v>190.99717056076406</v>
          </cell>
          <cell r="M14">
            <v>127.92493507047584</v>
          </cell>
          <cell r="N14">
            <v>65.473917885450646</v>
          </cell>
        </row>
        <row r="15">
          <cell r="D15">
            <v>2.0862685827513019</v>
          </cell>
          <cell r="F15">
            <v>7.490860010329925E-2</v>
          </cell>
          <cell r="G15">
            <v>0.22954369976741873</v>
          </cell>
          <cell r="H15">
            <v>0.46603139108833602</v>
          </cell>
          <cell r="J15">
            <v>2.0820811931944547</v>
          </cell>
          <cell r="L15">
            <v>7.2961257134011248E-2</v>
          </cell>
          <cell r="M15">
            <v>0.2316095830692575</v>
          </cell>
          <cell r="N15">
            <v>0.46014651420409791</v>
          </cell>
        </row>
      </sheetData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Graph"/>
      <sheetName val="CO2 emissions"/>
      <sheetName val="Total system costs"/>
    </sheetNames>
    <sheetDataSet>
      <sheetData sheetId="0"/>
      <sheetData sheetId="1"/>
      <sheetData sheetId="2"/>
      <sheetData sheetId="3"/>
      <sheetData sheetId="4"/>
      <sheetData sheetId="5">
        <row r="31">
          <cell r="D31">
            <v>32.94565526905771</v>
          </cell>
          <cell r="V31">
            <v>32.945655202491039</v>
          </cell>
          <cell r="W31">
            <v>36.124278000402697</v>
          </cell>
          <cell r="X31">
            <v>44.95688071694763</v>
          </cell>
          <cell r="Y31">
            <v>44.956880634763785</v>
          </cell>
          <cell r="Z31">
            <v>45.073880609644014</v>
          </cell>
        </row>
        <row r="32">
          <cell r="V32">
            <v>26.317690560220733</v>
          </cell>
          <cell r="W32">
            <v>36.022496591263263</v>
          </cell>
          <cell r="X32">
            <v>71.189879197926786</v>
          </cell>
          <cell r="Y32">
            <v>68.223306854190298</v>
          </cell>
          <cell r="Z32">
            <v>102.77874010048788</v>
          </cell>
        </row>
        <row r="33">
          <cell r="V33">
            <v>6.7306582513265312</v>
          </cell>
          <cell r="W33">
            <v>14.24043398257345</v>
          </cell>
          <cell r="X33">
            <v>12.156566456935252</v>
          </cell>
          <cell r="Y33">
            <v>8.3861261419951916</v>
          </cell>
          <cell r="Z33">
            <v>7.8227686989703216</v>
          </cell>
        </row>
        <row r="34">
          <cell r="V34">
            <v>11.143314439107073</v>
          </cell>
          <cell r="W34">
            <v>30.704795957538337</v>
          </cell>
          <cell r="X34">
            <v>51.426625932373028</v>
          </cell>
          <cell r="Y34">
            <v>86.518351411829755</v>
          </cell>
          <cell r="Z34">
            <v>87.9434657026286</v>
          </cell>
        </row>
        <row r="35">
          <cell r="V35">
            <v>12.672097928923904</v>
          </cell>
          <cell r="W35">
            <v>12.672097928923904</v>
          </cell>
          <cell r="X35">
            <v>12.669987327783019</v>
          </cell>
          <cell r="Y35">
            <v>12.497280288302136</v>
          </cell>
        </row>
        <row r="36">
          <cell r="V36">
            <v>2.2647787956630054</v>
          </cell>
          <cell r="W36">
            <v>2.3768808366294252</v>
          </cell>
          <cell r="X36">
            <v>2.3092536335680052</v>
          </cell>
          <cell r="Y36">
            <v>0.91582478556665592</v>
          </cell>
          <cell r="Z36">
            <v>0.14460596805929526</v>
          </cell>
        </row>
        <row r="37">
          <cell r="V37">
            <v>3.1641120684798807</v>
          </cell>
          <cell r="W37">
            <v>2.3944233998190612</v>
          </cell>
          <cell r="X37">
            <v>2.3944233998190612</v>
          </cell>
          <cell r="Y37">
            <v>1.1434953482821584</v>
          </cell>
          <cell r="Z37">
            <v>0.84915934503078461</v>
          </cell>
        </row>
        <row r="38">
          <cell r="V38">
            <v>11.550585508346558</v>
          </cell>
          <cell r="W38">
            <v>11.550585508346558</v>
          </cell>
          <cell r="X38">
            <v>31.092685423791409</v>
          </cell>
          <cell r="Y38">
            <v>107.71187570691109</v>
          </cell>
          <cell r="Z38">
            <v>178.51454703509808</v>
          </cell>
        </row>
        <row r="39">
          <cell r="V39">
            <v>24.227092985404852</v>
          </cell>
          <cell r="W39">
            <v>36.669434647796152</v>
          </cell>
          <cell r="X39">
            <v>26.739644092675007</v>
          </cell>
          <cell r="Y39">
            <v>20.398486918042181</v>
          </cell>
          <cell r="Z39">
            <v>0.69501734216464683</v>
          </cell>
        </row>
        <row r="40">
          <cell r="V40">
            <v>203.64194984552444</v>
          </cell>
          <cell r="W40">
            <v>205.97751915251158</v>
          </cell>
          <cell r="X40">
            <v>160.05267850291452</v>
          </cell>
          <cell r="Y40">
            <v>107.76685694930308</v>
          </cell>
          <cell r="Z40">
            <v>63.688002252127028</v>
          </cell>
        </row>
        <row r="41">
          <cell r="V41">
            <v>0.77574293693032814</v>
          </cell>
          <cell r="W41">
            <v>1.1216246041312843</v>
          </cell>
          <cell r="X41">
            <v>30.944275562993425</v>
          </cell>
          <cell r="Y41">
            <v>42.446668013164526</v>
          </cell>
          <cell r="Z41">
            <v>57.392373280028366</v>
          </cell>
        </row>
        <row r="42">
          <cell r="V42">
            <v>26.635171346942609</v>
          </cell>
          <cell r="W42">
            <v>21.961282570133925</v>
          </cell>
          <cell r="X42">
            <v>13.863999247256665</v>
          </cell>
          <cell r="Y42">
            <v>4.9384748707176911</v>
          </cell>
          <cell r="Z42">
            <v>0.98455726470480065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G24" sqref="G24"/>
    </sheetView>
  </sheetViews>
  <sheetFormatPr baseColWidth="10" defaultColWidth="11.42578125" defaultRowHeight="15" x14ac:dyDescent="0.25"/>
  <cols>
    <col min="2" max="2" width="55" customWidth="1"/>
    <col min="4" max="4" width="12.42578125" customWidth="1"/>
    <col min="5" max="5" width="12.85546875" customWidth="1"/>
  </cols>
  <sheetData>
    <row r="1" spans="2:12" x14ac:dyDescent="0.25">
      <c r="B1" t="s">
        <v>130</v>
      </c>
      <c r="C1">
        <v>2</v>
      </c>
    </row>
    <row r="2" spans="2:12" ht="30" customHeight="1" x14ac:dyDescent="0.25">
      <c r="B2" s="42"/>
      <c r="C2" s="44" t="s">
        <v>23</v>
      </c>
      <c r="D2" s="44" t="s">
        <v>122</v>
      </c>
      <c r="E2" s="44" t="s">
        <v>123</v>
      </c>
      <c r="F2" s="44" t="s">
        <v>124</v>
      </c>
      <c r="G2" s="44" t="s">
        <v>125</v>
      </c>
      <c r="H2" s="44" t="s">
        <v>126</v>
      </c>
      <c r="I2" s="44" t="s">
        <v>127</v>
      </c>
      <c r="J2" s="43"/>
      <c r="K2" s="43"/>
      <c r="L2" s="43"/>
    </row>
    <row r="3" spans="2:12" x14ac:dyDescent="0.25">
      <c r="B3" s="44" t="s">
        <v>129</v>
      </c>
      <c r="C3" s="164">
        <f>IF($C$1=1,C4,C6)</f>
        <v>0.02</v>
      </c>
      <c r="D3" s="164">
        <f>IF($C$1=1,D4,D6)</f>
        <v>2.9000000000000001E-2</v>
      </c>
      <c r="E3" s="164">
        <f t="shared" ref="E3:I3" si="0">IF($C$1=1,E4,E6)</f>
        <v>2.5999999999999999E-2</v>
      </c>
      <c r="F3" s="164">
        <f t="shared" si="0"/>
        <v>2.9000000000000001E-2</v>
      </c>
      <c r="G3" s="164">
        <f t="shared" si="0"/>
        <v>2.8000000000000001E-2</v>
      </c>
      <c r="H3" s="164">
        <f t="shared" si="0"/>
        <v>2.7E-2</v>
      </c>
      <c r="I3" s="164">
        <f t="shared" si="0"/>
        <v>2.5999999999999999E-2</v>
      </c>
      <c r="J3" s="43"/>
      <c r="K3" s="43"/>
      <c r="L3" s="43"/>
    </row>
    <row r="4" spans="2:12" x14ac:dyDescent="0.25">
      <c r="B4" s="43" t="s">
        <v>120</v>
      </c>
      <c r="C4" s="47">
        <v>0.02</v>
      </c>
      <c r="D4" s="47">
        <v>2.9000000000000001E-2</v>
      </c>
      <c r="E4" s="47">
        <v>2.8000000000000001E-2</v>
      </c>
      <c r="F4" s="46">
        <v>3.5000000000000003E-2</v>
      </c>
      <c r="G4" s="46">
        <v>3.2000000000000001E-2</v>
      </c>
      <c r="H4" s="46">
        <v>0.03</v>
      </c>
      <c r="I4" s="46">
        <v>2.9000000000000001E-2</v>
      </c>
      <c r="J4" s="43"/>
      <c r="K4" s="43"/>
      <c r="L4" s="43"/>
    </row>
    <row r="5" spans="2:12" x14ac:dyDescent="0.25">
      <c r="B5" t="s">
        <v>121</v>
      </c>
      <c r="C5" s="47">
        <v>0.02</v>
      </c>
      <c r="D5" s="47">
        <v>2.9000000000000001E-2</v>
      </c>
      <c r="E5" s="176">
        <v>2.5000000000000001E-2</v>
      </c>
      <c r="F5" s="176">
        <v>2.5999999999999999E-2</v>
      </c>
      <c r="G5" s="176">
        <v>2.4E-2</v>
      </c>
      <c r="H5" s="176">
        <v>2.3E-2</v>
      </c>
      <c r="I5" s="176">
        <v>2.1999999999999999E-2</v>
      </c>
      <c r="K5" s="43"/>
      <c r="L5" s="43"/>
    </row>
    <row r="6" spans="2:12" x14ac:dyDescent="0.25">
      <c r="B6" t="s">
        <v>132</v>
      </c>
      <c r="C6" s="47">
        <v>0.02</v>
      </c>
      <c r="D6" s="47">
        <v>2.9000000000000001E-2</v>
      </c>
      <c r="E6" s="176">
        <v>2.5999999999999999E-2</v>
      </c>
      <c r="F6" s="176">
        <v>2.9000000000000001E-2</v>
      </c>
      <c r="G6" s="177">
        <v>2.8000000000000001E-2</v>
      </c>
      <c r="H6" s="177">
        <v>2.7E-2</v>
      </c>
      <c r="I6" s="177">
        <v>2.5999999999999999E-2</v>
      </c>
      <c r="K6" s="43"/>
      <c r="L6" s="43"/>
    </row>
    <row r="7" spans="2:12" x14ac:dyDescent="0.25">
      <c r="B7" s="44" t="s">
        <v>128</v>
      </c>
      <c r="C7" s="47">
        <v>1.2999999999999999E-2</v>
      </c>
      <c r="D7" s="47">
        <v>2.9000000000000001E-2</v>
      </c>
      <c r="E7" s="47">
        <v>2.7E-2</v>
      </c>
      <c r="F7" s="47">
        <v>2.9000000000000001E-2</v>
      </c>
      <c r="G7" s="47">
        <v>2.9000000000000001E-2</v>
      </c>
      <c r="H7" s="47">
        <v>2.5000000000000001E-2</v>
      </c>
      <c r="I7" s="46">
        <v>2.3E-2</v>
      </c>
      <c r="K7" s="43"/>
      <c r="L7" s="43"/>
    </row>
    <row r="8" spans="2:12" x14ac:dyDescent="0.25">
      <c r="K8" s="43"/>
      <c r="L8" s="43"/>
    </row>
    <row r="9" spans="2:12" x14ac:dyDescent="0.25">
      <c r="B9" s="43"/>
      <c r="C9" s="44">
        <v>2003</v>
      </c>
      <c r="D9" s="48">
        <v>2010</v>
      </c>
      <c r="E9" s="48">
        <v>2014</v>
      </c>
      <c r="F9" s="44">
        <v>2020</v>
      </c>
      <c r="G9" s="44">
        <v>2025</v>
      </c>
      <c r="H9" s="44">
        <v>2030</v>
      </c>
      <c r="I9" s="44">
        <v>2040</v>
      </c>
      <c r="J9" s="44">
        <v>2050</v>
      </c>
      <c r="K9" s="43"/>
      <c r="L9" s="43"/>
    </row>
    <row r="10" spans="2:12" x14ac:dyDescent="0.25">
      <c r="B10" s="44" t="s">
        <v>24</v>
      </c>
      <c r="C10" s="43">
        <v>104.7</v>
      </c>
      <c r="D10" s="45">
        <v>114.3</v>
      </c>
      <c r="E10" s="45">
        <v>119.7</v>
      </c>
      <c r="F10" s="43">
        <v>127.1</v>
      </c>
      <c r="G10" s="43">
        <v>132.6</v>
      </c>
      <c r="H10" s="43">
        <v>137.5</v>
      </c>
      <c r="I10" s="43">
        <v>145.4</v>
      </c>
      <c r="J10" s="43">
        <v>150.80000000000001</v>
      </c>
      <c r="K10" s="43"/>
      <c r="L10" s="43"/>
    </row>
    <row r="11" spans="2:12" x14ac:dyDescent="0.2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 x14ac:dyDescent="0.25">
      <c r="B12" s="44" t="s">
        <v>25</v>
      </c>
      <c r="C12" s="44">
        <v>2003</v>
      </c>
      <c r="D12" s="48">
        <v>2010</v>
      </c>
      <c r="E12" s="48">
        <v>2014</v>
      </c>
      <c r="F12" s="44">
        <v>2020</v>
      </c>
      <c r="G12" s="44">
        <v>2025</v>
      </c>
      <c r="H12" s="44">
        <v>2030</v>
      </c>
      <c r="I12" s="44">
        <v>2040</v>
      </c>
      <c r="J12" s="44">
        <v>2050</v>
      </c>
      <c r="K12" s="43"/>
      <c r="L12" s="43"/>
    </row>
    <row r="13" spans="2:12" x14ac:dyDescent="0.25">
      <c r="B13" s="43" t="s">
        <v>26</v>
      </c>
      <c r="C13" s="43">
        <v>99</v>
      </c>
      <c r="D13" s="43">
        <v>107</v>
      </c>
      <c r="E13" s="43">
        <v>115</v>
      </c>
      <c r="F13" s="43">
        <v>127</v>
      </c>
      <c r="G13" s="43">
        <v>141</v>
      </c>
      <c r="H13" s="43">
        <v>156</v>
      </c>
      <c r="I13" s="43">
        <v>189</v>
      </c>
      <c r="J13" s="43">
        <v>228</v>
      </c>
      <c r="K13" s="43"/>
      <c r="L13" s="43"/>
    </row>
    <row r="14" spans="2:12" x14ac:dyDescent="0.25">
      <c r="B14" s="44" t="s">
        <v>27</v>
      </c>
      <c r="C14" s="49">
        <v>8900</v>
      </c>
      <c r="D14" s="50">
        <v>9643</v>
      </c>
      <c r="E14" s="50">
        <v>10322</v>
      </c>
      <c r="F14" s="49">
        <v>11418</v>
      </c>
      <c r="G14" s="50">
        <v>12652</v>
      </c>
      <c r="H14" s="50">
        <v>14043</v>
      </c>
      <c r="I14" s="50">
        <v>16962</v>
      </c>
      <c r="J14" s="50">
        <v>20451</v>
      </c>
      <c r="K14" s="43"/>
      <c r="L14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M33"/>
  <sheetViews>
    <sheetView workbookViewId="0">
      <selection activeCell="D21" sqref="D21"/>
    </sheetView>
  </sheetViews>
  <sheetFormatPr baseColWidth="10" defaultColWidth="11.42578125" defaultRowHeight="15" x14ac:dyDescent="0.25"/>
  <cols>
    <col min="2" max="2" width="23.85546875" customWidth="1"/>
  </cols>
  <sheetData>
    <row r="2" spans="2:13" ht="23.25" customHeight="1" x14ac:dyDescent="0.25">
      <c r="B2" s="220"/>
      <c r="C2" s="220"/>
      <c r="D2" s="220"/>
      <c r="E2" s="220"/>
      <c r="F2" s="221" t="s">
        <v>34</v>
      </c>
      <c r="G2" s="221"/>
      <c r="H2" s="221"/>
      <c r="I2" s="221"/>
      <c r="J2" s="222" t="s">
        <v>35</v>
      </c>
      <c r="K2" s="222"/>
      <c r="L2" s="223" t="s">
        <v>36</v>
      </c>
      <c r="M2" s="223"/>
    </row>
    <row r="3" spans="2:13" x14ac:dyDescent="0.25">
      <c r="B3" s="73" t="s">
        <v>37</v>
      </c>
      <c r="C3" s="74">
        <v>2000</v>
      </c>
      <c r="D3" s="75">
        <v>2010</v>
      </c>
      <c r="E3" s="75">
        <v>2016</v>
      </c>
      <c r="F3" s="76">
        <v>2025</v>
      </c>
      <c r="G3" s="76">
        <v>2030</v>
      </c>
      <c r="H3" s="77">
        <v>2035</v>
      </c>
      <c r="I3" s="78">
        <v>2040</v>
      </c>
      <c r="J3" s="77">
        <v>2025</v>
      </c>
      <c r="K3" s="78">
        <v>2040</v>
      </c>
      <c r="L3" s="78">
        <v>2025</v>
      </c>
      <c r="M3" s="78">
        <v>2040</v>
      </c>
    </row>
    <row r="4" spans="2:13" x14ac:dyDescent="0.25">
      <c r="B4" s="79" t="s">
        <v>38</v>
      </c>
      <c r="C4" s="115">
        <v>38</v>
      </c>
      <c r="D4" s="115">
        <v>86</v>
      </c>
      <c r="E4" s="115">
        <v>41</v>
      </c>
      <c r="F4" s="81">
        <v>83</v>
      </c>
      <c r="G4" s="81">
        <v>94</v>
      </c>
      <c r="H4" s="82">
        <v>103</v>
      </c>
      <c r="I4" s="83">
        <v>111</v>
      </c>
      <c r="J4" s="116">
        <v>97</v>
      </c>
      <c r="K4" s="117">
        <v>136</v>
      </c>
      <c r="L4" s="83">
        <v>72</v>
      </c>
      <c r="M4" s="83">
        <v>64</v>
      </c>
    </row>
    <row r="5" spans="2:13" x14ac:dyDescent="0.25">
      <c r="B5" s="86" t="s">
        <v>39</v>
      </c>
      <c r="C5" s="87"/>
      <c r="D5" s="87"/>
      <c r="E5" s="87"/>
      <c r="F5" s="88"/>
      <c r="G5" s="88"/>
      <c r="H5" s="88"/>
      <c r="I5" s="88"/>
      <c r="J5" s="87"/>
      <c r="K5" s="87"/>
      <c r="L5" s="88"/>
      <c r="M5" s="88"/>
    </row>
    <row r="6" spans="2:13" x14ac:dyDescent="0.25">
      <c r="B6" s="89" t="s">
        <v>40</v>
      </c>
      <c r="C6" s="118">
        <v>5.9</v>
      </c>
      <c r="D6" s="119">
        <v>4.8</v>
      </c>
      <c r="E6" s="119">
        <v>2.5</v>
      </c>
      <c r="F6" s="92">
        <v>3.7</v>
      </c>
      <c r="G6" s="92">
        <v>4.4000000000000004</v>
      </c>
      <c r="H6" s="93">
        <v>5</v>
      </c>
      <c r="I6" s="94">
        <v>5.6</v>
      </c>
      <c r="J6" s="120">
        <v>4.3</v>
      </c>
      <c r="K6" s="121">
        <v>6.5</v>
      </c>
      <c r="L6" s="94">
        <v>3.4</v>
      </c>
      <c r="M6" s="94">
        <v>3.9</v>
      </c>
    </row>
    <row r="7" spans="2:13" x14ac:dyDescent="0.25">
      <c r="B7" s="89" t="s">
        <v>41</v>
      </c>
      <c r="C7" s="90">
        <v>3.8</v>
      </c>
      <c r="D7" s="91">
        <v>8.1999999999999993</v>
      </c>
      <c r="E7" s="91">
        <v>4.9000000000000004</v>
      </c>
      <c r="F7" s="92">
        <v>7.9</v>
      </c>
      <c r="G7" s="92">
        <v>8.6</v>
      </c>
      <c r="H7" s="93">
        <v>9.1</v>
      </c>
      <c r="I7" s="94">
        <v>9.6</v>
      </c>
      <c r="J7" s="95">
        <v>8.1999999999999993</v>
      </c>
      <c r="K7" s="96">
        <v>10.5</v>
      </c>
      <c r="L7" s="94">
        <v>7</v>
      </c>
      <c r="M7" s="94">
        <v>7.9</v>
      </c>
    </row>
    <row r="8" spans="2:13" x14ac:dyDescent="0.25">
      <c r="B8" s="89" t="s">
        <v>42</v>
      </c>
      <c r="C8" s="90">
        <v>3.5</v>
      </c>
      <c r="D8" s="91">
        <v>7.4</v>
      </c>
      <c r="E8" s="91">
        <v>5.8</v>
      </c>
      <c r="F8" s="92">
        <v>9.4</v>
      </c>
      <c r="G8" s="92">
        <v>9.6999999999999993</v>
      </c>
      <c r="H8" s="93">
        <v>10</v>
      </c>
      <c r="I8" s="94">
        <v>10.199999999999999</v>
      </c>
      <c r="J8" s="95">
        <v>10.4</v>
      </c>
      <c r="K8" s="96">
        <v>11.1</v>
      </c>
      <c r="L8" s="94">
        <v>8.1999999999999993</v>
      </c>
      <c r="M8" s="94">
        <v>8.5</v>
      </c>
    </row>
    <row r="9" spans="2:13" x14ac:dyDescent="0.25">
      <c r="B9" s="97" t="s">
        <v>43</v>
      </c>
      <c r="C9" s="98">
        <v>6.4</v>
      </c>
      <c r="D9" s="99">
        <v>12.1</v>
      </c>
      <c r="E9" s="99">
        <v>7</v>
      </c>
      <c r="F9" s="100">
        <v>10.3</v>
      </c>
      <c r="G9" s="100">
        <v>10.5</v>
      </c>
      <c r="H9" s="101">
        <v>10.6</v>
      </c>
      <c r="I9" s="102">
        <v>10.6</v>
      </c>
      <c r="J9" s="103">
        <v>10.8</v>
      </c>
      <c r="K9" s="104">
        <v>11.5</v>
      </c>
      <c r="L9" s="102">
        <v>8.6</v>
      </c>
      <c r="M9" s="102">
        <v>9</v>
      </c>
    </row>
    <row r="10" spans="2:13" x14ac:dyDescent="0.25">
      <c r="B10" s="86" t="s">
        <v>44</v>
      </c>
      <c r="C10" s="87"/>
      <c r="D10" s="87"/>
      <c r="E10" s="87"/>
      <c r="F10" s="88"/>
      <c r="G10" s="88"/>
      <c r="H10" s="88"/>
      <c r="I10" s="88"/>
      <c r="J10" s="87"/>
      <c r="K10" s="87"/>
      <c r="L10" s="88"/>
      <c r="M10" s="88"/>
    </row>
    <row r="11" spans="2:13" x14ac:dyDescent="0.25">
      <c r="B11" s="89" t="s">
        <v>40</v>
      </c>
      <c r="C11" s="105">
        <v>37</v>
      </c>
      <c r="D11" s="105">
        <v>63</v>
      </c>
      <c r="E11" s="105">
        <v>49</v>
      </c>
      <c r="F11" s="106">
        <v>61</v>
      </c>
      <c r="G11" s="106">
        <v>61</v>
      </c>
      <c r="H11" s="107">
        <v>62</v>
      </c>
      <c r="I11" s="108">
        <v>62</v>
      </c>
      <c r="J11" s="109">
        <v>62</v>
      </c>
      <c r="K11" s="110">
        <v>67</v>
      </c>
      <c r="L11" s="108">
        <v>56</v>
      </c>
      <c r="M11" s="108">
        <v>55</v>
      </c>
    </row>
    <row r="12" spans="2:13" x14ac:dyDescent="0.25">
      <c r="B12" s="89" t="s">
        <v>41</v>
      </c>
      <c r="C12" s="105">
        <v>46</v>
      </c>
      <c r="D12" s="111">
        <v>101</v>
      </c>
      <c r="E12" s="105">
        <v>63</v>
      </c>
      <c r="F12" s="106">
        <v>77</v>
      </c>
      <c r="G12" s="106">
        <v>80</v>
      </c>
      <c r="H12" s="107">
        <v>81</v>
      </c>
      <c r="I12" s="108">
        <v>82</v>
      </c>
      <c r="J12" s="109">
        <v>81</v>
      </c>
      <c r="K12" s="110">
        <v>95</v>
      </c>
      <c r="L12" s="108">
        <v>67</v>
      </c>
      <c r="M12" s="108">
        <v>64</v>
      </c>
    </row>
    <row r="13" spans="2:13" x14ac:dyDescent="0.25">
      <c r="B13" s="89" t="s">
        <v>43</v>
      </c>
      <c r="C13" s="105">
        <v>44</v>
      </c>
      <c r="D13" s="111">
        <v>118</v>
      </c>
      <c r="E13" s="105">
        <v>72</v>
      </c>
      <c r="F13" s="106">
        <v>82</v>
      </c>
      <c r="G13" s="106">
        <v>85</v>
      </c>
      <c r="H13" s="107">
        <v>86</v>
      </c>
      <c r="I13" s="108">
        <v>87</v>
      </c>
      <c r="J13" s="109">
        <v>86</v>
      </c>
      <c r="K13" s="110">
        <v>101</v>
      </c>
      <c r="L13" s="108">
        <v>71</v>
      </c>
      <c r="M13" s="108">
        <v>68</v>
      </c>
    </row>
    <row r="14" spans="2:13" x14ac:dyDescent="0.25">
      <c r="B14" s="97" t="s">
        <v>45</v>
      </c>
      <c r="C14" s="80">
        <v>34</v>
      </c>
      <c r="D14" s="112">
        <v>127</v>
      </c>
      <c r="E14" s="80">
        <v>80</v>
      </c>
      <c r="F14" s="81">
        <v>87</v>
      </c>
      <c r="G14" s="81">
        <v>89</v>
      </c>
      <c r="H14" s="82">
        <v>90</v>
      </c>
      <c r="I14" s="83">
        <v>91</v>
      </c>
      <c r="J14" s="84">
        <v>90</v>
      </c>
      <c r="K14" s="85">
        <v>101</v>
      </c>
      <c r="L14" s="83">
        <v>78</v>
      </c>
      <c r="M14" s="83">
        <v>77</v>
      </c>
    </row>
    <row r="15" spans="2:13" ht="42.75" customHeight="1" x14ac:dyDescent="0.25">
      <c r="B15" s="224" t="s">
        <v>33</v>
      </c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</row>
    <row r="16" spans="2:13" ht="42.75" customHeight="1" x14ac:dyDescent="0.25"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</row>
    <row r="17" spans="2:9" x14ac:dyDescent="0.25">
      <c r="B17" s="114" t="s">
        <v>46</v>
      </c>
      <c r="C17" s="113"/>
      <c r="D17" s="113"/>
    </row>
    <row r="18" spans="2:9" x14ac:dyDescent="0.25">
      <c r="C18" s="105">
        <v>2000</v>
      </c>
      <c r="D18" s="111">
        <v>2010</v>
      </c>
      <c r="E18" s="105">
        <v>2016</v>
      </c>
      <c r="F18" s="105">
        <v>2025</v>
      </c>
      <c r="G18" s="105">
        <v>2040</v>
      </c>
      <c r="I18" s="108">
        <v>2011</v>
      </c>
    </row>
    <row r="19" spans="2:9" x14ac:dyDescent="0.25">
      <c r="B19" s="123" t="s">
        <v>53</v>
      </c>
    </row>
    <row r="20" spans="2:9" x14ac:dyDescent="0.25">
      <c r="B20" t="s">
        <v>49</v>
      </c>
      <c r="C20" s="124">
        <f>$C$4</f>
        <v>38</v>
      </c>
      <c r="D20" s="124">
        <f>$D$4</f>
        <v>86</v>
      </c>
      <c r="E20" s="124">
        <f>$E$4</f>
        <v>41</v>
      </c>
      <c r="F20" s="124">
        <f>J4</f>
        <v>97</v>
      </c>
      <c r="G20" s="124">
        <f>K4</f>
        <v>136</v>
      </c>
      <c r="I20" s="125">
        <f>D20*(1+E21)</f>
        <v>76.011508617164466</v>
      </c>
    </row>
    <row r="21" spans="2:9" x14ac:dyDescent="0.25">
      <c r="B21" s="126" t="s">
        <v>54</v>
      </c>
      <c r="C21" s="127"/>
      <c r="D21" s="154">
        <f>(D20/C20)^(1/(D18-C18))-1</f>
        <v>8.5104302439456214E-2</v>
      </c>
      <c r="E21" s="154">
        <f>(E20/D20)^(1/(E18-D18))-1</f>
        <v>-0.11614524863762254</v>
      </c>
      <c r="F21" s="154">
        <f>(F20/E20)^(1/(F18-E18))-1</f>
        <v>0.10040918974586832</v>
      </c>
      <c r="G21" s="154">
        <f t="shared" ref="G21" si="0">(G20/F20)^(1/(G18-F18))-1</f>
        <v>2.2785301836105942E-2</v>
      </c>
    </row>
    <row r="22" spans="2:9" x14ac:dyDescent="0.25">
      <c r="B22" t="s">
        <v>50</v>
      </c>
      <c r="C22" s="124">
        <f t="shared" ref="C22:C24" si="1">$C$4</f>
        <v>38</v>
      </c>
      <c r="D22" s="124">
        <f t="shared" ref="D22:D24" si="2">$D$4</f>
        <v>86</v>
      </c>
      <c r="E22" s="124">
        <f t="shared" ref="E22:E24" si="3">$E$4</f>
        <v>41</v>
      </c>
      <c r="F22" s="124">
        <f>F4</f>
        <v>83</v>
      </c>
      <c r="G22" s="124">
        <f>K4</f>
        <v>136</v>
      </c>
    </row>
    <row r="23" spans="2:9" x14ac:dyDescent="0.25">
      <c r="B23" s="126" t="s">
        <v>54</v>
      </c>
      <c r="C23" s="127"/>
      <c r="D23" s="129">
        <f>(D22/C22)^(1/(D18-C18))-1</f>
        <v>8.5104302439456214E-2</v>
      </c>
      <c r="E23" s="129">
        <f t="shared" ref="E23:G23" si="4">(E22/D22)^(1/(E18-D18))-1</f>
        <v>-0.11614524863762254</v>
      </c>
      <c r="F23" s="129">
        <f t="shared" si="4"/>
        <v>8.1515362623563847E-2</v>
      </c>
      <c r="G23" s="129">
        <f t="shared" si="4"/>
        <v>3.3468842225341966E-2</v>
      </c>
    </row>
    <row r="24" spans="2:9" x14ac:dyDescent="0.25">
      <c r="B24" t="s">
        <v>51</v>
      </c>
      <c r="C24" s="124">
        <f t="shared" si="1"/>
        <v>38</v>
      </c>
      <c r="D24" s="125">
        <f t="shared" si="2"/>
        <v>86</v>
      </c>
      <c r="E24" s="125">
        <f t="shared" si="3"/>
        <v>41</v>
      </c>
      <c r="F24" s="125">
        <f>L4</f>
        <v>72</v>
      </c>
      <c r="G24" s="125">
        <f>M4</f>
        <v>64</v>
      </c>
    </row>
    <row r="25" spans="2:9" x14ac:dyDescent="0.25">
      <c r="B25" s="126" t="s">
        <v>54</v>
      </c>
      <c r="C25" s="126"/>
      <c r="D25" s="130">
        <f>(D24/C24)^(1/(D18-C18))-1</f>
        <v>8.5104302439456214E-2</v>
      </c>
      <c r="E25" s="130">
        <f t="shared" ref="E25:G25" si="5">(E24/D24)^(1/(E18-D18))-1</f>
        <v>-0.11614524863762254</v>
      </c>
      <c r="F25" s="130">
        <f t="shared" si="5"/>
        <v>6.4564724058361334E-2</v>
      </c>
      <c r="G25" s="130">
        <f t="shared" si="5"/>
        <v>-7.8214543685033444E-3</v>
      </c>
    </row>
    <row r="27" spans="2:9" x14ac:dyDescent="0.25">
      <c r="B27" s="123" t="s">
        <v>52</v>
      </c>
    </row>
    <row r="28" spans="2:9" x14ac:dyDescent="0.25">
      <c r="B28" s="12" t="s">
        <v>49</v>
      </c>
      <c r="C28" s="125">
        <f>C6</f>
        <v>5.9</v>
      </c>
      <c r="D28" s="125">
        <f>D6</f>
        <v>4.8</v>
      </c>
      <c r="E28" s="125">
        <f>E6</f>
        <v>2.5</v>
      </c>
      <c r="F28" s="125">
        <f>J6</f>
        <v>4.3</v>
      </c>
      <c r="G28" s="125">
        <f>K6</f>
        <v>6.5</v>
      </c>
      <c r="I28" s="125">
        <f>D28*(1+E29)</f>
        <v>4.3055076569933179</v>
      </c>
    </row>
    <row r="29" spans="2:9" x14ac:dyDescent="0.25">
      <c r="B29" s="126" t="s">
        <v>54</v>
      </c>
      <c r="C29" s="126"/>
      <c r="D29" s="128">
        <f>(D28/C28)^(1/(D18-C18))-1</f>
        <v>-2.0422226279835698E-2</v>
      </c>
      <c r="E29" s="128">
        <f t="shared" ref="E29:G29" si="6">(E28/D28)^(1/(E18-D18))-1</f>
        <v>-0.10301923812639202</v>
      </c>
      <c r="F29" s="128">
        <f t="shared" si="6"/>
        <v>6.2110806063014223E-2</v>
      </c>
      <c r="G29" s="128">
        <f t="shared" si="6"/>
        <v>2.7928703730553117E-2</v>
      </c>
    </row>
    <row r="30" spans="2:9" x14ac:dyDescent="0.25">
      <c r="B30" s="12" t="s">
        <v>50</v>
      </c>
      <c r="C30" s="131">
        <f>C6</f>
        <v>5.9</v>
      </c>
      <c r="D30" s="125">
        <f>D6</f>
        <v>4.8</v>
      </c>
      <c r="E30" s="125">
        <f>E6</f>
        <v>2.5</v>
      </c>
      <c r="F30" s="125">
        <f>F6</f>
        <v>3.7</v>
      </c>
      <c r="G30" s="125">
        <f>I6</f>
        <v>5.6</v>
      </c>
    </row>
    <row r="31" spans="2:9" x14ac:dyDescent="0.25">
      <c r="B31" s="126" t="s">
        <v>54</v>
      </c>
      <c r="D31" s="128">
        <f>(D30/C30)^(1/(D18-C18))-1</f>
        <v>-2.0422226279835698E-2</v>
      </c>
      <c r="E31" s="128">
        <f t="shared" ref="E31:G31" si="7">(E30/D30)^(1/(E18-D18))-1</f>
        <v>-0.10301923812639202</v>
      </c>
      <c r="F31" s="128">
        <f t="shared" si="7"/>
        <v>4.4522906095042281E-2</v>
      </c>
      <c r="G31" s="128">
        <f t="shared" si="7"/>
        <v>2.8014136645801324E-2</v>
      </c>
    </row>
    <row r="32" spans="2:9" x14ac:dyDescent="0.25">
      <c r="B32" s="12" t="s">
        <v>51</v>
      </c>
      <c r="C32" s="131">
        <f>C6</f>
        <v>5.9</v>
      </c>
      <c r="D32" s="125">
        <f>D6</f>
        <v>4.8</v>
      </c>
      <c r="E32" s="125">
        <f>E6</f>
        <v>2.5</v>
      </c>
      <c r="F32" s="125">
        <f>L6</f>
        <v>3.4</v>
      </c>
      <c r="G32" s="125">
        <f>M6</f>
        <v>3.9</v>
      </c>
    </row>
    <row r="33" spans="2:7" x14ac:dyDescent="0.25">
      <c r="B33" s="126" t="s">
        <v>54</v>
      </c>
      <c r="C33" s="126"/>
      <c r="D33" s="128">
        <f>(D32/C32)^(1/(D18-C18))-1</f>
        <v>-2.0422226279835698E-2</v>
      </c>
      <c r="E33" s="128">
        <f t="shared" ref="E33:G33" si="8">(E32/D32)^(1/(E18-D18))-1</f>
        <v>-0.10301923812639202</v>
      </c>
      <c r="F33" s="128">
        <f t="shared" si="8"/>
        <v>3.4755292751464273E-2</v>
      </c>
      <c r="G33" s="128">
        <f t="shared" si="8"/>
        <v>9.1887007062974035E-3</v>
      </c>
    </row>
  </sheetData>
  <mergeCells count="5">
    <mergeCell ref="B2:E2"/>
    <mergeCell ref="F2:I2"/>
    <mergeCell ref="J2:K2"/>
    <mergeCell ref="L2:M2"/>
    <mergeCell ref="B15:M1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D81"/>
  <sheetViews>
    <sheetView zoomScale="85" zoomScaleNormal="85" zoomScalePageLayoutView="85" workbookViewId="0">
      <pane xSplit="1" ySplit="1" topLeftCell="AA11" activePane="bottomRight" state="frozen"/>
      <selection pane="topRight" activeCell="B1" sqref="B1"/>
      <selection pane="bottomLeft" activeCell="A2" sqref="A2"/>
      <selection pane="bottomRight" activeCell="AO37" sqref="AO37"/>
    </sheetView>
  </sheetViews>
  <sheetFormatPr baseColWidth="10" defaultColWidth="11.42578125" defaultRowHeight="15" x14ac:dyDescent="0.25"/>
  <cols>
    <col min="1" max="1" width="36" customWidth="1"/>
    <col min="2" max="2" width="18.28515625" bestFit="1" customWidth="1"/>
    <col min="3" max="3" width="18.7109375" customWidth="1"/>
    <col min="4" max="4" width="22.7109375" customWidth="1"/>
    <col min="5" max="146" width="15.140625" bestFit="1" customWidth="1"/>
  </cols>
  <sheetData>
    <row r="1" spans="1:212" x14ac:dyDescent="0.25">
      <c r="B1">
        <v>2011</v>
      </c>
      <c r="C1">
        <v>2012</v>
      </c>
      <c r="D1">
        <v>2013</v>
      </c>
      <c r="E1">
        <f>D1+1</f>
        <v>2014</v>
      </c>
      <c r="F1">
        <f t="shared" ref="F1:BQ1" si="0">E1+1</f>
        <v>2015</v>
      </c>
      <c r="G1">
        <f t="shared" si="0"/>
        <v>2016</v>
      </c>
      <c r="H1">
        <f t="shared" si="0"/>
        <v>2017</v>
      </c>
      <c r="I1">
        <f t="shared" si="0"/>
        <v>2018</v>
      </c>
      <c r="J1">
        <f t="shared" si="0"/>
        <v>2019</v>
      </c>
      <c r="K1">
        <f t="shared" si="0"/>
        <v>2020</v>
      </c>
      <c r="L1">
        <f t="shared" si="0"/>
        <v>2021</v>
      </c>
      <c r="M1">
        <f t="shared" si="0"/>
        <v>2022</v>
      </c>
      <c r="N1">
        <f t="shared" si="0"/>
        <v>2023</v>
      </c>
      <c r="O1">
        <f>N1+1</f>
        <v>2024</v>
      </c>
      <c r="P1">
        <f t="shared" si="0"/>
        <v>2025</v>
      </c>
      <c r="Q1">
        <f t="shared" si="0"/>
        <v>2026</v>
      </c>
      <c r="R1">
        <f t="shared" si="0"/>
        <v>2027</v>
      </c>
      <c r="S1">
        <f t="shared" si="0"/>
        <v>2028</v>
      </c>
      <c r="T1">
        <f t="shared" si="0"/>
        <v>2029</v>
      </c>
      <c r="U1">
        <f t="shared" si="0"/>
        <v>2030</v>
      </c>
      <c r="V1">
        <f t="shared" si="0"/>
        <v>2031</v>
      </c>
      <c r="W1">
        <f t="shared" si="0"/>
        <v>2032</v>
      </c>
      <c r="X1">
        <f t="shared" si="0"/>
        <v>2033</v>
      </c>
      <c r="Y1">
        <f t="shared" si="0"/>
        <v>2034</v>
      </c>
      <c r="Z1">
        <f t="shared" si="0"/>
        <v>2035</v>
      </c>
      <c r="AA1">
        <f t="shared" si="0"/>
        <v>2036</v>
      </c>
      <c r="AB1">
        <f t="shared" si="0"/>
        <v>2037</v>
      </c>
      <c r="AC1">
        <f t="shared" si="0"/>
        <v>2038</v>
      </c>
      <c r="AD1">
        <f t="shared" si="0"/>
        <v>2039</v>
      </c>
      <c r="AE1">
        <f t="shared" si="0"/>
        <v>2040</v>
      </c>
      <c r="AF1">
        <f t="shared" si="0"/>
        <v>2041</v>
      </c>
      <c r="AG1">
        <f t="shared" si="0"/>
        <v>2042</v>
      </c>
      <c r="AH1">
        <f t="shared" si="0"/>
        <v>2043</v>
      </c>
      <c r="AI1">
        <f t="shared" si="0"/>
        <v>2044</v>
      </c>
      <c r="AJ1">
        <f t="shared" si="0"/>
        <v>2045</v>
      </c>
      <c r="AK1">
        <f t="shared" si="0"/>
        <v>2046</v>
      </c>
      <c r="AL1">
        <f t="shared" si="0"/>
        <v>2047</v>
      </c>
      <c r="AM1">
        <f t="shared" si="0"/>
        <v>2048</v>
      </c>
      <c r="AN1">
        <f t="shared" si="0"/>
        <v>2049</v>
      </c>
      <c r="AO1">
        <f t="shared" si="0"/>
        <v>2050</v>
      </c>
      <c r="AP1">
        <f t="shared" si="0"/>
        <v>2051</v>
      </c>
      <c r="AQ1">
        <f t="shared" si="0"/>
        <v>2052</v>
      </c>
      <c r="AR1">
        <f t="shared" si="0"/>
        <v>2053</v>
      </c>
      <c r="AS1">
        <f t="shared" si="0"/>
        <v>2054</v>
      </c>
      <c r="AT1">
        <f t="shared" si="0"/>
        <v>2055</v>
      </c>
      <c r="AU1">
        <f t="shared" si="0"/>
        <v>2056</v>
      </c>
      <c r="AV1">
        <f t="shared" si="0"/>
        <v>2057</v>
      </c>
      <c r="AW1">
        <f t="shared" si="0"/>
        <v>2058</v>
      </c>
      <c r="AX1">
        <f t="shared" si="0"/>
        <v>2059</v>
      </c>
      <c r="AY1">
        <f t="shared" si="0"/>
        <v>2060</v>
      </c>
      <c r="AZ1">
        <f t="shared" si="0"/>
        <v>2061</v>
      </c>
      <c r="BA1">
        <f t="shared" si="0"/>
        <v>2062</v>
      </c>
      <c r="BB1">
        <f t="shared" si="0"/>
        <v>2063</v>
      </c>
      <c r="BC1">
        <f t="shared" si="0"/>
        <v>2064</v>
      </c>
      <c r="BD1">
        <f t="shared" si="0"/>
        <v>2065</v>
      </c>
      <c r="BE1">
        <f t="shared" si="0"/>
        <v>2066</v>
      </c>
      <c r="BF1">
        <f t="shared" si="0"/>
        <v>2067</v>
      </c>
      <c r="BG1">
        <f t="shared" si="0"/>
        <v>2068</v>
      </c>
      <c r="BH1">
        <f t="shared" si="0"/>
        <v>2069</v>
      </c>
      <c r="BI1">
        <f t="shared" si="0"/>
        <v>2070</v>
      </c>
      <c r="BJ1">
        <f t="shared" si="0"/>
        <v>2071</v>
      </c>
      <c r="BK1">
        <f t="shared" si="0"/>
        <v>2072</v>
      </c>
      <c r="BL1">
        <f t="shared" si="0"/>
        <v>2073</v>
      </c>
      <c r="BM1">
        <f t="shared" si="0"/>
        <v>2074</v>
      </c>
      <c r="BN1">
        <f t="shared" si="0"/>
        <v>2075</v>
      </c>
      <c r="BO1">
        <f t="shared" si="0"/>
        <v>2076</v>
      </c>
      <c r="BP1">
        <f t="shared" si="0"/>
        <v>2077</v>
      </c>
      <c r="BQ1">
        <f t="shared" si="0"/>
        <v>2078</v>
      </c>
      <c r="BR1">
        <f t="shared" ref="BR1:BT1" si="1">BQ1+1</f>
        <v>2079</v>
      </c>
      <c r="BS1">
        <f t="shared" si="1"/>
        <v>2080</v>
      </c>
      <c r="BT1">
        <f t="shared" si="1"/>
        <v>2081</v>
      </c>
      <c r="BU1">
        <f t="shared" ref="BU1" si="2">BT1+1</f>
        <v>2082</v>
      </c>
      <c r="BV1">
        <f t="shared" ref="BV1" si="3">BU1+1</f>
        <v>2083</v>
      </c>
      <c r="BW1">
        <f t="shared" ref="BW1" si="4">BV1+1</f>
        <v>2084</v>
      </c>
      <c r="BX1">
        <f t="shared" ref="BX1" si="5">BW1+1</f>
        <v>2085</v>
      </c>
      <c r="BY1">
        <f t="shared" ref="BY1" si="6">BX1+1</f>
        <v>2086</v>
      </c>
      <c r="BZ1">
        <f t="shared" ref="BZ1" si="7">BY1+1</f>
        <v>2087</v>
      </c>
      <c r="CA1">
        <f t="shared" ref="CA1" si="8">BZ1+1</f>
        <v>2088</v>
      </c>
      <c r="CB1">
        <f t="shared" ref="CB1" si="9">CA1+1</f>
        <v>2089</v>
      </c>
      <c r="CC1">
        <f t="shared" ref="CC1" si="10">CB1+1</f>
        <v>2090</v>
      </c>
      <c r="CD1">
        <f t="shared" ref="CD1" si="11">CC1+1</f>
        <v>2091</v>
      </c>
      <c r="CE1">
        <f t="shared" ref="CE1" si="12">CD1+1</f>
        <v>2092</v>
      </c>
      <c r="CF1">
        <f t="shared" ref="CF1" si="13">CE1+1</f>
        <v>2093</v>
      </c>
      <c r="CG1">
        <f t="shared" ref="CG1" si="14">CF1+1</f>
        <v>2094</v>
      </c>
      <c r="CH1">
        <f t="shared" ref="CH1" si="15">CG1+1</f>
        <v>2095</v>
      </c>
      <c r="CI1">
        <f t="shared" ref="CI1" si="16">CH1+1</f>
        <v>2096</v>
      </c>
      <c r="CJ1">
        <f t="shared" ref="CJ1" si="17">CI1+1</f>
        <v>2097</v>
      </c>
      <c r="CK1">
        <f t="shared" ref="CK1" si="18">CJ1+1</f>
        <v>2098</v>
      </c>
      <c r="CL1">
        <f t="shared" ref="CL1" si="19">CK1+1</f>
        <v>2099</v>
      </c>
      <c r="CM1">
        <f t="shared" ref="CM1" si="20">CL1+1</f>
        <v>2100</v>
      </c>
      <c r="CN1">
        <f t="shared" ref="CN1" si="21">CM1+1</f>
        <v>2101</v>
      </c>
      <c r="CO1">
        <f t="shared" ref="CO1" si="22">CN1+1</f>
        <v>2102</v>
      </c>
      <c r="CP1">
        <f t="shared" ref="CP1" si="23">CO1+1</f>
        <v>2103</v>
      </c>
      <c r="CQ1">
        <f t="shared" ref="CQ1" si="24">CP1+1</f>
        <v>2104</v>
      </c>
      <c r="CR1">
        <f t="shared" ref="CR1" si="25">CQ1+1</f>
        <v>2105</v>
      </c>
      <c r="CS1">
        <f t="shared" ref="CS1" si="26">CR1+1</f>
        <v>2106</v>
      </c>
      <c r="CT1">
        <f t="shared" ref="CT1" si="27">CS1+1</f>
        <v>2107</v>
      </c>
      <c r="CU1">
        <f t="shared" ref="CU1" si="28">CT1+1</f>
        <v>2108</v>
      </c>
      <c r="CV1">
        <f t="shared" ref="CV1" si="29">CU1+1</f>
        <v>2109</v>
      </c>
      <c r="CW1">
        <f t="shared" ref="CW1" si="30">CV1+1</f>
        <v>2110</v>
      </c>
      <c r="CX1">
        <f t="shared" ref="CX1" si="31">CW1+1</f>
        <v>2111</v>
      </c>
      <c r="CY1">
        <f t="shared" ref="CY1" si="32">CX1+1</f>
        <v>2112</v>
      </c>
      <c r="CZ1">
        <f t="shared" ref="CZ1" si="33">CY1+1</f>
        <v>2113</v>
      </c>
      <c r="DA1">
        <f t="shared" ref="DA1" si="34">CZ1+1</f>
        <v>2114</v>
      </c>
      <c r="DB1">
        <f t="shared" ref="DB1" si="35">DA1+1</f>
        <v>2115</v>
      </c>
      <c r="DC1">
        <f t="shared" ref="DC1" si="36">DB1+1</f>
        <v>2116</v>
      </c>
      <c r="DD1">
        <f t="shared" ref="DD1" si="37">DC1+1</f>
        <v>2117</v>
      </c>
      <c r="DE1">
        <f t="shared" ref="DE1" si="38">DD1+1</f>
        <v>2118</v>
      </c>
      <c r="DF1">
        <f t="shared" ref="DF1" si="39">DE1+1</f>
        <v>2119</v>
      </c>
      <c r="DG1">
        <f t="shared" ref="DG1" si="40">DF1+1</f>
        <v>2120</v>
      </c>
      <c r="DH1">
        <f t="shared" ref="DH1" si="41">DG1+1</f>
        <v>2121</v>
      </c>
      <c r="DI1">
        <f t="shared" ref="DI1" si="42">DH1+1</f>
        <v>2122</v>
      </c>
      <c r="DJ1">
        <f t="shared" ref="DJ1" si="43">DI1+1</f>
        <v>2123</v>
      </c>
      <c r="DK1">
        <f t="shared" ref="DK1" si="44">DJ1+1</f>
        <v>2124</v>
      </c>
      <c r="DL1">
        <f t="shared" ref="DL1" si="45">DK1+1</f>
        <v>2125</v>
      </c>
      <c r="DM1">
        <f t="shared" ref="DM1" si="46">DL1+1</f>
        <v>2126</v>
      </c>
      <c r="DN1">
        <f t="shared" ref="DN1" si="47">DM1+1</f>
        <v>2127</v>
      </c>
      <c r="DO1">
        <f t="shared" ref="DO1" si="48">DN1+1</f>
        <v>2128</v>
      </c>
      <c r="DP1">
        <f t="shared" ref="DP1" si="49">DO1+1</f>
        <v>2129</v>
      </c>
      <c r="DQ1">
        <f t="shared" ref="DQ1" si="50">DP1+1</f>
        <v>2130</v>
      </c>
      <c r="DR1">
        <f t="shared" ref="DR1" si="51">DQ1+1</f>
        <v>2131</v>
      </c>
      <c r="DS1">
        <f t="shared" ref="DS1" si="52">DR1+1</f>
        <v>2132</v>
      </c>
      <c r="DT1">
        <f t="shared" ref="DT1" si="53">DS1+1</f>
        <v>2133</v>
      </c>
      <c r="DU1">
        <f t="shared" ref="DU1" si="54">DT1+1</f>
        <v>2134</v>
      </c>
      <c r="DV1">
        <f t="shared" ref="DV1" si="55">DU1+1</f>
        <v>2135</v>
      </c>
      <c r="DW1">
        <f t="shared" ref="DW1" si="56">DV1+1</f>
        <v>2136</v>
      </c>
      <c r="DX1">
        <f t="shared" ref="DX1" si="57">DW1+1</f>
        <v>2137</v>
      </c>
      <c r="DY1">
        <f t="shared" ref="DY1" si="58">DX1+1</f>
        <v>2138</v>
      </c>
      <c r="DZ1">
        <f t="shared" ref="DZ1" si="59">DY1+1</f>
        <v>2139</v>
      </c>
      <c r="EA1">
        <f t="shared" ref="EA1" si="60">DZ1+1</f>
        <v>2140</v>
      </c>
      <c r="EB1">
        <f t="shared" ref="EB1" si="61">EA1+1</f>
        <v>2141</v>
      </c>
      <c r="EC1">
        <f t="shared" ref="EC1" si="62">EB1+1</f>
        <v>2142</v>
      </c>
      <c r="ED1">
        <f t="shared" ref="ED1" si="63">EC1+1</f>
        <v>2143</v>
      </c>
      <c r="EE1">
        <f t="shared" ref="EE1" si="64">ED1+1</f>
        <v>2144</v>
      </c>
      <c r="EF1">
        <f t="shared" ref="EF1" si="65">EE1+1</f>
        <v>2145</v>
      </c>
      <c r="EG1">
        <f t="shared" ref="EG1" si="66">EF1+1</f>
        <v>2146</v>
      </c>
      <c r="EH1">
        <f t="shared" ref="EH1" si="67">EG1+1</f>
        <v>2147</v>
      </c>
      <c r="EI1">
        <f t="shared" ref="EI1" si="68">EH1+1</f>
        <v>2148</v>
      </c>
      <c r="EJ1">
        <f t="shared" ref="EJ1" si="69">EI1+1</f>
        <v>2149</v>
      </c>
      <c r="EK1">
        <f t="shared" ref="EK1" si="70">EJ1+1</f>
        <v>2150</v>
      </c>
      <c r="EL1">
        <f t="shared" ref="EL1" si="71">EK1+1</f>
        <v>2151</v>
      </c>
      <c r="EM1">
        <f t="shared" ref="EM1" si="72">EL1+1</f>
        <v>2152</v>
      </c>
      <c r="EN1">
        <f t="shared" ref="EN1" si="73">EM1+1</f>
        <v>2153</v>
      </c>
      <c r="EO1">
        <f t="shared" ref="EO1" si="74">EN1+1</f>
        <v>2154</v>
      </c>
      <c r="EP1">
        <f t="shared" ref="EP1" si="75">EO1+1</f>
        <v>2155</v>
      </c>
      <c r="ES1">
        <v>2020</v>
      </c>
      <c r="ET1" s="6" t="s">
        <v>3</v>
      </c>
      <c r="EU1">
        <v>2030</v>
      </c>
      <c r="EV1" s="6" t="s">
        <v>3</v>
      </c>
    </row>
    <row r="2" spans="1:212" x14ac:dyDescent="0.25">
      <c r="A2" t="s">
        <v>93</v>
      </c>
      <c r="C2" s="1">
        <v>2.911656E-2</v>
      </c>
      <c r="D2" s="1">
        <v>2.911656E-2</v>
      </c>
      <c r="E2" s="3">
        <f>'[1]5'!M6</f>
        <v>2.8043401283809999E-2</v>
      </c>
      <c r="F2" s="3">
        <f>'[1]5'!N6</f>
        <v>3.2879915993309305E-2</v>
      </c>
      <c r="G2" s="3">
        <f>'[1]5'!O6</f>
        <v>2.8978595634475468E-2</v>
      </c>
      <c r="H2" s="51">
        <f>'GDP Scenario'!$E$3</f>
        <v>2.5999999999999999E-2</v>
      </c>
      <c r="I2" s="51">
        <f>'GDP Scenario'!$E$3</f>
        <v>2.5999999999999999E-2</v>
      </c>
      <c r="J2" s="51">
        <f>'GDP Scenario'!$E$3</f>
        <v>2.5999999999999999E-2</v>
      </c>
      <c r="K2" s="51">
        <f>'GDP Scenario'!$E$3</f>
        <v>2.5999999999999999E-2</v>
      </c>
      <c r="L2" s="51">
        <f>'GDP Scenario'!$F$3</f>
        <v>2.9000000000000001E-2</v>
      </c>
      <c r="M2" s="51">
        <f>'GDP Scenario'!$F$3</f>
        <v>2.9000000000000001E-2</v>
      </c>
      <c r="N2" s="51">
        <f>'GDP Scenario'!$F$3</f>
        <v>2.9000000000000001E-2</v>
      </c>
      <c r="O2" s="51">
        <f>'GDP Scenario'!$F$3</f>
        <v>2.9000000000000001E-2</v>
      </c>
      <c r="P2" s="51">
        <f>'GDP Scenario'!$F$3</f>
        <v>2.9000000000000001E-2</v>
      </c>
      <c r="Q2" s="51">
        <f>'GDP Scenario'!$G$3</f>
        <v>2.8000000000000001E-2</v>
      </c>
      <c r="R2" s="51">
        <f>'GDP Scenario'!$G$3</f>
        <v>2.8000000000000001E-2</v>
      </c>
      <c r="S2" s="51">
        <f>'GDP Scenario'!$G$3</f>
        <v>2.8000000000000001E-2</v>
      </c>
      <c r="T2" s="51">
        <f>'GDP Scenario'!$G$3</f>
        <v>2.8000000000000001E-2</v>
      </c>
      <c r="U2" s="51">
        <f>'GDP Scenario'!$G$3</f>
        <v>2.8000000000000001E-2</v>
      </c>
      <c r="V2" s="51">
        <f>'GDP Scenario'!$H$3</f>
        <v>2.7E-2</v>
      </c>
      <c r="W2" s="51">
        <f>'GDP Scenario'!$H$3</f>
        <v>2.7E-2</v>
      </c>
      <c r="X2" s="51">
        <f>'GDP Scenario'!$H$3</f>
        <v>2.7E-2</v>
      </c>
      <c r="Y2" s="51">
        <f>'GDP Scenario'!$H$3</f>
        <v>2.7E-2</v>
      </c>
      <c r="Z2" s="51">
        <f>'GDP Scenario'!$H$3</f>
        <v>2.7E-2</v>
      </c>
      <c r="AA2" s="51">
        <f>'GDP Scenario'!$H$3</f>
        <v>2.7E-2</v>
      </c>
      <c r="AB2" s="51">
        <f>'GDP Scenario'!$H$3</f>
        <v>2.7E-2</v>
      </c>
      <c r="AC2" s="51">
        <f>'GDP Scenario'!$H$3</f>
        <v>2.7E-2</v>
      </c>
      <c r="AD2" s="51">
        <f>'GDP Scenario'!$H$3</f>
        <v>2.7E-2</v>
      </c>
      <c r="AE2" s="51">
        <f>'GDP Scenario'!$H$3</f>
        <v>2.7E-2</v>
      </c>
      <c r="AF2" s="51">
        <f>'GDP Scenario'!$I$3</f>
        <v>2.5999999999999999E-2</v>
      </c>
      <c r="AG2" s="51">
        <f>'GDP Scenario'!$I$3</f>
        <v>2.5999999999999999E-2</v>
      </c>
      <c r="AH2" s="51">
        <f>'GDP Scenario'!$I$3</f>
        <v>2.5999999999999999E-2</v>
      </c>
      <c r="AI2" s="51">
        <f>'GDP Scenario'!$I$3</f>
        <v>2.5999999999999999E-2</v>
      </c>
      <c r="AJ2" s="51">
        <f>'GDP Scenario'!$I$3</f>
        <v>2.5999999999999999E-2</v>
      </c>
      <c r="AK2" s="51">
        <f>'GDP Scenario'!$I$3</f>
        <v>2.5999999999999999E-2</v>
      </c>
      <c r="AL2" s="51">
        <f>'GDP Scenario'!$I$3</f>
        <v>2.5999999999999999E-2</v>
      </c>
      <c r="AM2" s="51">
        <f>'GDP Scenario'!$I$3</f>
        <v>2.5999999999999999E-2</v>
      </c>
      <c r="AN2" s="51">
        <f>'GDP Scenario'!$I$3</f>
        <v>2.5999999999999999E-2</v>
      </c>
      <c r="AO2" s="51">
        <f>'GDP Scenario'!$I$3</f>
        <v>2.5999999999999999E-2</v>
      </c>
      <c r="AP2" s="9">
        <f>AO2</f>
        <v>2.5999999999999999E-2</v>
      </c>
      <c r="AQ2" s="9">
        <f t="shared" ref="AQ2:AX2" si="76">AP2</f>
        <v>2.5999999999999999E-2</v>
      </c>
      <c r="AR2" s="9">
        <f t="shared" si="76"/>
        <v>2.5999999999999999E-2</v>
      </c>
      <c r="AS2" s="9">
        <f t="shared" si="76"/>
        <v>2.5999999999999999E-2</v>
      </c>
      <c r="AT2" s="9">
        <f t="shared" si="76"/>
        <v>2.5999999999999999E-2</v>
      </c>
      <c r="AU2" s="9">
        <f t="shared" si="76"/>
        <v>2.5999999999999999E-2</v>
      </c>
      <c r="AV2" s="9">
        <f t="shared" si="76"/>
        <v>2.5999999999999999E-2</v>
      </c>
      <c r="AW2" s="9">
        <f t="shared" si="76"/>
        <v>2.5999999999999999E-2</v>
      </c>
      <c r="AX2" s="9">
        <f t="shared" si="76"/>
        <v>2.5999999999999999E-2</v>
      </c>
      <c r="AY2" s="9">
        <f t="shared" ref="AY2:BT2" si="77">AX2</f>
        <v>2.5999999999999999E-2</v>
      </c>
      <c r="AZ2" s="9">
        <f t="shared" si="77"/>
        <v>2.5999999999999999E-2</v>
      </c>
      <c r="BA2" s="9">
        <f t="shared" si="77"/>
        <v>2.5999999999999999E-2</v>
      </c>
      <c r="BB2" s="9">
        <f t="shared" si="77"/>
        <v>2.5999999999999999E-2</v>
      </c>
      <c r="BC2" s="9">
        <f t="shared" si="77"/>
        <v>2.5999999999999999E-2</v>
      </c>
      <c r="BD2" s="9">
        <f t="shared" si="77"/>
        <v>2.5999999999999999E-2</v>
      </c>
      <c r="BE2" s="9">
        <f t="shared" si="77"/>
        <v>2.5999999999999999E-2</v>
      </c>
      <c r="BF2" s="9">
        <f t="shared" si="77"/>
        <v>2.5999999999999999E-2</v>
      </c>
      <c r="BG2" s="9">
        <f t="shared" si="77"/>
        <v>2.5999999999999999E-2</v>
      </c>
      <c r="BH2" s="9">
        <f t="shared" si="77"/>
        <v>2.5999999999999999E-2</v>
      </c>
      <c r="BI2" s="9">
        <f t="shared" si="77"/>
        <v>2.5999999999999999E-2</v>
      </c>
      <c r="BJ2" s="9">
        <f t="shared" si="77"/>
        <v>2.5999999999999999E-2</v>
      </c>
      <c r="BK2" s="9">
        <f t="shared" si="77"/>
        <v>2.5999999999999999E-2</v>
      </c>
      <c r="BL2" s="9">
        <f t="shared" si="77"/>
        <v>2.5999999999999999E-2</v>
      </c>
      <c r="BM2" s="9">
        <f t="shared" si="77"/>
        <v>2.5999999999999999E-2</v>
      </c>
      <c r="BN2" s="9">
        <f t="shared" si="77"/>
        <v>2.5999999999999999E-2</v>
      </c>
      <c r="BO2" s="9">
        <f t="shared" si="77"/>
        <v>2.5999999999999999E-2</v>
      </c>
      <c r="BP2" s="9">
        <f t="shared" si="77"/>
        <v>2.5999999999999999E-2</v>
      </c>
      <c r="BQ2" s="9">
        <f t="shared" si="77"/>
        <v>2.5999999999999999E-2</v>
      </c>
      <c r="BR2" s="9">
        <f t="shared" si="77"/>
        <v>2.5999999999999999E-2</v>
      </c>
      <c r="BS2" s="9">
        <f t="shared" si="77"/>
        <v>2.5999999999999999E-2</v>
      </c>
      <c r="BT2" s="9">
        <f t="shared" si="77"/>
        <v>2.5999999999999999E-2</v>
      </c>
      <c r="BU2" s="9">
        <f t="shared" ref="BU2:EF2" si="78">BT2</f>
        <v>2.5999999999999999E-2</v>
      </c>
      <c r="BV2" s="9">
        <f t="shared" si="78"/>
        <v>2.5999999999999999E-2</v>
      </c>
      <c r="BW2" s="9">
        <f t="shared" si="78"/>
        <v>2.5999999999999999E-2</v>
      </c>
      <c r="BX2" s="9">
        <f t="shared" si="78"/>
        <v>2.5999999999999999E-2</v>
      </c>
      <c r="BY2" s="9">
        <f t="shared" si="78"/>
        <v>2.5999999999999999E-2</v>
      </c>
      <c r="BZ2" s="9">
        <f t="shared" si="78"/>
        <v>2.5999999999999999E-2</v>
      </c>
      <c r="CA2" s="9">
        <f t="shared" si="78"/>
        <v>2.5999999999999999E-2</v>
      </c>
      <c r="CB2" s="9">
        <f t="shared" si="78"/>
        <v>2.5999999999999999E-2</v>
      </c>
      <c r="CC2" s="9">
        <f t="shared" si="78"/>
        <v>2.5999999999999999E-2</v>
      </c>
      <c r="CD2" s="9">
        <f t="shared" si="78"/>
        <v>2.5999999999999999E-2</v>
      </c>
      <c r="CE2" s="9">
        <f t="shared" si="78"/>
        <v>2.5999999999999999E-2</v>
      </c>
      <c r="CF2" s="9">
        <f t="shared" si="78"/>
        <v>2.5999999999999999E-2</v>
      </c>
      <c r="CG2" s="9">
        <f t="shared" si="78"/>
        <v>2.5999999999999999E-2</v>
      </c>
      <c r="CH2" s="9">
        <f t="shared" si="78"/>
        <v>2.5999999999999999E-2</v>
      </c>
      <c r="CI2" s="9">
        <f t="shared" si="78"/>
        <v>2.5999999999999999E-2</v>
      </c>
      <c r="CJ2" s="9">
        <f t="shared" si="78"/>
        <v>2.5999999999999999E-2</v>
      </c>
      <c r="CK2" s="9">
        <f t="shared" si="78"/>
        <v>2.5999999999999999E-2</v>
      </c>
      <c r="CL2" s="9">
        <f t="shared" si="78"/>
        <v>2.5999999999999999E-2</v>
      </c>
      <c r="CM2" s="9">
        <f t="shared" si="78"/>
        <v>2.5999999999999999E-2</v>
      </c>
      <c r="CN2" s="9">
        <f t="shared" si="78"/>
        <v>2.5999999999999999E-2</v>
      </c>
      <c r="CO2" s="9">
        <f t="shared" si="78"/>
        <v>2.5999999999999999E-2</v>
      </c>
      <c r="CP2" s="9">
        <f t="shared" si="78"/>
        <v>2.5999999999999999E-2</v>
      </c>
      <c r="CQ2" s="9">
        <f t="shared" si="78"/>
        <v>2.5999999999999999E-2</v>
      </c>
      <c r="CR2" s="9">
        <f t="shared" si="78"/>
        <v>2.5999999999999999E-2</v>
      </c>
      <c r="CS2" s="9">
        <f t="shared" si="78"/>
        <v>2.5999999999999999E-2</v>
      </c>
      <c r="CT2" s="9">
        <f t="shared" si="78"/>
        <v>2.5999999999999999E-2</v>
      </c>
      <c r="CU2" s="9">
        <f t="shared" si="78"/>
        <v>2.5999999999999999E-2</v>
      </c>
      <c r="CV2" s="9">
        <f t="shared" si="78"/>
        <v>2.5999999999999999E-2</v>
      </c>
      <c r="CW2" s="9">
        <f t="shared" si="78"/>
        <v>2.5999999999999999E-2</v>
      </c>
      <c r="CX2" s="9">
        <f t="shared" si="78"/>
        <v>2.5999999999999999E-2</v>
      </c>
      <c r="CY2" s="9">
        <f t="shared" si="78"/>
        <v>2.5999999999999999E-2</v>
      </c>
      <c r="CZ2" s="9">
        <f t="shared" si="78"/>
        <v>2.5999999999999999E-2</v>
      </c>
      <c r="DA2" s="9">
        <f t="shared" si="78"/>
        <v>2.5999999999999999E-2</v>
      </c>
      <c r="DB2" s="9">
        <f t="shared" si="78"/>
        <v>2.5999999999999999E-2</v>
      </c>
      <c r="DC2" s="9">
        <f t="shared" si="78"/>
        <v>2.5999999999999999E-2</v>
      </c>
      <c r="DD2" s="9">
        <f t="shared" si="78"/>
        <v>2.5999999999999999E-2</v>
      </c>
      <c r="DE2" s="9">
        <f t="shared" si="78"/>
        <v>2.5999999999999999E-2</v>
      </c>
      <c r="DF2" s="9">
        <f t="shared" si="78"/>
        <v>2.5999999999999999E-2</v>
      </c>
      <c r="DG2" s="9">
        <f t="shared" si="78"/>
        <v>2.5999999999999999E-2</v>
      </c>
      <c r="DH2" s="9">
        <f t="shared" si="78"/>
        <v>2.5999999999999999E-2</v>
      </c>
      <c r="DI2" s="9">
        <f t="shared" si="78"/>
        <v>2.5999999999999999E-2</v>
      </c>
      <c r="DJ2" s="9">
        <f t="shared" si="78"/>
        <v>2.5999999999999999E-2</v>
      </c>
      <c r="DK2" s="9">
        <f t="shared" si="78"/>
        <v>2.5999999999999999E-2</v>
      </c>
      <c r="DL2" s="9">
        <f t="shared" si="78"/>
        <v>2.5999999999999999E-2</v>
      </c>
      <c r="DM2" s="9">
        <f t="shared" si="78"/>
        <v>2.5999999999999999E-2</v>
      </c>
      <c r="DN2" s="9">
        <f t="shared" si="78"/>
        <v>2.5999999999999999E-2</v>
      </c>
      <c r="DO2" s="9">
        <f t="shared" si="78"/>
        <v>2.5999999999999999E-2</v>
      </c>
      <c r="DP2" s="9">
        <f t="shared" si="78"/>
        <v>2.5999999999999999E-2</v>
      </c>
      <c r="DQ2" s="9">
        <f t="shared" si="78"/>
        <v>2.5999999999999999E-2</v>
      </c>
      <c r="DR2" s="9">
        <f t="shared" si="78"/>
        <v>2.5999999999999999E-2</v>
      </c>
      <c r="DS2" s="9">
        <f t="shared" si="78"/>
        <v>2.5999999999999999E-2</v>
      </c>
      <c r="DT2" s="9">
        <f t="shared" si="78"/>
        <v>2.5999999999999999E-2</v>
      </c>
      <c r="DU2" s="9">
        <f t="shared" si="78"/>
        <v>2.5999999999999999E-2</v>
      </c>
      <c r="DV2" s="9">
        <f t="shared" si="78"/>
        <v>2.5999999999999999E-2</v>
      </c>
      <c r="DW2" s="9">
        <f t="shared" si="78"/>
        <v>2.5999999999999999E-2</v>
      </c>
      <c r="DX2" s="9">
        <f t="shared" si="78"/>
        <v>2.5999999999999999E-2</v>
      </c>
      <c r="DY2" s="9">
        <f t="shared" si="78"/>
        <v>2.5999999999999999E-2</v>
      </c>
      <c r="DZ2" s="9">
        <f t="shared" si="78"/>
        <v>2.5999999999999999E-2</v>
      </c>
      <c r="EA2" s="9">
        <f t="shared" si="78"/>
        <v>2.5999999999999999E-2</v>
      </c>
      <c r="EB2" s="9">
        <f t="shared" si="78"/>
        <v>2.5999999999999999E-2</v>
      </c>
      <c r="EC2" s="9">
        <f t="shared" si="78"/>
        <v>2.5999999999999999E-2</v>
      </c>
      <c r="ED2" s="9">
        <f t="shared" si="78"/>
        <v>2.5999999999999999E-2</v>
      </c>
      <c r="EE2" s="9">
        <f t="shared" si="78"/>
        <v>2.5999999999999999E-2</v>
      </c>
      <c r="EF2" s="9">
        <f t="shared" si="78"/>
        <v>2.5999999999999999E-2</v>
      </c>
      <c r="EG2" s="9">
        <f t="shared" ref="EG2:EP2" si="79">EF2</f>
        <v>2.5999999999999999E-2</v>
      </c>
      <c r="EH2" s="9">
        <f t="shared" si="79"/>
        <v>2.5999999999999999E-2</v>
      </c>
      <c r="EI2" s="9">
        <f t="shared" si="79"/>
        <v>2.5999999999999999E-2</v>
      </c>
      <c r="EJ2" s="9">
        <f t="shared" si="79"/>
        <v>2.5999999999999999E-2</v>
      </c>
      <c r="EK2" s="9">
        <f t="shared" si="79"/>
        <v>2.5999999999999999E-2</v>
      </c>
      <c r="EL2" s="9">
        <f t="shared" si="79"/>
        <v>2.5999999999999999E-2</v>
      </c>
      <c r="EM2" s="9">
        <f t="shared" si="79"/>
        <v>2.5999999999999999E-2</v>
      </c>
      <c r="EN2" s="9">
        <f t="shared" si="79"/>
        <v>2.5999999999999999E-2</v>
      </c>
      <c r="EO2" s="9">
        <f t="shared" si="79"/>
        <v>2.5999999999999999E-2</v>
      </c>
      <c r="EP2" s="9">
        <f t="shared" si="79"/>
        <v>2.5999999999999999E-2</v>
      </c>
      <c r="EQ2" s="2"/>
      <c r="ER2" s="2"/>
      <c r="ES2" s="4">
        <f>'GDP Scenario'!D9/100</f>
        <v>20.100000000000001</v>
      </c>
      <c r="ET2" s="10">
        <f>ES2-P2</f>
        <v>20.071000000000002</v>
      </c>
      <c r="EU2" s="4">
        <f>'GDP Scenario'!E9/100</f>
        <v>20.14</v>
      </c>
      <c r="EV2" s="11">
        <f>EU2-Z2</f>
        <v>20.113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</row>
    <row r="3" spans="1:212" x14ac:dyDescent="0.25">
      <c r="A3" t="s">
        <v>2</v>
      </c>
      <c r="B3" s="31">
        <f>C3/(1+C7)</f>
        <v>116228944.04274313</v>
      </c>
      <c r="C3" s="31">
        <f t="shared" ref="C3:D3" si="80">D3/(1+D7)</f>
        <v>117498164.1116899</v>
      </c>
      <c r="D3" s="31">
        <f t="shared" si="80"/>
        <v>118781244.06378955</v>
      </c>
      <c r="E3" s="31">
        <f>F3/(1+F7)</f>
        <v>120078335.24896613</v>
      </c>
      <c r="F3" s="31">
        <f>G3/(1+G7)</f>
        <v>121389590.66988485</v>
      </c>
      <c r="G3" s="31">
        <f>'[2]Proy hog2018'!B37</f>
        <v>122715165</v>
      </c>
      <c r="H3" s="31">
        <f>'[2]Proy hog2018'!C37</f>
        <v>124041731</v>
      </c>
      <c r="I3" s="31">
        <f>'[2]Proy hog2018'!D37</f>
        <v>125327797</v>
      </c>
      <c r="J3" s="31">
        <f>'[2]Proy hog2018'!E37</f>
        <v>126577691</v>
      </c>
      <c r="K3" s="31">
        <f>'[2]Proy hog2018'!F37</f>
        <v>127792286</v>
      </c>
      <c r="L3" s="31">
        <f>'[2]Proy hog2018'!G37</f>
        <v>128972439</v>
      </c>
      <c r="M3" s="31">
        <f>'[2]Proy hog2018'!H37</f>
        <v>130118356</v>
      </c>
      <c r="N3" s="31">
        <f>'[2]Proy hog2018'!I37</f>
        <v>131230255</v>
      </c>
      <c r="O3" s="31">
        <f>'[2]Proy hog2018'!J37</f>
        <v>132308276</v>
      </c>
      <c r="P3" s="31">
        <f>'[2]Proy hog2018'!K37</f>
        <v>133352387</v>
      </c>
      <c r="Q3" s="31">
        <f>'[2]Proy hog2018'!L37</f>
        <v>134362934</v>
      </c>
      <c r="R3" s="31">
        <f>'[2]Proy hog2018'!M37</f>
        <v>135339973</v>
      </c>
      <c r="S3" s="31">
        <f>'[2]Proy hog2018'!N37</f>
        <v>136283592</v>
      </c>
      <c r="T3" s="31">
        <f>'[2]Proy hog2018'!O37</f>
        <v>137193751</v>
      </c>
      <c r="U3" s="31">
        <f>'[2]Proy hog2018'!P37</f>
        <v>138070271</v>
      </c>
      <c r="V3" s="31">
        <f>'[2]Proy hog2018'!Q37</f>
        <v>138912969</v>
      </c>
      <c r="W3" s="31">
        <f>'[2]Proy hog2018'!R37</f>
        <v>139721625</v>
      </c>
      <c r="X3" s="31">
        <f>'[2]Proy hog2018'!S37</f>
        <v>140496069</v>
      </c>
      <c r="Y3" s="31">
        <f>'[2]Proy hog2018'!T37</f>
        <v>141235991</v>
      </c>
      <c r="Z3" s="31">
        <f>'[2]Proy hog2018'!U37</f>
        <v>141941270</v>
      </c>
      <c r="AA3" s="31">
        <f>'[2]Proy hog2018'!V37</f>
        <v>142611735</v>
      </c>
      <c r="AB3" s="31">
        <f>'[2]Proy hog2018'!W37</f>
        <v>143247277</v>
      </c>
      <c r="AC3" s="31">
        <f>'[2]Proy hog2018'!X37</f>
        <v>143847469</v>
      </c>
      <c r="AD3" s="31">
        <f>'[2]Proy hog2018'!Y37</f>
        <v>144412041</v>
      </c>
      <c r="AE3" s="31">
        <f>'[2]Proy hog2018'!Z37</f>
        <v>144940511</v>
      </c>
      <c r="AF3" s="31">
        <f>'[2]Proy hog2018'!AA37</f>
        <v>145432569</v>
      </c>
      <c r="AG3" s="31">
        <f>'[2]Proy hog2018'!AB37</f>
        <v>145887882</v>
      </c>
      <c r="AH3" s="31">
        <f>'[2]Proy hog2018'!AC37</f>
        <v>146306219</v>
      </c>
      <c r="AI3" s="31">
        <f>'[2]Proy hog2018'!AD37</f>
        <v>146687548</v>
      </c>
      <c r="AJ3" s="31">
        <f>'[2]Proy hog2018'!AE37</f>
        <v>147032055</v>
      </c>
      <c r="AK3" s="31">
        <f>'[2]Proy hog2018'!AF37</f>
        <v>147339891</v>
      </c>
      <c r="AL3" s="31">
        <f>'[2]Proy hog2018'!AG37</f>
        <v>147611293</v>
      </c>
      <c r="AM3" s="31">
        <f>'[2]Proy hog2018'!AH37</f>
        <v>147846533</v>
      </c>
      <c r="AN3" s="31">
        <f>'[2]Proy hog2018'!AI37</f>
        <v>148045885</v>
      </c>
      <c r="AO3" s="31">
        <f>'[2]Proy hog2018'!AJ37</f>
        <v>148209594</v>
      </c>
      <c r="AP3" s="33">
        <f>AO3*(1+'[3]Indicadores demográficos'!$AR$5)</f>
        <v>149242363.70086789</v>
      </c>
      <c r="AQ3" s="33">
        <f>AP3*(1+'[3]Indicadores demográficos'!$AR$5)</f>
        <v>150282330.05632639</v>
      </c>
      <c r="AR3" s="33">
        <f>AQ3*(1+'[3]Indicadores demográficos'!$AR$5)</f>
        <v>151329543.21486187</v>
      </c>
      <c r="AS3" s="33">
        <f>AR3*(1+'[3]Indicadores demográficos'!$AR$5)</f>
        <v>152384053.6744107</v>
      </c>
      <c r="AT3" s="33">
        <f>AS3*(1+'[3]Indicadores demográficos'!$AR$5)</f>
        <v>153445912.2847943</v>
      </c>
      <c r="AU3" s="33">
        <f>AT3*(1+'[3]Indicadores demográficos'!$AR$5)</f>
        <v>154515170.25017112</v>
      </c>
      <c r="AV3" s="33">
        <f>AU3*(1+'[3]Indicadores demográficos'!$AR$5)</f>
        <v>155591879.13150591</v>
      </c>
      <c r="AW3" s="33">
        <f>AV3*(1+'[4]Indicadores demográficos'!$AP$27/100)</f>
        <v>156034919.20081431</v>
      </c>
      <c r="AX3" s="33">
        <f>AW3*(1+'[4]Indicadores demográficos'!$AP$27/100)</f>
        <v>156479220.8044914</v>
      </c>
      <c r="AY3" s="33">
        <f>AX3*(1+'[4]Indicadores demográficos'!$AP$27/100)</f>
        <v>156924787.534693</v>
      </c>
      <c r="AZ3" s="33">
        <f>AY3*(1+'[4]Indicadores demográficos'!$AP$27/100)</f>
        <v>157371622.99380341</v>
      </c>
      <c r="BA3" s="33">
        <f>AZ3*(1+'[4]Indicadores demográficos'!$AP$27/100)</f>
        <v>157819730.79446456</v>
      </c>
      <c r="BB3" s="33">
        <f>BA3*(1+'[4]Indicadores demográficos'!$AP$27/100)</f>
        <v>158269114.55960515</v>
      </c>
      <c r="BC3" s="33">
        <f>BB3*(1+'[4]Indicadores demográficos'!$AP$27/100)</f>
        <v>158719777.92247003</v>
      </c>
      <c r="BD3" s="33">
        <f>BC3*(1+'[4]Indicadores demográficos'!$AP$27/100)</f>
        <v>159171724.5266495</v>
      </c>
      <c r="BE3" s="33">
        <f>BD3*(1+'[4]Indicadores demográficos'!$AP$27/100)</f>
        <v>159624958.02610883</v>
      </c>
      <c r="BF3" s="33">
        <f>BE3*(1+'[4]Indicadores demográficos'!$AP$27/100)</f>
        <v>160079482.08521777</v>
      </c>
      <c r="BG3" s="33">
        <f>BF3*(1+'[4]Indicadores demográficos'!$AP$27/100)</f>
        <v>160535300.37878016</v>
      </c>
      <c r="BH3" s="33">
        <f>BG3*(1+'[4]Indicadores demográficos'!$AP$27/100)</f>
        <v>160992416.59206367</v>
      </c>
      <c r="BI3" s="33">
        <f>BH3*(1+'[4]Indicadores demográficos'!$AP$27/100)</f>
        <v>161450834.42082959</v>
      </c>
      <c r="BJ3" s="33">
        <f>BI3*(1+'[4]Indicadores demográficos'!$AP$27/100)</f>
        <v>161910557.57136273</v>
      </c>
      <c r="BK3" s="33">
        <f>BJ3*(1+'[4]Indicadores demográficos'!$AP$27/100)</f>
        <v>162371589.7605013</v>
      </c>
      <c r="BL3" s="33">
        <f>BK3*(1+'[4]Indicadores demográficos'!$AP$27/100)</f>
        <v>162833934.71566704</v>
      </c>
      <c r="BM3" s="33">
        <f>BL3*(1+'[4]Indicadores demográficos'!$AP$27/100)</f>
        <v>163297596.17489535</v>
      </c>
      <c r="BN3" s="33">
        <f>BM3*(1+'[4]Indicadores demográficos'!$AP$27/100)</f>
        <v>163762577.88686553</v>
      </c>
      <c r="BO3" s="33">
        <f>BN3*(1+'[4]Indicadores demográficos'!$AP$27/100)</f>
        <v>164228883.61093098</v>
      </c>
      <c r="BP3" s="33">
        <f>BO3*(1+'[4]Indicadores demográficos'!$AP$27/100)</f>
        <v>164696517.11714974</v>
      </c>
      <c r="BQ3" s="33">
        <f>BP3*(1+'[4]Indicadores demográficos'!$AP$27/100)</f>
        <v>165165482.18631485</v>
      </c>
      <c r="BR3" s="33">
        <f>BQ3*(1+'[4]Indicadores demográficos'!$AP$27/100)</f>
        <v>165635782.60998499</v>
      </c>
      <c r="BS3" s="33">
        <f>BR3*(1+'[4]Indicadores demográficos'!$AP$27/100)</f>
        <v>166107422.19051513</v>
      </c>
      <c r="BT3" s="33">
        <f>BS3*(1+'[4]Indicadores demográficos'!$AP$27/100)</f>
        <v>166580404.74108726</v>
      </c>
      <c r="BU3" s="33">
        <f>BT3*(1+'[4]Indicadores demográficos'!$AP$27/100)</f>
        <v>167054734.08574116</v>
      </c>
      <c r="BV3" s="33">
        <f>BU3*(1+'[4]Indicadores demográficos'!$AP$27/100)</f>
        <v>167530414.05940542</v>
      </c>
      <c r="BW3" s="33">
        <f>BV3*(1+'[4]Indicadores demográficos'!$AP$27/100)</f>
        <v>168007448.50792837</v>
      </c>
      <c r="BX3" s="33">
        <f>BW3*(1+'[4]Indicadores demográficos'!$AP$27/100)</f>
        <v>168485841.28810921</v>
      </c>
      <c r="BY3" s="33">
        <f>BX3*(1+'[4]Indicadores demográficos'!$AP$27/100)</f>
        <v>168965596.26772919</v>
      </c>
      <c r="BZ3" s="33">
        <f>BY3*(1+'[4]Indicadores demográficos'!$AP$27/100)</f>
        <v>169446717.32558286</v>
      </c>
      <c r="CA3" s="33">
        <f>BZ3*(1+'[4]Indicadores demográficos'!$AP$27/100)</f>
        <v>169929208.35150948</v>
      </c>
      <c r="CB3" s="33">
        <f>CA3*(1+'[4]Indicadores demográficos'!$AP$27/100)</f>
        <v>170413073.24642438</v>
      </c>
      <c r="CC3" s="33">
        <f>CB3*(1+'[4]Indicadores demográficos'!$AP$27/100)</f>
        <v>170898315.92235056</v>
      </c>
      <c r="CD3" s="33">
        <f>CC3*(1+'[4]Indicadores demográficos'!$AP$27/100)</f>
        <v>171384940.30245033</v>
      </c>
      <c r="CE3" s="33">
        <f>CD3*(1+'[4]Indicadores demográficos'!$AP$27/100)</f>
        <v>171872950.32105702</v>
      </c>
      <c r="CF3" s="33">
        <f>CE3*(1+'[4]Indicadores demográficos'!$AP$27/100)</f>
        <v>172362349.92370674</v>
      </c>
      <c r="CG3" s="33">
        <f>CF3*(1+'[4]Indicadores demográficos'!$AP$27/100)</f>
        <v>172853143.06717035</v>
      </c>
      <c r="CH3" s="33">
        <f>CG3*(1+'[4]Indicadores demográficos'!$AP$27/100)</f>
        <v>173345333.71948537</v>
      </c>
      <c r="CI3" s="33">
        <f>CH3*(1+'[4]Indicadores demográficos'!$AP$27/100)</f>
        <v>173838925.85998815</v>
      </c>
      <c r="CJ3" s="33">
        <f>CI3*(1+'[4]Indicadores demográficos'!$AP$27/100)</f>
        <v>174333923.47934601</v>
      </c>
      <c r="CK3" s="33">
        <f>CJ3*(1+'[4]Indicadores demográficos'!$AP$27/100)</f>
        <v>174830330.57958943</v>
      </c>
      <c r="CL3" s="33">
        <f>CK3*(1+'[4]Indicadores demográficos'!$AP$27/100)</f>
        <v>175328151.17414454</v>
      </c>
      <c r="CM3" s="33">
        <f>CL3*(1+'[4]Indicadores demográficos'!$AP$27/100)</f>
        <v>175827389.28786546</v>
      </c>
      <c r="CN3" s="33">
        <f>CM3*(1+'[4]Indicadores demográficos'!$AP$27/100)</f>
        <v>176328048.95706692</v>
      </c>
      <c r="CO3" s="33">
        <f>CN3*(1+'[4]Indicadores demográficos'!$AP$27/100)</f>
        <v>176830134.2295568</v>
      </c>
      <c r="CP3" s="33">
        <f>CO3*(1+'[4]Indicadores demográficos'!$AP$27/100)</f>
        <v>177333649.16466895</v>
      </c>
      <c r="CQ3" s="33">
        <f>CP3*(1+'[4]Indicadores demográficos'!$AP$27/100)</f>
        <v>177838597.83329597</v>
      </c>
      <c r="CR3" s="33">
        <f>CQ3*(1+'[4]Indicadores demográficos'!$AP$27/100)</f>
        <v>178344984.31792209</v>
      </c>
      <c r="CS3" s="33">
        <f>CR3*(1+'[4]Indicadores demográficos'!$AP$27/100)</f>
        <v>178852812.71265623</v>
      </c>
      <c r="CT3" s="33">
        <f>CS3*(1+'[4]Indicadores demográficos'!$AP$27/100)</f>
        <v>179362087.12326506</v>
      </c>
      <c r="CU3" s="33">
        <f>CT3*(1+'[4]Indicadores demográficos'!$AP$27/100)</f>
        <v>179872811.66720626</v>
      </c>
      <c r="CV3" s="33">
        <f>CU3*(1+'[4]Indicadores demográficos'!$AP$27/100)</f>
        <v>180384990.47366172</v>
      </c>
      <c r="CW3" s="33">
        <f>CV3*(1+'[4]Indicadores demográficos'!$AP$27/100)</f>
        <v>180898627.68357101</v>
      </c>
      <c r="CX3" s="33">
        <f>CW3*(1+'[4]Indicadores demográficos'!$AP$27/100)</f>
        <v>181413727.44966477</v>
      </c>
      <c r="CY3" s="33">
        <f>CX3*(1+'[4]Indicadores demográficos'!$AP$27/100)</f>
        <v>181930293.93649834</v>
      </c>
      <c r="CZ3" s="33">
        <f>CY3*(1+'[4]Indicadores demográficos'!$AP$27/100)</f>
        <v>182448331.32048547</v>
      </c>
      <c r="DA3" s="33">
        <f>CZ3*(1+'[4]Indicadores demográficos'!$AP$27/100)</f>
        <v>182967843.78993198</v>
      </c>
      <c r="DB3" s="33">
        <f>DA3*(1+'[4]Indicadores demográficos'!$AP$27/100)</f>
        <v>183488835.54506972</v>
      </c>
      <c r="DC3" s="33">
        <f>DB3*(1+'[4]Indicadores demográficos'!$AP$27/100)</f>
        <v>184011310.79809049</v>
      </c>
      <c r="DD3" s="33">
        <f>DC3*(1+'[4]Indicadores demográficos'!$AP$27/100)</f>
        <v>184535273.77318004</v>
      </c>
      <c r="DE3" s="33">
        <f>DD3*(1+'[4]Indicadores demográficos'!$AP$27/100)</f>
        <v>185060728.70655233</v>
      </c>
      <c r="DF3" s="33">
        <f>DE3*(1+'[4]Indicadores demográficos'!$AP$27/100)</f>
        <v>185587679.84648374</v>
      </c>
      <c r="DG3" s="33">
        <f>DF3*(1+'[4]Indicadores demográficos'!$AP$27/100)</f>
        <v>186116131.45334736</v>
      </c>
      <c r="DH3" s="33">
        <f>DG3*(1+'[4]Indicadores demográficos'!$AP$27/100)</f>
        <v>186646087.79964748</v>
      </c>
      <c r="DI3" s="33">
        <f>DH3*(1+'[4]Indicadores demográficos'!$AP$27/100)</f>
        <v>187177553.17005417</v>
      </c>
      <c r="DJ3" s="33">
        <f>DI3*(1+'[4]Indicadores demográficos'!$AP$27/100)</f>
        <v>187710531.86143786</v>
      </c>
      <c r="DK3" s="33">
        <f>DJ3*(1+'[4]Indicadores demográficos'!$AP$27/100)</f>
        <v>188245028.18290409</v>
      </c>
      <c r="DL3" s="33">
        <f>DK3*(1+'[4]Indicadores demográficos'!$AP$27/100)</f>
        <v>188781046.4558284</v>
      </c>
      <c r="DM3" s="33">
        <f>DL3*(1+'[4]Indicadores demográficos'!$AP$27/100)</f>
        <v>189318591.01389119</v>
      </c>
      <c r="DN3" s="33">
        <f>DM3*(1+'[4]Indicadores demográficos'!$AP$27/100)</f>
        <v>189857666.20311281</v>
      </c>
      <c r="DO3" s="33">
        <f>DN3*(1+'[4]Indicadores demográficos'!$AP$27/100)</f>
        <v>190398276.38188872</v>
      </c>
      <c r="DP3" s="33">
        <f>DO3*(1+'[4]Indicadores demográficos'!$AP$27/100)</f>
        <v>190940425.92102462</v>
      </c>
      <c r="DQ3" s="33">
        <f>DP3*(1+'[4]Indicadores demográficos'!$AP$27/100)</f>
        <v>191484119.20377192</v>
      </c>
      <c r="DR3" s="33">
        <f>DQ3*(1+'[4]Indicadores demográficos'!$AP$27/100)</f>
        <v>192029360.62586308</v>
      </c>
      <c r="DS3" s="33">
        <f>DR3*(1+'[4]Indicadores demográficos'!$AP$27/100)</f>
        <v>192576154.59554723</v>
      </c>
      <c r="DT3" s="33">
        <f>DS3*(1+'[4]Indicadores demográficos'!$AP$27/100)</f>
        <v>193124505.53362572</v>
      </c>
      <c r="DU3" s="33">
        <f>DT3*(1+'[4]Indicadores demográficos'!$AP$27/100)</f>
        <v>193674417.87348798</v>
      </c>
      <c r="DV3" s="33">
        <f>DU3*(1+'[4]Indicadores demográficos'!$AP$27/100)</f>
        <v>194225896.06114721</v>
      </c>
      <c r="DW3" s="33">
        <f>DV3*(1+'[4]Indicadores demográficos'!$AP$27/100)</f>
        <v>194778944.55527645</v>
      </c>
      <c r="DX3" s="33">
        <f>DW3*(1+'[4]Indicadores demográficos'!$AP$27/100)</f>
        <v>195333567.82724461</v>
      </c>
      <c r="DY3" s="33">
        <f>DX3*(1+'[4]Indicadores demográficos'!$AP$27/100)</f>
        <v>195889770.36115256</v>
      </c>
      <c r="DZ3" s="33">
        <f>DY3*(1+'[4]Indicadores demográficos'!$AP$27/100)</f>
        <v>196447556.65386942</v>
      </c>
      <c r="EA3" s="33">
        <f>DZ3*(1+'[4]Indicadores demográficos'!$AP$27/100)</f>
        <v>197006931.21506897</v>
      </c>
      <c r="EB3" s="33">
        <f>EA3*(1+'[4]Indicadores demográficos'!$AP$27/100)</f>
        <v>197567898.56726599</v>
      </c>
      <c r="EC3" s="33">
        <f>EB3*(1+'[4]Indicadores demográficos'!$AP$27/100)</f>
        <v>198130463.24585295</v>
      </c>
      <c r="ED3" s="33">
        <f>EC3*(1+'[4]Indicadores demográficos'!$AP$27/100)</f>
        <v>198694629.79913661</v>
      </c>
      <c r="EE3" s="33">
        <f>ED3*(1+'[4]Indicadores demográficos'!$AP$27/100)</f>
        <v>199260402.78837478</v>
      </c>
      <c r="EF3" s="33">
        <f>EE3*(1+'[4]Indicadores demográficos'!$AP$27/100)</f>
        <v>199827786.78781328</v>
      </c>
      <c r="EG3" s="33">
        <f>EF3*(1+'[4]Indicadores demográficos'!$AP$27/100)</f>
        <v>200396786.38472277</v>
      </c>
      <c r="EH3" s="33">
        <f>EG3*(1+'[4]Indicadores demográficos'!$AP$27/100)</f>
        <v>200967406.17943603</v>
      </c>
      <c r="EI3" s="33">
        <f>EH3*(1+'[4]Indicadores demográficos'!$AP$27/100)</f>
        <v>201539650.78538501</v>
      </c>
      <c r="EJ3" s="33">
        <f>EI3*(1+'[4]Indicadores demográficos'!$AP$27/100)</f>
        <v>202113524.82913816</v>
      </c>
      <c r="EK3" s="33">
        <f>EJ3*(1+'[4]Indicadores demográficos'!$AP$27/100)</f>
        <v>202689032.9504379</v>
      </c>
      <c r="EL3" s="33">
        <f>EK3*(1+'[4]Indicadores demográficos'!$AP$27/100)</f>
        <v>203266179.80223805</v>
      </c>
      <c r="EM3" s="33">
        <f>EL3*(1+'[4]Indicadores demográficos'!$AP$27/100)</f>
        <v>203844970.05074146</v>
      </c>
      <c r="EN3" s="33">
        <f>EM3*(1+'[4]Indicadores demográficos'!$AP$27/100)</f>
        <v>204425408.37543783</v>
      </c>
      <c r="EO3" s="33">
        <f>EN3*(1+'[4]Indicadores demográficos'!$AP$27/100)</f>
        <v>205007499.46914142</v>
      </c>
      <c r="EP3" s="33">
        <f>EO3*(1+'[4]Indicadores demográficos'!$AP$27/100)</f>
        <v>205591248.03802904</v>
      </c>
    </row>
    <row r="4" spans="1:212" x14ac:dyDescent="0.25">
      <c r="A4" t="s">
        <v>28</v>
      </c>
      <c r="B4" s="30">
        <v>15369163.176483501</v>
      </c>
      <c r="C4" s="30">
        <v>15816660.338261301</v>
      </c>
      <c r="D4" s="30">
        <v>16277187.08</v>
      </c>
      <c r="E4" s="32">
        <f>D4*(1+E2)</f>
        <v>16733654.769056087</v>
      </c>
      <c r="F4" s="32">
        <f>E4*(1+F2)</f>
        <v>17283855.932123691</v>
      </c>
      <c r="G4" s="32">
        <f t="shared" ref="G4:BR4" si="81">F4*(1+G2)</f>
        <v>17784717.804185234</v>
      </c>
      <c r="H4" s="32">
        <f t="shared" si="81"/>
        <v>18247120.467094049</v>
      </c>
      <c r="I4" s="32">
        <f t="shared" si="81"/>
        <v>18721545.599238496</v>
      </c>
      <c r="J4" s="32">
        <f t="shared" si="81"/>
        <v>19208305.784818698</v>
      </c>
      <c r="K4" s="32">
        <f t="shared" si="81"/>
        <v>19707721.735223982</v>
      </c>
      <c r="L4" s="32">
        <f>K4*(1+L2)</f>
        <v>20279245.665545475</v>
      </c>
      <c r="M4" s="32">
        <f t="shared" si="81"/>
        <v>20867343.789846294</v>
      </c>
      <c r="N4" s="32">
        <f t="shared" si="81"/>
        <v>21472496.759751834</v>
      </c>
      <c r="O4" s="32">
        <f t="shared" si="81"/>
        <v>22095199.165784635</v>
      </c>
      <c r="P4" s="32">
        <f t="shared" si="81"/>
        <v>22735959.941592388</v>
      </c>
      <c r="Q4" s="32">
        <f t="shared" si="81"/>
        <v>23372566.819956977</v>
      </c>
      <c r="R4" s="32">
        <f t="shared" si="81"/>
        <v>24026998.690915775</v>
      </c>
      <c r="S4" s="32">
        <f t="shared" si="81"/>
        <v>24699754.654261418</v>
      </c>
      <c r="T4" s="32">
        <f t="shared" si="81"/>
        <v>25391347.784580737</v>
      </c>
      <c r="U4" s="32">
        <f t="shared" si="81"/>
        <v>26102305.522549</v>
      </c>
      <c r="V4" s="32">
        <f t="shared" si="81"/>
        <v>26807067.771657821</v>
      </c>
      <c r="W4" s="32">
        <f t="shared" si="81"/>
        <v>27530858.60149258</v>
      </c>
      <c r="X4" s="32">
        <f t="shared" si="81"/>
        <v>28274191.783732876</v>
      </c>
      <c r="Y4" s="32">
        <f t="shared" si="81"/>
        <v>29037594.961893663</v>
      </c>
      <c r="Z4" s="32">
        <f t="shared" si="81"/>
        <v>29821610.025864787</v>
      </c>
      <c r="AA4" s="32">
        <f t="shared" si="81"/>
        <v>30626793.496563133</v>
      </c>
      <c r="AB4" s="32">
        <f t="shared" si="81"/>
        <v>31453716.920970336</v>
      </c>
      <c r="AC4" s="32">
        <f t="shared" si="81"/>
        <v>32302967.277836531</v>
      </c>
      <c r="AD4" s="32">
        <f t="shared" si="81"/>
        <v>33175147.394338116</v>
      </c>
      <c r="AE4" s="32">
        <f t="shared" si="81"/>
        <v>34070876.373985246</v>
      </c>
      <c r="AF4" s="32">
        <f t="shared" si="81"/>
        <v>34956719.159708865</v>
      </c>
      <c r="AG4" s="32">
        <f t="shared" si="81"/>
        <v>35865593.857861295</v>
      </c>
      <c r="AH4" s="32">
        <f t="shared" si="81"/>
        <v>36798099.298165686</v>
      </c>
      <c r="AI4" s="32">
        <f t="shared" si="81"/>
        <v>37754849.879917994</v>
      </c>
      <c r="AJ4" s="32">
        <f t="shared" si="81"/>
        <v>38736475.97679586</v>
      </c>
      <c r="AK4" s="32">
        <f t="shared" si="81"/>
        <v>39743624.352192551</v>
      </c>
      <c r="AL4" s="32">
        <f t="shared" si="81"/>
        <v>40776958.58534956</v>
      </c>
      <c r="AM4" s="32">
        <f t="shared" si="81"/>
        <v>41837159.508568652</v>
      </c>
      <c r="AN4" s="32">
        <f t="shared" si="81"/>
        <v>42924925.655791439</v>
      </c>
      <c r="AO4" s="32">
        <f t="shared" si="81"/>
        <v>44040973.722842015</v>
      </c>
      <c r="AP4" s="32">
        <f t="shared" si="81"/>
        <v>45186039.039635912</v>
      </c>
      <c r="AQ4" s="32">
        <f t="shared" si="81"/>
        <v>46360876.054666445</v>
      </c>
      <c r="AR4" s="32">
        <f t="shared" si="81"/>
        <v>47566258.83208777</v>
      </c>
      <c r="AS4" s="32">
        <f t="shared" si="81"/>
        <v>48802981.561722055</v>
      </c>
      <c r="AT4" s="32">
        <f t="shared" si="81"/>
        <v>50071859.082326829</v>
      </c>
      <c r="AU4" s="32">
        <f t="shared" si="81"/>
        <v>51373727.418467328</v>
      </c>
      <c r="AV4" s="32">
        <f t="shared" si="81"/>
        <v>52709444.33134748</v>
      </c>
      <c r="AW4" s="32">
        <f t="shared" si="81"/>
        <v>54079889.883962519</v>
      </c>
      <c r="AX4" s="32">
        <f t="shared" si="81"/>
        <v>55485967.020945549</v>
      </c>
      <c r="AY4" s="32">
        <f t="shared" si="81"/>
        <v>56928602.163490131</v>
      </c>
      <c r="AZ4" s="32">
        <f t="shared" si="81"/>
        <v>58408745.819740877</v>
      </c>
      <c r="BA4" s="32">
        <f t="shared" si="81"/>
        <v>59927373.211054139</v>
      </c>
      <c r="BB4" s="32">
        <f t="shared" si="81"/>
        <v>61485484.91454155</v>
      </c>
      <c r="BC4" s="32">
        <f t="shared" si="81"/>
        <v>63084107.52231963</v>
      </c>
      <c r="BD4" s="32">
        <f t="shared" si="81"/>
        <v>64724294.317899942</v>
      </c>
      <c r="BE4" s="32">
        <f t="shared" si="81"/>
        <v>66407125.970165342</v>
      </c>
      <c r="BF4" s="32">
        <f t="shared" si="81"/>
        <v>68133711.24538964</v>
      </c>
      <c r="BG4" s="32">
        <f t="shared" si="81"/>
        <v>69905187.737769768</v>
      </c>
      <c r="BH4" s="32">
        <f t="shared" si="81"/>
        <v>71722722.618951783</v>
      </c>
      <c r="BI4" s="32">
        <f t="shared" si="81"/>
        <v>73587513.40704453</v>
      </c>
      <c r="BJ4" s="32">
        <f t="shared" si="81"/>
        <v>75500788.755627692</v>
      </c>
      <c r="BK4" s="32">
        <f t="shared" si="81"/>
        <v>77463809.263274014</v>
      </c>
      <c r="BL4" s="32">
        <f t="shared" si="81"/>
        <v>79477868.30411914</v>
      </c>
      <c r="BM4" s="32">
        <f t="shared" si="81"/>
        <v>81544292.880026236</v>
      </c>
      <c r="BN4" s="32">
        <f t="shared" si="81"/>
        <v>83664444.494906917</v>
      </c>
      <c r="BO4" s="32">
        <f t="shared" si="81"/>
        <v>85839720.051774502</v>
      </c>
      <c r="BP4" s="32">
        <f t="shared" si="81"/>
        <v>88071552.773120642</v>
      </c>
      <c r="BQ4" s="32">
        <f t="shared" si="81"/>
        <v>90361413.145221785</v>
      </c>
      <c r="BR4" s="32">
        <f t="shared" si="81"/>
        <v>92710809.886997551</v>
      </c>
      <c r="BS4" s="32">
        <f t="shared" ref="BS4:ED4" si="82">BR4*(1+BS2)</f>
        <v>95121290.944059491</v>
      </c>
      <c r="BT4" s="32">
        <f t="shared" si="82"/>
        <v>97594444.508605033</v>
      </c>
      <c r="BU4" s="32">
        <f t="shared" si="82"/>
        <v>100131900.06582877</v>
      </c>
      <c r="BV4" s="32">
        <f t="shared" si="82"/>
        <v>102735329.46754032</v>
      </c>
      <c r="BW4" s="32">
        <f t="shared" si="82"/>
        <v>105406448.03369637</v>
      </c>
      <c r="BX4" s="32">
        <f t="shared" si="82"/>
        <v>108147015.68257247</v>
      </c>
      <c r="BY4" s="32">
        <f t="shared" si="82"/>
        <v>110958838.09031935</v>
      </c>
      <c r="BZ4" s="32">
        <f t="shared" si="82"/>
        <v>113843767.88066766</v>
      </c>
      <c r="CA4" s="32">
        <f t="shared" si="82"/>
        <v>116803705.84556502</v>
      </c>
      <c r="CB4" s="32">
        <f t="shared" si="82"/>
        <v>119840602.19754972</v>
      </c>
      <c r="CC4" s="32">
        <f t="shared" si="82"/>
        <v>122956457.85468601</v>
      </c>
      <c r="CD4" s="32">
        <f t="shared" si="82"/>
        <v>126153325.75890784</v>
      </c>
      <c r="CE4" s="32">
        <f t="shared" si="82"/>
        <v>129433312.22863945</v>
      </c>
      <c r="CF4" s="32">
        <f t="shared" si="82"/>
        <v>132798578.34658408</v>
      </c>
      <c r="CG4" s="32">
        <f t="shared" si="82"/>
        <v>136251341.38359526</v>
      </c>
      <c r="CH4" s="32">
        <f t="shared" si="82"/>
        <v>139793876.25956875</v>
      </c>
      <c r="CI4" s="32">
        <f t="shared" si="82"/>
        <v>143428517.04231754</v>
      </c>
      <c r="CJ4" s="32">
        <f t="shared" si="82"/>
        <v>147157658.48541781</v>
      </c>
      <c r="CK4" s="32">
        <f t="shared" si="82"/>
        <v>150983757.60603869</v>
      </c>
      <c r="CL4" s="32">
        <f t="shared" si="82"/>
        <v>154909335.3037957</v>
      </c>
      <c r="CM4" s="32">
        <f t="shared" si="82"/>
        <v>158936978.02169439</v>
      </c>
      <c r="CN4" s="32">
        <f t="shared" si="82"/>
        <v>163069339.45025846</v>
      </c>
      <c r="CO4" s="32">
        <f t="shared" si="82"/>
        <v>167309142.27596518</v>
      </c>
      <c r="CP4" s="32">
        <f t="shared" si="82"/>
        <v>171659179.97514027</v>
      </c>
      <c r="CQ4" s="32">
        <f t="shared" si="82"/>
        <v>176122318.65449393</v>
      </c>
      <c r="CR4" s="32">
        <f t="shared" si="82"/>
        <v>180701498.93951076</v>
      </c>
      <c r="CS4" s="32">
        <f t="shared" si="82"/>
        <v>185399737.91193804</v>
      </c>
      <c r="CT4" s="32">
        <f t="shared" si="82"/>
        <v>190220131.09764844</v>
      </c>
      <c r="CU4" s="32">
        <f t="shared" si="82"/>
        <v>195165854.50618732</v>
      </c>
      <c r="CV4" s="32">
        <f t="shared" si="82"/>
        <v>200240166.7233482</v>
      </c>
      <c r="CW4" s="32">
        <f t="shared" si="82"/>
        <v>205446411.05815527</v>
      </c>
      <c r="CX4" s="32">
        <f t="shared" si="82"/>
        <v>210788017.74566731</v>
      </c>
      <c r="CY4" s="32">
        <f t="shared" si="82"/>
        <v>216268506.20705467</v>
      </c>
      <c r="CZ4" s="32">
        <f t="shared" si="82"/>
        <v>221891487.36843809</v>
      </c>
      <c r="DA4" s="32">
        <f t="shared" si="82"/>
        <v>227660666.04001749</v>
      </c>
      <c r="DB4" s="32">
        <f t="shared" si="82"/>
        <v>233579843.35705796</v>
      </c>
      <c r="DC4" s="32">
        <f t="shared" si="82"/>
        <v>239652919.28434148</v>
      </c>
      <c r="DD4" s="32">
        <f t="shared" si="82"/>
        <v>245883895.18573436</v>
      </c>
      <c r="DE4" s="32">
        <f t="shared" si="82"/>
        <v>252276876.46056345</v>
      </c>
      <c r="DF4" s="32">
        <f t="shared" si="82"/>
        <v>258836075.24853811</v>
      </c>
      <c r="DG4" s="32">
        <f t="shared" si="82"/>
        <v>265565813.2050001</v>
      </c>
      <c r="DH4" s="32">
        <f t="shared" si="82"/>
        <v>272470524.34833014</v>
      </c>
      <c r="DI4" s="32">
        <f t="shared" si="82"/>
        <v>279554757.98138672</v>
      </c>
      <c r="DJ4" s="32">
        <f t="shared" si="82"/>
        <v>286823181.6889028</v>
      </c>
      <c r="DK4" s="32">
        <f t="shared" si="82"/>
        <v>294280584.41281426</v>
      </c>
      <c r="DL4" s="32">
        <f t="shared" si="82"/>
        <v>301931879.60754746</v>
      </c>
      <c r="DM4" s="32">
        <f t="shared" si="82"/>
        <v>309782108.47734368</v>
      </c>
      <c r="DN4" s="32">
        <f t="shared" si="82"/>
        <v>317836443.29775465</v>
      </c>
      <c r="DO4" s="32">
        <f t="shared" si="82"/>
        <v>326100190.82349628</v>
      </c>
      <c r="DP4" s="32">
        <f t="shared" si="82"/>
        <v>334578795.78490722</v>
      </c>
      <c r="DQ4" s="32">
        <f t="shared" si="82"/>
        <v>343277844.4753148</v>
      </c>
      <c r="DR4" s="32">
        <f t="shared" si="82"/>
        <v>352203068.43167299</v>
      </c>
      <c r="DS4" s="32">
        <f t="shared" si="82"/>
        <v>361360348.21089649</v>
      </c>
      <c r="DT4" s="32">
        <f t="shared" si="82"/>
        <v>370755717.2643798</v>
      </c>
      <c r="DU4" s="32">
        <f t="shared" si="82"/>
        <v>380395365.91325366</v>
      </c>
      <c r="DV4" s="32">
        <f t="shared" si="82"/>
        <v>390285645.42699826</v>
      </c>
      <c r="DW4" s="32">
        <f t="shared" si="82"/>
        <v>400433072.2081002</v>
      </c>
      <c r="DX4" s="32">
        <f t="shared" si="82"/>
        <v>410844332.08551079</v>
      </c>
      <c r="DY4" s="32">
        <f t="shared" si="82"/>
        <v>421526284.71973407</v>
      </c>
      <c r="DZ4" s="32">
        <f t="shared" si="82"/>
        <v>432485968.12244719</v>
      </c>
      <c r="EA4" s="32">
        <f t="shared" si="82"/>
        <v>443730603.29363084</v>
      </c>
      <c r="EB4" s="32">
        <f t="shared" si="82"/>
        <v>455267598.97926527</v>
      </c>
      <c r="EC4" s="32">
        <f t="shared" si="82"/>
        <v>467104556.55272621</v>
      </c>
      <c r="ED4" s="32">
        <f t="shared" si="82"/>
        <v>479249275.0230971</v>
      </c>
      <c r="EE4" s="32">
        <f t="shared" ref="EE4:EP4" si="83">ED4*(1+EE2)</f>
        <v>491709756.17369765</v>
      </c>
      <c r="EF4" s="32">
        <f t="shared" si="83"/>
        <v>504494209.83421379</v>
      </c>
      <c r="EG4" s="32">
        <f t="shared" si="83"/>
        <v>517611059.28990334</v>
      </c>
      <c r="EH4" s="32">
        <f t="shared" si="83"/>
        <v>531068946.83144087</v>
      </c>
      <c r="EI4" s="32">
        <f t="shared" si="83"/>
        <v>544876739.44905829</v>
      </c>
      <c r="EJ4" s="32">
        <f t="shared" si="83"/>
        <v>559043534.67473388</v>
      </c>
      <c r="EK4" s="32">
        <f t="shared" si="83"/>
        <v>573578666.57627702</v>
      </c>
      <c r="EL4" s="32">
        <f t="shared" si="83"/>
        <v>588491711.90726018</v>
      </c>
      <c r="EM4" s="32">
        <f t="shared" si="83"/>
        <v>603792496.41684902</v>
      </c>
      <c r="EN4" s="32">
        <f t="shared" si="83"/>
        <v>619491101.32368708</v>
      </c>
      <c r="EO4" s="32">
        <f t="shared" si="83"/>
        <v>635597869.95810294</v>
      </c>
      <c r="EP4" s="32">
        <f t="shared" si="83"/>
        <v>652123414.57701361</v>
      </c>
    </row>
    <row r="5" spans="1:212" x14ac:dyDescent="0.25">
      <c r="A5" t="s">
        <v>0</v>
      </c>
      <c r="B5" s="30">
        <f>B4*1000000/B3</f>
        <v>132231.8059676383</v>
      </c>
      <c r="C5" s="30">
        <f>C4*1000000/C3</f>
        <v>134611.97847505516</v>
      </c>
      <c r="D5" s="30">
        <f>D4*1000000/D3</f>
        <v>137034.99410444463</v>
      </c>
      <c r="E5" s="32">
        <f>E4*1000000/E3</f>
        <v>139356.15225145424</v>
      </c>
      <c r="F5" s="32">
        <f t="shared" ref="F5:H5" si="84">F4*1000000/F3</f>
        <v>142383.34470643857</v>
      </c>
      <c r="G5" s="32">
        <f t="shared" si="84"/>
        <v>144926.81327678805</v>
      </c>
      <c r="H5" s="32">
        <f t="shared" si="84"/>
        <v>147104.69065522836</v>
      </c>
      <c r="I5" s="32">
        <f t="shared" ref="I5" si="85">I4*1000000/I3</f>
        <v>149380.63260809169</v>
      </c>
      <c r="J5" s="32">
        <f t="shared" ref="J5" si="86">J4*1000000/J3</f>
        <v>151751.11532741343</v>
      </c>
      <c r="K5" s="32">
        <f t="shared" ref="K5:M5" si="87">K4*1000000/K3</f>
        <v>154216.83383317819</v>
      </c>
      <c r="L5" s="32">
        <f t="shared" si="87"/>
        <v>157237.04864994821</v>
      </c>
      <c r="M5" s="32">
        <f t="shared" si="87"/>
        <v>160372.02152973937</v>
      </c>
      <c r="N5" s="32">
        <f t="shared" ref="N5" si="88">N4*1000000/N3</f>
        <v>163624.59068415154</v>
      </c>
      <c r="O5" s="32">
        <f t="shared" ref="O5" si="89">O4*1000000/O3</f>
        <v>166997.86161361996</v>
      </c>
      <c r="P5" s="32">
        <f t="shared" ref="P5:R5" si="90">P4*1000000/P3</f>
        <v>170495.33535228271</v>
      </c>
      <c r="Q5" s="32">
        <f t="shared" si="90"/>
        <v>173951.00065288079</v>
      </c>
      <c r="R5" s="32">
        <f t="shared" si="90"/>
        <v>177530.68925849255</v>
      </c>
      <c r="S5" s="32">
        <f t="shared" ref="S5" si="91">S4*1000000/S3</f>
        <v>181237.91933999961</v>
      </c>
      <c r="T5" s="32">
        <f t="shared" ref="T5" si="92">T4*1000000/T3</f>
        <v>185076.56215756314</v>
      </c>
      <c r="U5" s="32">
        <f t="shared" ref="U5:W5" si="93">U4*1000000/U3</f>
        <v>189050.8748443682</v>
      </c>
      <c r="V5" s="32">
        <f t="shared" si="93"/>
        <v>192977.43014662527</v>
      </c>
      <c r="W5" s="32">
        <f t="shared" si="93"/>
        <v>197040.78449912515</v>
      </c>
      <c r="X5" s="32">
        <f t="shared" ref="X5" si="94">X4*1000000/X3</f>
        <v>201245.42974745345</v>
      </c>
      <c r="Y5" s="32">
        <f t="shared" ref="Y5" si="95">Y4*1000000/Y3</f>
        <v>205596.28432028819</v>
      </c>
      <c r="Z5" s="32">
        <f t="shared" ref="Z5:AB5" si="96">Z4*1000000/Z3</f>
        <v>210098.23306403268</v>
      </c>
      <c r="AA5" s="32">
        <f t="shared" si="96"/>
        <v>214756.47496023474</v>
      </c>
      <c r="AB5" s="32">
        <f t="shared" si="96"/>
        <v>219576.36877781863</v>
      </c>
      <c r="AC5" s="32">
        <f t="shared" ref="AC5" si="97">AC4*1000000/AC3</f>
        <v>224564.02954046088</v>
      </c>
      <c r="AD5" s="32">
        <f t="shared" ref="AD5" si="98">AD4*1000000/AD3</f>
        <v>229725.63204987952</v>
      </c>
      <c r="AE5" s="32">
        <f t="shared" ref="AE5:AG5" si="99">AE4*1000000/AE3</f>
        <v>235068.00230603054</v>
      </c>
      <c r="AF5" s="32">
        <f t="shared" si="99"/>
        <v>240363.76033286509</v>
      </c>
      <c r="AG5" s="32">
        <f t="shared" si="99"/>
        <v>245843.54345387849</v>
      </c>
      <c r="AH5" s="32">
        <f t="shared" ref="AH5" si="100">AH4*1000000/AH3</f>
        <v>251514.25243355983</v>
      </c>
      <c r="AI5" s="32">
        <f t="shared" ref="AI5" si="101">AI4*1000000/AI3</f>
        <v>257382.78671014388</v>
      </c>
      <c r="AJ5" s="32">
        <f t="shared" ref="AJ5:AL5" si="102">AJ4*1000000/AJ3</f>
        <v>263455.99248269951</v>
      </c>
      <c r="AK5" s="32">
        <f t="shared" si="102"/>
        <v>269741.1005427753</v>
      </c>
      <c r="AL5" s="32">
        <f t="shared" si="102"/>
        <v>276245.52130540286</v>
      </c>
      <c r="AM5" s="32">
        <f t="shared" ref="AM5" si="103">AM4*1000000/AM3</f>
        <v>282976.94007182872</v>
      </c>
      <c r="AN5" s="32">
        <f t="shared" ref="AN5" si="104">AN4*1000000/AN3</f>
        <v>289943.38921200979</v>
      </c>
      <c r="AO5" s="32">
        <f t="shared" ref="AO5:AQ5" si="105">AO4*1000000/AO3</f>
        <v>297153.32546449063</v>
      </c>
      <c r="AP5" s="32">
        <f t="shared" si="105"/>
        <v>302769.5214624448</v>
      </c>
      <c r="AQ5" s="32">
        <f t="shared" si="105"/>
        <v>308491.86352973239</v>
      </c>
      <c r="AR5" s="32">
        <f t="shared" ref="AR5" si="106">AR4*1000000/AR3</f>
        <v>314322.35782640195</v>
      </c>
      <c r="AS5" s="32">
        <f t="shared" ref="AS5" si="107">AS4*1000000/AS3</f>
        <v>320263.04842891422</v>
      </c>
      <c r="AT5" s="32">
        <f t="shared" ref="AT5:AV5" si="108">AT4*1000000/AT3</f>
        <v>326316.01804676221</v>
      </c>
      <c r="AU5" s="32">
        <f t="shared" si="108"/>
        <v>332483.38875263563</v>
      </c>
      <c r="AV5" s="32">
        <f t="shared" si="108"/>
        <v>338767.32272638456</v>
      </c>
      <c r="AW5" s="32">
        <f t="shared" ref="AW5" si="109">AW4*1000000/AW3</f>
        <v>346588.38009434676</v>
      </c>
      <c r="AX5" s="32">
        <f t="shared" ref="AX5" si="110">AX4*1000000/AX3</f>
        <v>354590.00074055162</v>
      </c>
      <c r="AY5" s="32">
        <f t="shared" ref="AY5:BA5" si="111">AY4*1000000/AY3</f>
        <v>362776.35329539212</v>
      </c>
      <c r="AZ5" s="32">
        <f t="shared" si="111"/>
        <v>371151.70262964594</v>
      </c>
      <c r="BA5" s="32">
        <f t="shared" si="111"/>
        <v>379720.41207635909</v>
      </c>
      <c r="BB5" s="32">
        <f t="shared" ref="BB5" si="112">BB4*1000000/BB3</f>
        <v>388486.94570402568</v>
      </c>
      <c r="BC5" s="32">
        <f t="shared" ref="BC5" si="113">BC4*1000000/BC3</f>
        <v>397455.87064224831</v>
      </c>
      <c r="BD5" s="32">
        <f t="shared" ref="BD5:BF5" si="114">BD4*1000000/BD3</f>
        <v>406631.85946109047</v>
      </c>
      <c r="BE5" s="32">
        <f t="shared" si="114"/>
        <v>416019.69260536035</v>
      </c>
      <c r="BF5" s="32">
        <f t="shared" si="114"/>
        <v>425624.26088509511</v>
      </c>
      <c r="BG5" s="32">
        <f t="shared" ref="BG5" si="115">BG4*1000000/BG3</f>
        <v>435450.56802354206</v>
      </c>
      <c r="BH5" s="32">
        <f t="shared" ref="BH5" si="116">BH4*1000000/BH3</f>
        <v>445503.73326396447</v>
      </c>
      <c r="BI5" s="32">
        <f t="shared" ref="BI5:BK5" si="117">BI4*1000000/BI3</f>
        <v>455788.99403663055</v>
      </c>
      <c r="BJ5" s="32">
        <f t="shared" si="117"/>
        <v>466311.70868737454</v>
      </c>
      <c r="BK5" s="32">
        <f t="shared" si="117"/>
        <v>477077.35926915187</v>
      </c>
      <c r="BL5" s="32">
        <f t="shared" ref="BL5" si="118">BL4*1000000/BL3</f>
        <v>488091.55439804151</v>
      </c>
      <c r="BM5" s="32">
        <f t="shared" ref="BM5" si="119">BM4*1000000/BM3</f>
        <v>499360.0321751858</v>
      </c>
      <c r="BN5" s="32">
        <f t="shared" ref="BN5:BP5" si="120">BN4*1000000/BN3</f>
        <v>510888.66317618696</v>
      </c>
      <c r="BO5" s="32">
        <f t="shared" si="120"/>
        <v>522683.45350952051</v>
      </c>
      <c r="BP5" s="32">
        <f t="shared" si="120"/>
        <v>534750.54794555705</v>
      </c>
      <c r="BQ5" s="32">
        <f t="shared" ref="BQ5" si="121">BQ4*1000000/BQ3</f>
        <v>547096.23311782314</v>
      </c>
      <c r="BR5" s="32">
        <f t="shared" ref="BR5" si="122">BR4*1000000/BR3</f>
        <v>559726.94079816947</v>
      </c>
      <c r="BS5" s="32">
        <f t="shared" ref="BS5:BU5" si="123">BS4*1000000/BS3</f>
        <v>572649.25124755199</v>
      </c>
      <c r="BT5" s="32">
        <f t="shared" si="123"/>
        <v>585869.89664417144</v>
      </c>
      <c r="BU5" s="32">
        <f t="shared" si="123"/>
        <v>599395.76459075906</v>
      </c>
      <c r="BV5" s="32">
        <f t="shared" ref="BV5" si="124">BV4*1000000/BV3</f>
        <v>613233.90170283301</v>
      </c>
      <c r="BW5" s="32">
        <f t="shared" ref="BW5" si="125">BW4*1000000/BW3</f>
        <v>627391.51727979595</v>
      </c>
      <c r="BX5" s="32">
        <f t="shared" ref="BX5:BZ5" si="126">BX4*1000000/BX3</f>
        <v>641875.98706078855</v>
      </c>
      <c r="BY5" s="32">
        <f t="shared" si="126"/>
        <v>656694.85706725146</v>
      </c>
      <c r="BZ5" s="32">
        <f t="shared" si="126"/>
        <v>671855.84753420099</v>
      </c>
      <c r="CA5" s="32">
        <f t="shared" ref="CA5" si="127">CA4*1000000/CA3</f>
        <v>687366.85693226464</v>
      </c>
      <c r="CB5" s="32">
        <f t="shared" ref="CB5" si="128">CB4*1000000/CB3</f>
        <v>703235.9660825741</v>
      </c>
      <c r="CC5" s="32">
        <f t="shared" ref="CC5:CE5" si="129">CC4*1000000/CC3</f>
        <v>719471.44236665592</v>
      </c>
      <c r="CD5" s="32">
        <f t="shared" si="129"/>
        <v>736081.74403351708</v>
      </c>
      <c r="CE5" s="32">
        <f t="shared" si="129"/>
        <v>753075.52460616559</v>
      </c>
      <c r="CF5" s="32">
        <f t="shared" ref="CF5" si="130">CF4*1000000/CF3</f>
        <v>770461.63738986559</v>
      </c>
      <c r="CG5" s="32">
        <f t="shared" ref="CG5" si="131">CG4*1000000/CG3</f>
        <v>788249.14008447214</v>
      </c>
      <c r="CH5" s="32">
        <f t="shared" ref="CH5:CJ5" si="132">CH4*1000000/CH3</f>
        <v>806447.29950325063</v>
      </c>
      <c r="CI5" s="32">
        <f t="shared" si="132"/>
        <v>825065.59640063869</v>
      </c>
      <c r="CJ5" s="32">
        <f t="shared" si="132"/>
        <v>844113.73041146598</v>
      </c>
      <c r="CK5" s="32">
        <f t="shared" ref="CK5" si="133">CK4*1000000/CK3</f>
        <v>863601.62510420429</v>
      </c>
      <c r="CL5" s="32">
        <f t="shared" ref="CL5" si="134">CL4*1000000/CL3</f>
        <v>883539.43315088132</v>
      </c>
      <c r="CM5" s="32">
        <f t="shared" ref="CM5:CO5" si="135">CM4*1000000/CM3</f>
        <v>903937.54161635204</v>
      </c>
      <c r="CN5" s="32">
        <f t="shared" si="135"/>
        <v>924806.57736968016</v>
      </c>
      <c r="CO5" s="32">
        <f t="shared" si="135"/>
        <v>946157.41262045479</v>
      </c>
      <c r="CP5" s="32">
        <f t="shared" ref="CP5" si="136">CP4*1000000/CP3</f>
        <v>968001.17058291938</v>
      </c>
      <c r="CQ5" s="32">
        <f t="shared" ref="CQ5" si="137">CQ4*1000000/CQ3</f>
        <v>990349.23127086926</v>
      </c>
      <c r="CR5" s="32">
        <f t="shared" ref="CR5:CT5" si="138">CR4*1000000/CR3</f>
        <v>1013213.2374263349</v>
      </c>
      <c r="CS5" s="32">
        <f t="shared" si="138"/>
        <v>1036605.100585139</v>
      </c>
      <c r="CT5" s="32">
        <f t="shared" si="138"/>
        <v>1060537.0072824883</v>
      </c>
      <c r="CU5" s="32">
        <f t="shared" ref="CU5" si="139">CU4*1000000/CU3</f>
        <v>1085021.4254018315</v>
      </c>
      <c r="CV5" s="32">
        <f t="shared" ref="CV5" si="140">CV4*1000000/CV3</f>
        <v>1110071.1106702946</v>
      </c>
      <c r="CW5" s="32">
        <f t="shared" ref="CW5:CY5" si="141">CW4*1000000/CW3</f>
        <v>1135699.1133040732</v>
      </c>
      <c r="CX5" s="32">
        <f t="shared" si="141"/>
        <v>1161918.7848072455</v>
      </c>
      <c r="CY5" s="32">
        <f t="shared" si="141"/>
        <v>1188743.7849275498</v>
      </c>
      <c r="CZ5" s="32">
        <f t="shared" ref="CZ5" si="142">CZ4*1000000/CZ3</f>
        <v>1216188.0887727467</v>
      </c>
      <c r="DA5" s="32">
        <f t="shared" ref="DA5" si="143">DA4*1000000/DA3</f>
        <v>1244265.9940912786</v>
      </c>
      <c r="DB5" s="32">
        <f t="shared" ref="DB5:DD5" si="144">DB4*1000000/DB3</f>
        <v>1272992.1287210118</v>
      </c>
      <c r="DC5" s="32">
        <f t="shared" si="144"/>
        <v>1302381.4582099502</v>
      </c>
      <c r="DD5" s="32">
        <f t="shared" si="144"/>
        <v>1332449.2936128867</v>
      </c>
      <c r="DE5" s="32">
        <f t="shared" ref="DE5" si="145">DE4*1000000/DE3</f>
        <v>1363211.2994680498</v>
      </c>
      <c r="DF5" s="32">
        <f t="shared" ref="DF5" si="146">DF4*1000000/DF3</f>
        <v>1394683.5019579139</v>
      </c>
      <c r="DG5" s="32">
        <f t="shared" ref="DG5:DI5" si="147">DG4*1000000/DG3</f>
        <v>1426882.2972584078</v>
      </c>
      <c r="DH5" s="32">
        <f t="shared" si="147"/>
        <v>1459824.4600808865</v>
      </c>
      <c r="DI5" s="32">
        <f t="shared" si="147"/>
        <v>1493527.1524113053</v>
      </c>
      <c r="DJ5" s="32">
        <f t="shared" ref="DJ5" si="148">DJ4*1000000/DJ3</f>
        <v>1528007.9324511576</v>
      </c>
      <c r="DK5" s="32">
        <f t="shared" ref="DK5" si="149">DK4*1000000/DK3</f>
        <v>1563284.7637648261</v>
      </c>
      <c r="DL5" s="32">
        <f t="shared" ref="DL5:DN5" si="150">DL4*1000000/DL3</f>
        <v>1599376.0246381219</v>
      </c>
      <c r="DM5" s="32">
        <f t="shared" si="150"/>
        <v>1636300.5176528781</v>
      </c>
      <c r="DN5" s="32">
        <f t="shared" si="150"/>
        <v>1674077.4794825932</v>
      </c>
      <c r="DO5" s="32">
        <f t="shared" ref="DO5" si="151">DO4*1000000/DO3</f>
        <v>1712726.5909142231</v>
      </c>
      <c r="DP5" s="32">
        <f t="shared" ref="DP5" si="152">DP4*1000000/DP3</f>
        <v>1752267.9871013449</v>
      </c>
      <c r="DQ5" s="32">
        <f t="shared" ref="DQ5:DS5" si="153">DQ4*1000000/DQ3</f>
        <v>1792722.2680540329</v>
      </c>
      <c r="DR5" s="32">
        <f t="shared" si="153"/>
        <v>1834110.5093709158</v>
      </c>
      <c r="DS5" s="32">
        <f t="shared" si="153"/>
        <v>1876454.2732189954</v>
      </c>
      <c r="DT5" s="32">
        <f t="shared" ref="DT5" si="154">DT4*1000000/DT3</f>
        <v>1919775.6195669635</v>
      </c>
      <c r="DU5" s="32">
        <f t="shared" ref="DU5" si="155">DU4*1000000/DU3</f>
        <v>1964097.1176778525</v>
      </c>
      <c r="DV5" s="32">
        <f t="shared" ref="DV5:DX5" si="156">DV4*1000000/DV3</f>
        <v>2009441.8578670193</v>
      </c>
      <c r="DW5" s="32">
        <f t="shared" si="156"/>
        <v>2055833.4635315831</v>
      </c>
      <c r="DX5" s="32">
        <f t="shared" si="156"/>
        <v>2103296.1034575817</v>
      </c>
      <c r="DY5" s="32">
        <f t="shared" ref="DY5" si="157">DY4*1000000/DY3</f>
        <v>2151854.5044112629</v>
      </c>
      <c r="DZ5" s="32">
        <f t="shared" ref="DZ5" si="158">DZ4*1000000/DZ3</f>
        <v>2201533.9640210718</v>
      </c>
      <c r="EA5" s="32">
        <f t="shared" ref="EA5:EC5" si="159">EA4*1000000/EA3</f>
        <v>2252360.3639570326</v>
      </c>
      <c r="EB5" s="32">
        <f t="shared" si="159"/>
        <v>2304360.1834144131</v>
      </c>
      <c r="EC5" s="32">
        <f t="shared" si="159"/>
        <v>2357560.5129086738</v>
      </c>
      <c r="ED5" s="32">
        <f t="shared" ref="ED5" si="160">ED4*1000000/ED3</f>
        <v>2411989.0683889012</v>
      </c>
      <c r="EE5" s="32">
        <f t="shared" ref="EE5" si="161">EE4*1000000/EE3</f>
        <v>2467674.2056770795</v>
      </c>
      <c r="EF5" s="32">
        <f t="shared" ref="EF5:EH5" si="162">EF4*1000000/EF3</f>
        <v>2524644.9352407129</v>
      </c>
      <c r="EG5" s="32">
        <f t="shared" si="162"/>
        <v>2582930.9373065042</v>
      </c>
      <c r="EH5" s="32">
        <f t="shared" si="162"/>
        <v>2642562.5773229613</v>
      </c>
      <c r="EI5" s="32">
        <f t="shared" ref="EI5" si="163">EI4*1000000/EI3</f>
        <v>2703570.9217799786</v>
      </c>
      <c r="EJ5" s="32">
        <f t="shared" ref="EJ5" si="164">EJ4*1000000/EJ3</f>
        <v>2765987.7543936539</v>
      </c>
      <c r="EK5" s="32">
        <f t="shared" ref="EK5:EM5" si="165">EK4*1000000/EK3</f>
        <v>2829845.5926647498</v>
      </c>
      <c r="EL5" s="32">
        <f t="shared" si="165"/>
        <v>2895177.7048194446</v>
      </c>
      <c r="EM5" s="32">
        <f t="shared" si="165"/>
        <v>2962018.1271411888</v>
      </c>
      <c r="EN5" s="32">
        <f t="shared" ref="EN5" si="166">EN4*1000000/EN3</f>
        <v>3030401.6817026958</v>
      </c>
      <c r="EO5" s="32">
        <f>EO4*1000000/EO3</f>
        <v>3100363.9945073123</v>
      </c>
      <c r="EP5" s="32">
        <f t="shared" ref="EP5" si="167">EP4*1000000/EP3</f>
        <v>3171941.5140492152</v>
      </c>
    </row>
    <row r="6" spans="1:212" x14ac:dyDescent="0.25">
      <c r="A6" t="s">
        <v>4</v>
      </c>
      <c r="B6" s="14"/>
      <c r="C6" s="14">
        <f t="shared" ref="C6:D6" si="168">C5/B5-1</f>
        <v>1.7999999999995353E-2</v>
      </c>
      <c r="D6" s="14">
        <f t="shared" si="168"/>
        <v>1.8000000125089066E-2</v>
      </c>
      <c r="E6" s="14">
        <f>E5/D5-1</f>
        <v>1.6938433589018143E-2</v>
      </c>
      <c r="F6" s="8">
        <f>F5/E5-1</f>
        <v>2.1722704064920384E-2</v>
      </c>
      <c r="G6" s="8">
        <f>G5/F5-1</f>
        <v>1.7863525931305579E-2</v>
      </c>
      <c r="H6" s="8">
        <f t="shared" ref="H6:BS6" si="169">H5/G5-1</f>
        <v>1.5027428873916504E-2</v>
      </c>
      <c r="I6" s="8">
        <f t="shared" si="169"/>
        <v>1.5471579748585151E-2</v>
      </c>
      <c r="J6" s="5">
        <f t="shared" si="169"/>
        <v>1.5868742004466085E-2</v>
      </c>
      <c r="K6" s="8">
        <f t="shared" si="169"/>
        <v>1.6248437452632825E-2</v>
      </c>
      <c r="L6" s="8">
        <f>L5/K5-1</f>
        <v>1.9584209724063495E-2</v>
      </c>
      <c r="M6" s="8">
        <f t="shared" si="169"/>
        <v>1.9937876643630226E-2</v>
      </c>
      <c r="N6" s="8">
        <f t="shared" si="169"/>
        <v>2.0281400230457436E-2</v>
      </c>
      <c r="O6" s="8">
        <f t="shared" si="169"/>
        <v>2.0615916686874458E-2</v>
      </c>
      <c r="P6" s="8">
        <f t="shared" si="169"/>
        <v>2.0943224690833429E-2</v>
      </c>
      <c r="Q6" s="8">
        <f t="shared" si="169"/>
        <v>2.0268386190495313E-2</v>
      </c>
      <c r="R6" s="8">
        <f t="shared" si="169"/>
        <v>2.0578718099788507E-2</v>
      </c>
      <c r="S6" s="8">
        <f t="shared" si="169"/>
        <v>2.0882192802784472E-2</v>
      </c>
      <c r="T6" s="8">
        <f t="shared" si="169"/>
        <v>2.118013068977187E-2</v>
      </c>
      <c r="U6" s="8">
        <f t="shared" si="169"/>
        <v>2.1473884323729653E-2</v>
      </c>
      <c r="V6" s="8">
        <f t="shared" si="169"/>
        <v>2.0769834075031524E-2</v>
      </c>
      <c r="W6" s="8">
        <f t="shared" si="169"/>
        <v>2.1056111843817726E-2</v>
      </c>
      <c r="X6" s="8">
        <f t="shared" si="169"/>
        <v>2.1338959134863611E-2</v>
      </c>
      <c r="Y6" s="8">
        <f t="shared" si="169"/>
        <v>2.1619644124563298E-2</v>
      </c>
      <c r="Z6" s="8">
        <f t="shared" si="169"/>
        <v>2.1897033590019266E-2</v>
      </c>
      <c r="AA6" s="8">
        <f t="shared" si="169"/>
        <v>2.217173285213847E-2</v>
      </c>
      <c r="AB6" s="8">
        <f t="shared" si="169"/>
        <v>2.2443531998168398E-2</v>
      </c>
      <c r="AC6" s="8">
        <f t="shared" si="169"/>
        <v>2.2714925064131419E-2</v>
      </c>
      <c r="AD6" s="8">
        <f t="shared" si="169"/>
        <v>2.2984992387165226E-2</v>
      </c>
      <c r="AE6" s="8">
        <f t="shared" si="169"/>
        <v>2.3255438274258688E-2</v>
      </c>
      <c r="AF6" s="8">
        <f t="shared" si="169"/>
        <v>2.2528621398415938E-2</v>
      </c>
      <c r="AG6" s="8">
        <f t="shared" si="169"/>
        <v>2.2797875659062772E-2</v>
      </c>
      <c r="AH6" s="8">
        <f>AH5/AG5-1</f>
        <v>2.3066332757871288E-2</v>
      </c>
      <c r="AI6" s="8">
        <f t="shared" si="169"/>
        <v>2.3332810048743768E-2</v>
      </c>
      <c r="AJ6" s="8">
        <f t="shared" si="169"/>
        <v>2.3596005972983392E-2</v>
      </c>
      <c r="AK6" s="8">
        <f t="shared" si="169"/>
        <v>2.3856386794802287E-2</v>
      </c>
      <c r="AL6" s="8">
        <f t="shared" si="169"/>
        <v>2.4113569454337069E-2</v>
      </c>
      <c r="AM6" s="8">
        <f t="shared" si="169"/>
        <v>2.4367521813987825E-2</v>
      </c>
      <c r="AN6" s="8">
        <f t="shared" si="169"/>
        <v>2.4618434061845385E-2</v>
      </c>
      <c r="AO6" s="8">
        <f t="shared" si="169"/>
        <v>2.486670336604524E-2</v>
      </c>
      <c r="AP6" s="8">
        <f t="shared" si="169"/>
        <v>1.8899993763069389E-2</v>
      </c>
      <c r="AQ6" s="8">
        <f t="shared" si="169"/>
        <v>1.8899993763068945E-2</v>
      </c>
      <c r="AR6" s="8">
        <f t="shared" si="169"/>
        <v>1.8899993763069167E-2</v>
      </c>
      <c r="AS6" s="8">
        <f t="shared" si="169"/>
        <v>1.8899993763069389E-2</v>
      </c>
      <c r="AT6" s="8">
        <f t="shared" si="169"/>
        <v>1.8899993763069167E-2</v>
      </c>
      <c r="AU6" s="8">
        <f t="shared" si="169"/>
        <v>1.8899993763069389E-2</v>
      </c>
      <c r="AV6" s="8">
        <f t="shared" si="169"/>
        <v>1.8899993763069167E-2</v>
      </c>
      <c r="AW6" s="8">
        <f t="shared" si="169"/>
        <v>2.3086811635250726E-2</v>
      </c>
      <c r="AX6" s="8">
        <f t="shared" si="169"/>
        <v>2.3086811635250726E-2</v>
      </c>
      <c r="AY6" s="8">
        <f t="shared" si="169"/>
        <v>2.3086811635250726E-2</v>
      </c>
      <c r="AZ6" s="8">
        <f t="shared" si="169"/>
        <v>2.3086811635250504E-2</v>
      </c>
      <c r="BA6" s="8">
        <f t="shared" si="169"/>
        <v>2.3086811635250504E-2</v>
      </c>
      <c r="BB6" s="8">
        <f t="shared" si="169"/>
        <v>2.3086811635250504E-2</v>
      </c>
      <c r="BC6" s="8">
        <f t="shared" si="169"/>
        <v>2.3086811635250504E-2</v>
      </c>
      <c r="BD6" s="8">
        <f t="shared" si="169"/>
        <v>2.3086811635250726E-2</v>
      </c>
      <c r="BE6" s="8">
        <f t="shared" si="169"/>
        <v>2.3086811635250504E-2</v>
      </c>
      <c r="BF6" s="8">
        <f t="shared" si="169"/>
        <v>2.3086811635250504E-2</v>
      </c>
      <c r="BG6" s="8">
        <f t="shared" si="169"/>
        <v>2.3086811635250504E-2</v>
      </c>
      <c r="BH6" s="8">
        <f t="shared" si="169"/>
        <v>2.3086811635250726E-2</v>
      </c>
      <c r="BI6" s="8">
        <f t="shared" si="169"/>
        <v>2.3086811635250504E-2</v>
      </c>
      <c r="BJ6" s="8">
        <f t="shared" si="169"/>
        <v>2.3086811635250504E-2</v>
      </c>
      <c r="BK6" s="8">
        <f t="shared" si="169"/>
        <v>2.3086811635250726E-2</v>
      </c>
      <c r="BL6" s="8">
        <f t="shared" si="169"/>
        <v>2.3086811635250504E-2</v>
      </c>
      <c r="BM6" s="8">
        <f t="shared" si="169"/>
        <v>2.3086811635250726E-2</v>
      </c>
      <c r="BN6" s="8">
        <f t="shared" si="169"/>
        <v>2.3086811635250504E-2</v>
      </c>
      <c r="BO6" s="8">
        <f t="shared" si="169"/>
        <v>2.3086811635250504E-2</v>
      </c>
      <c r="BP6" s="8">
        <f t="shared" si="169"/>
        <v>2.3086811635250504E-2</v>
      </c>
      <c r="BQ6" s="8">
        <f t="shared" si="169"/>
        <v>2.3086811635250504E-2</v>
      </c>
      <c r="BR6" s="8">
        <f t="shared" si="169"/>
        <v>2.3086811635250504E-2</v>
      </c>
      <c r="BS6" s="8">
        <f t="shared" si="169"/>
        <v>2.3086811635250726E-2</v>
      </c>
      <c r="BT6" s="8">
        <f t="shared" ref="BT6:EE6" si="170">BT5/BS5-1</f>
        <v>2.3086811635250504E-2</v>
      </c>
      <c r="BU6" s="8">
        <f t="shared" si="170"/>
        <v>2.3086811635250504E-2</v>
      </c>
      <c r="BV6" s="8">
        <f t="shared" si="170"/>
        <v>2.3086811635250726E-2</v>
      </c>
      <c r="BW6" s="8">
        <f t="shared" si="170"/>
        <v>2.3086811635250282E-2</v>
      </c>
      <c r="BX6" s="8">
        <f t="shared" si="170"/>
        <v>2.3086811635250504E-2</v>
      </c>
      <c r="BY6" s="8">
        <f t="shared" si="170"/>
        <v>2.3086811635250504E-2</v>
      </c>
      <c r="BZ6" s="8">
        <f t="shared" si="170"/>
        <v>2.3086811635250726E-2</v>
      </c>
      <c r="CA6" s="8">
        <f t="shared" si="170"/>
        <v>2.3086811635250504E-2</v>
      </c>
      <c r="CB6" s="8">
        <f t="shared" si="170"/>
        <v>2.3086811635250726E-2</v>
      </c>
      <c r="CC6" s="8">
        <f t="shared" si="170"/>
        <v>2.3086811635250504E-2</v>
      </c>
      <c r="CD6" s="8">
        <f t="shared" si="170"/>
        <v>2.3086811635250726E-2</v>
      </c>
      <c r="CE6" s="8">
        <f t="shared" si="170"/>
        <v>2.3086811635250504E-2</v>
      </c>
      <c r="CF6" s="8">
        <f t="shared" si="170"/>
        <v>2.3086811635250504E-2</v>
      </c>
      <c r="CG6" s="8">
        <f t="shared" si="170"/>
        <v>2.3086811635250504E-2</v>
      </c>
      <c r="CH6" s="8">
        <f t="shared" si="170"/>
        <v>2.3086811635250726E-2</v>
      </c>
      <c r="CI6" s="8">
        <f t="shared" si="170"/>
        <v>2.3086811635250504E-2</v>
      </c>
      <c r="CJ6" s="8">
        <f t="shared" si="170"/>
        <v>2.3086811635250726E-2</v>
      </c>
      <c r="CK6" s="8">
        <f t="shared" si="170"/>
        <v>2.3086811635250726E-2</v>
      </c>
      <c r="CL6" s="8">
        <f t="shared" si="170"/>
        <v>2.3086811635250504E-2</v>
      </c>
      <c r="CM6" s="8">
        <f t="shared" si="170"/>
        <v>2.3086811635250948E-2</v>
      </c>
      <c r="CN6" s="8">
        <f t="shared" si="170"/>
        <v>2.3086811635250504E-2</v>
      </c>
      <c r="CO6" s="8">
        <f t="shared" si="170"/>
        <v>2.3086811635250726E-2</v>
      </c>
      <c r="CP6" s="8">
        <f t="shared" si="170"/>
        <v>2.3086811635250726E-2</v>
      </c>
      <c r="CQ6" s="8">
        <f t="shared" si="170"/>
        <v>2.3086811635250504E-2</v>
      </c>
      <c r="CR6" s="8">
        <f t="shared" si="170"/>
        <v>2.3086811635250504E-2</v>
      </c>
      <c r="CS6" s="8">
        <f t="shared" si="170"/>
        <v>2.3086811635250504E-2</v>
      </c>
      <c r="CT6" s="8">
        <f t="shared" si="170"/>
        <v>2.3086811635250726E-2</v>
      </c>
      <c r="CU6" s="8">
        <f t="shared" si="170"/>
        <v>2.3086811635250726E-2</v>
      </c>
      <c r="CV6" s="8">
        <f t="shared" si="170"/>
        <v>2.3086811635250504E-2</v>
      </c>
      <c r="CW6" s="8">
        <f t="shared" si="170"/>
        <v>2.3086811635250726E-2</v>
      </c>
      <c r="CX6" s="8">
        <f t="shared" si="170"/>
        <v>2.3086811635250504E-2</v>
      </c>
      <c r="CY6" s="8">
        <f t="shared" si="170"/>
        <v>2.3086811635250726E-2</v>
      </c>
      <c r="CZ6" s="8">
        <f t="shared" si="170"/>
        <v>2.3086811635250504E-2</v>
      </c>
      <c r="DA6" s="8">
        <f t="shared" si="170"/>
        <v>2.3086811635250726E-2</v>
      </c>
      <c r="DB6" s="8">
        <f t="shared" si="170"/>
        <v>2.3086811635250504E-2</v>
      </c>
      <c r="DC6" s="8">
        <f t="shared" si="170"/>
        <v>2.3086811635250504E-2</v>
      </c>
      <c r="DD6" s="8">
        <f t="shared" si="170"/>
        <v>2.3086811635250948E-2</v>
      </c>
      <c r="DE6" s="8">
        <f t="shared" si="170"/>
        <v>2.3086811635250282E-2</v>
      </c>
      <c r="DF6" s="8">
        <f t="shared" si="170"/>
        <v>2.3086811635250504E-2</v>
      </c>
      <c r="DG6" s="8">
        <f t="shared" si="170"/>
        <v>2.3086811635250504E-2</v>
      </c>
      <c r="DH6" s="8">
        <f t="shared" si="170"/>
        <v>2.3086811635250726E-2</v>
      </c>
      <c r="DI6" s="8">
        <f t="shared" si="170"/>
        <v>2.3086811635250504E-2</v>
      </c>
      <c r="DJ6" s="8">
        <f t="shared" si="170"/>
        <v>2.3086811635250726E-2</v>
      </c>
      <c r="DK6" s="8">
        <f t="shared" si="170"/>
        <v>2.3086811635250504E-2</v>
      </c>
      <c r="DL6" s="8">
        <f t="shared" si="170"/>
        <v>2.3086811635250726E-2</v>
      </c>
      <c r="DM6" s="8">
        <f t="shared" si="170"/>
        <v>2.3086811635250504E-2</v>
      </c>
      <c r="DN6" s="8">
        <f t="shared" si="170"/>
        <v>2.3086811635250726E-2</v>
      </c>
      <c r="DO6" s="8">
        <f t="shared" si="170"/>
        <v>2.3086811635250726E-2</v>
      </c>
      <c r="DP6" s="8">
        <f t="shared" si="170"/>
        <v>2.3086811635250726E-2</v>
      </c>
      <c r="DQ6" s="8">
        <f t="shared" si="170"/>
        <v>2.3086811635250282E-2</v>
      </c>
      <c r="DR6" s="8">
        <f t="shared" si="170"/>
        <v>2.3086811635250726E-2</v>
      </c>
      <c r="DS6" s="8">
        <f t="shared" si="170"/>
        <v>2.3086811635250504E-2</v>
      </c>
      <c r="DT6" s="8">
        <f t="shared" si="170"/>
        <v>2.3086811635250726E-2</v>
      </c>
      <c r="DU6" s="8">
        <f t="shared" si="170"/>
        <v>2.3086811635250504E-2</v>
      </c>
      <c r="DV6" s="8">
        <f t="shared" si="170"/>
        <v>2.3086811635250282E-2</v>
      </c>
      <c r="DW6" s="8">
        <f t="shared" si="170"/>
        <v>2.3086811635250504E-2</v>
      </c>
      <c r="DX6" s="8">
        <f t="shared" si="170"/>
        <v>2.3086811635250726E-2</v>
      </c>
      <c r="DY6" s="8">
        <f t="shared" si="170"/>
        <v>2.3086811635250282E-2</v>
      </c>
      <c r="DZ6" s="8">
        <f t="shared" si="170"/>
        <v>2.3086811635250726E-2</v>
      </c>
      <c r="EA6" s="8">
        <f t="shared" si="170"/>
        <v>2.3086811635250504E-2</v>
      </c>
      <c r="EB6" s="8">
        <f t="shared" si="170"/>
        <v>2.3086811635250726E-2</v>
      </c>
      <c r="EC6" s="8">
        <f t="shared" si="170"/>
        <v>2.3086811635250948E-2</v>
      </c>
      <c r="ED6" s="8">
        <f t="shared" si="170"/>
        <v>2.3086811635250504E-2</v>
      </c>
      <c r="EE6" s="8">
        <f t="shared" si="170"/>
        <v>2.3086811635250726E-2</v>
      </c>
      <c r="EF6" s="8">
        <f t="shared" ref="EF6:EP6" si="171">EF5/EE5-1</f>
        <v>2.3086811635250726E-2</v>
      </c>
      <c r="EG6" s="8">
        <f t="shared" si="171"/>
        <v>2.3086811635250504E-2</v>
      </c>
      <c r="EH6" s="8">
        <f t="shared" si="171"/>
        <v>2.3086811635250726E-2</v>
      </c>
      <c r="EI6" s="8">
        <f t="shared" si="171"/>
        <v>2.3086811635250504E-2</v>
      </c>
      <c r="EJ6" s="8">
        <f t="shared" si="171"/>
        <v>2.3086811635250726E-2</v>
      </c>
      <c r="EK6" s="8">
        <f t="shared" si="171"/>
        <v>2.3086811635250504E-2</v>
      </c>
      <c r="EL6" s="8">
        <f t="shared" si="171"/>
        <v>2.3086811635250504E-2</v>
      </c>
      <c r="EM6" s="8">
        <f t="shared" si="171"/>
        <v>2.3086811635250726E-2</v>
      </c>
      <c r="EN6" s="8">
        <f t="shared" si="171"/>
        <v>2.3086811635250726E-2</v>
      </c>
      <c r="EO6" s="8">
        <f t="shared" si="171"/>
        <v>2.3086811635250504E-2</v>
      </c>
      <c r="EP6" s="5">
        <f t="shared" si="171"/>
        <v>2.3086811635250504E-2</v>
      </c>
    </row>
    <row r="7" spans="1:212" x14ac:dyDescent="0.25">
      <c r="A7" t="s">
        <v>1</v>
      </c>
      <c r="B7" s="13"/>
      <c r="C7" s="174">
        <f>D7</f>
        <v>1.0919999999999999E-2</v>
      </c>
      <c r="D7" s="174">
        <f>E7</f>
        <v>1.0919999999999999E-2</v>
      </c>
      <c r="E7" s="174">
        <v>1.0919999999999999E-2</v>
      </c>
      <c r="F7" s="174">
        <v>1.0919999999999999E-2</v>
      </c>
      <c r="G7" s="174">
        <v>1.0919999999999999E-2</v>
      </c>
      <c r="H7" s="175">
        <f>H3/G3-1</f>
        <v>1.0810122774964182E-2</v>
      </c>
      <c r="I7" s="173">
        <f t="shared" ref="I7:BT7" si="172">I3/H3-1</f>
        <v>1.0368010746318879E-2</v>
      </c>
      <c r="J7" s="52">
        <f t="shared" si="172"/>
        <v>9.9729990466519425E-3</v>
      </c>
      <c r="K7" s="52">
        <f t="shared" si="172"/>
        <v>9.5956482568479995E-3</v>
      </c>
      <c r="L7" s="52">
        <f t="shared" si="172"/>
        <v>9.2349314417929929E-3</v>
      </c>
      <c r="M7" s="52">
        <f t="shared" si="172"/>
        <v>8.8849758047919725E-3</v>
      </c>
      <c r="N7" s="52">
        <f t="shared" si="172"/>
        <v>8.545289336425288E-3</v>
      </c>
      <c r="O7" s="52">
        <f t="shared" si="172"/>
        <v>8.2147291415382018E-3</v>
      </c>
      <c r="P7" s="52">
        <f t="shared" si="172"/>
        <v>7.8915018135372605E-3</v>
      </c>
      <c r="Q7" s="52">
        <f t="shared" si="172"/>
        <v>7.5780195820567275E-3</v>
      </c>
      <c r="R7" s="52">
        <f t="shared" si="172"/>
        <v>7.2716408529751586E-3</v>
      </c>
      <c r="S7" s="52">
        <f t="shared" si="172"/>
        <v>6.9722121194748521E-3</v>
      </c>
      <c r="T7" s="52">
        <f t="shared" si="172"/>
        <v>6.678419512159639E-3</v>
      </c>
      <c r="U7" s="52">
        <f t="shared" si="172"/>
        <v>6.3889207315279695E-3</v>
      </c>
      <c r="V7" s="52">
        <f t="shared" si="172"/>
        <v>6.1033993335175563E-3</v>
      </c>
      <c r="W7" s="52">
        <f t="shared" si="172"/>
        <v>5.8213139192209162E-3</v>
      </c>
      <c r="X7" s="52">
        <f t="shared" si="172"/>
        <v>5.5427640495879782E-3</v>
      </c>
      <c r="Y7" s="52">
        <f t="shared" si="172"/>
        <v>5.2664961038875191E-3</v>
      </c>
      <c r="Z7" s="52">
        <f t="shared" si="172"/>
        <v>4.993620924853337E-3</v>
      </c>
      <c r="AA7" s="52">
        <f t="shared" si="172"/>
        <v>4.7235381224925987E-3</v>
      </c>
      <c r="AB7" s="52">
        <f t="shared" si="172"/>
        <v>4.4564495341143928E-3</v>
      </c>
      <c r="AC7" s="52">
        <f t="shared" si="172"/>
        <v>4.1899016342208384E-3</v>
      </c>
      <c r="AD7" s="52">
        <f t="shared" si="172"/>
        <v>3.9247962020103611E-3</v>
      </c>
      <c r="AE7" s="52">
        <f t="shared" si="172"/>
        <v>3.6594593936942754E-3</v>
      </c>
      <c r="AF7" s="52">
        <f t="shared" si="172"/>
        <v>3.3948962688561402E-3</v>
      </c>
      <c r="AG7" s="52">
        <f t="shared" si="172"/>
        <v>3.1307498941313128E-3</v>
      </c>
      <c r="AH7" s="52">
        <f t="shared" si="172"/>
        <v>2.8675239798190422E-3</v>
      </c>
      <c r="AI7" s="52">
        <f t="shared" si="172"/>
        <v>2.6063758779795165E-3</v>
      </c>
      <c r="AJ7" s="52">
        <f t="shared" si="172"/>
        <v>2.3485769903250908E-3</v>
      </c>
      <c r="AK7" s="52">
        <f t="shared" si="172"/>
        <v>2.0936659016295156E-3</v>
      </c>
      <c r="AL7" s="52">
        <f t="shared" si="172"/>
        <v>1.8420130363745457E-3</v>
      </c>
      <c r="AM7" s="52">
        <f t="shared" si="172"/>
        <v>1.5936450065510144E-3</v>
      </c>
      <c r="AN7" s="52">
        <f t="shared" si="172"/>
        <v>1.3483711518618158E-3</v>
      </c>
      <c r="AO7" s="52">
        <f t="shared" si="172"/>
        <v>1.1057990568261733E-3</v>
      </c>
      <c r="AP7">
        <f t="shared" si="172"/>
        <v>6.968305310032008E-3</v>
      </c>
      <c r="AQ7">
        <f t="shared" si="172"/>
        <v>6.968305310032008E-3</v>
      </c>
      <c r="AR7">
        <f t="shared" si="172"/>
        <v>6.968305310032008E-3</v>
      </c>
      <c r="AS7">
        <f t="shared" si="172"/>
        <v>6.968305310032008E-3</v>
      </c>
      <c r="AT7">
        <f t="shared" si="172"/>
        <v>6.968305310032008E-3</v>
      </c>
      <c r="AU7">
        <f t="shared" si="172"/>
        <v>6.968305310032008E-3</v>
      </c>
      <c r="AV7">
        <f t="shared" si="172"/>
        <v>6.968305310032008E-3</v>
      </c>
      <c r="AW7">
        <f t="shared" si="172"/>
        <v>2.8474498269537296E-3</v>
      </c>
      <c r="AX7">
        <f t="shared" si="172"/>
        <v>2.8474498269537296E-3</v>
      </c>
      <c r="AY7">
        <f t="shared" si="172"/>
        <v>2.8474498269537296E-3</v>
      </c>
      <c r="AZ7">
        <f t="shared" si="172"/>
        <v>2.8474498269537296E-3</v>
      </c>
      <c r="BA7">
        <f t="shared" si="172"/>
        <v>2.8474498269537296E-3</v>
      </c>
      <c r="BB7">
        <f t="shared" si="172"/>
        <v>2.8474498269537296E-3</v>
      </c>
      <c r="BC7">
        <f t="shared" si="172"/>
        <v>2.8474498269537296E-3</v>
      </c>
      <c r="BD7">
        <f t="shared" si="172"/>
        <v>2.8474498269537296E-3</v>
      </c>
      <c r="BE7">
        <f t="shared" si="172"/>
        <v>2.8474498269537296E-3</v>
      </c>
      <c r="BF7">
        <f t="shared" si="172"/>
        <v>2.8474498269537296E-3</v>
      </c>
      <c r="BG7">
        <f t="shared" si="172"/>
        <v>2.8474498269537296E-3</v>
      </c>
      <c r="BH7">
        <f t="shared" si="172"/>
        <v>2.8474498269537296E-3</v>
      </c>
      <c r="BI7">
        <f t="shared" si="172"/>
        <v>2.8474498269537296E-3</v>
      </c>
      <c r="BJ7">
        <f t="shared" si="172"/>
        <v>2.8474498269537296E-3</v>
      </c>
      <c r="BK7">
        <f t="shared" si="172"/>
        <v>2.8474498269537296E-3</v>
      </c>
      <c r="BL7">
        <f t="shared" si="172"/>
        <v>2.8474498269537296E-3</v>
      </c>
      <c r="BM7">
        <f t="shared" si="172"/>
        <v>2.8474498269537296E-3</v>
      </c>
      <c r="BN7">
        <f t="shared" si="172"/>
        <v>2.8474498269537296E-3</v>
      </c>
      <c r="BO7">
        <f t="shared" si="172"/>
        <v>2.8474498269537296E-3</v>
      </c>
      <c r="BP7">
        <f t="shared" si="172"/>
        <v>2.8474498269537296E-3</v>
      </c>
      <c r="BQ7">
        <f t="shared" si="172"/>
        <v>2.8474498269537296E-3</v>
      </c>
      <c r="BR7">
        <f t="shared" si="172"/>
        <v>2.8474498269537296E-3</v>
      </c>
      <c r="BS7">
        <f t="shared" si="172"/>
        <v>2.8474498269537296E-3</v>
      </c>
      <c r="BT7">
        <f t="shared" si="172"/>
        <v>2.8474498269537296E-3</v>
      </c>
      <c r="BU7">
        <f t="shared" ref="BU7:EF7" si="173">BU3/BT3-1</f>
        <v>2.8474498269537296E-3</v>
      </c>
      <c r="BV7">
        <f t="shared" si="173"/>
        <v>2.8474498269537296E-3</v>
      </c>
      <c r="BW7">
        <f t="shared" si="173"/>
        <v>2.8474498269537296E-3</v>
      </c>
      <c r="BX7">
        <f t="shared" si="173"/>
        <v>2.8474498269537296E-3</v>
      </c>
      <c r="BY7">
        <f t="shared" si="173"/>
        <v>2.8474498269537296E-3</v>
      </c>
      <c r="BZ7">
        <f>BZ3/BY3-1</f>
        <v>2.8474498269537296E-3</v>
      </c>
      <c r="CA7">
        <f t="shared" si="173"/>
        <v>2.8474498269537296E-3</v>
      </c>
      <c r="CB7">
        <f t="shared" si="173"/>
        <v>2.8474498269537296E-3</v>
      </c>
      <c r="CC7">
        <f t="shared" si="173"/>
        <v>2.8474498269537296E-3</v>
      </c>
      <c r="CD7">
        <f t="shared" si="173"/>
        <v>2.8474498269537296E-3</v>
      </c>
      <c r="CE7">
        <f t="shared" si="173"/>
        <v>2.8474498269537296E-3</v>
      </c>
      <c r="CF7">
        <f t="shared" si="173"/>
        <v>2.8474498269537296E-3</v>
      </c>
      <c r="CG7">
        <f t="shared" si="173"/>
        <v>2.8474498269537296E-3</v>
      </c>
      <c r="CH7">
        <f t="shared" si="173"/>
        <v>2.8474498269537296E-3</v>
      </c>
      <c r="CI7">
        <f t="shared" si="173"/>
        <v>2.8474498269537296E-3</v>
      </c>
      <c r="CJ7">
        <f t="shared" si="173"/>
        <v>2.8474498269537296E-3</v>
      </c>
      <c r="CK7">
        <f t="shared" si="173"/>
        <v>2.8474498269537296E-3</v>
      </c>
      <c r="CL7">
        <f t="shared" si="173"/>
        <v>2.8474498269537296E-3</v>
      </c>
      <c r="CM7">
        <f t="shared" si="173"/>
        <v>2.8474498269537296E-3</v>
      </c>
      <c r="CN7">
        <f t="shared" si="173"/>
        <v>2.8474498269537296E-3</v>
      </c>
      <c r="CO7">
        <f t="shared" si="173"/>
        <v>2.8474498269537296E-3</v>
      </c>
      <c r="CP7">
        <f t="shared" si="173"/>
        <v>2.8474498269537296E-3</v>
      </c>
      <c r="CQ7">
        <f t="shared" si="173"/>
        <v>2.8474498269537296E-3</v>
      </c>
      <c r="CR7">
        <f t="shared" si="173"/>
        <v>2.8474498269537296E-3</v>
      </c>
      <c r="CS7">
        <f t="shared" si="173"/>
        <v>2.8474498269537296E-3</v>
      </c>
      <c r="CT7">
        <f t="shared" si="173"/>
        <v>2.8474498269537296E-3</v>
      </c>
      <c r="CU7">
        <f t="shared" si="173"/>
        <v>2.8474498269537296E-3</v>
      </c>
      <c r="CV7">
        <f t="shared" si="173"/>
        <v>2.8474498269537296E-3</v>
      </c>
      <c r="CW7">
        <f t="shared" si="173"/>
        <v>2.8474498269537296E-3</v>
      </c>
      <c r="CX7">
        <f t="shared" si="173"/>
        <v>2.8474498269537296E-3</v>
      </c>
      <c r="CY7">
        <f t="shared" si="173"/>
        <v>2.8474498269537296E-3</v>
      </c>
      <c r="CZ7">
        <f t="shared" si="173"/>
        <v>2.8474498269537296E-3</v>
      </c>
      <c r="DA7">
        <f t="shared" si="173"/>
        <v>2.8474498269537296E-3</v>
      </c>
      <c r="DB7">
        <f t="shared" si="173"/>
        <v>2.8474498269537296E-3</v>
      </c>
      <c r="DC7">
        <f t="shared" si="173"/>
        <v>2.8474498269537296E-3</v>
      </c>
      <c r="DD7">
        <f t="shared" si="173"/>
        <v>2.8474498269537296E-3</v>
      </c>
      <c r="DE7">
        <f t="shared" si="173"/>
        <v>2.8474498269537296E-3</v>
      </c>
      <c r="DF7">
        <f t="shared" si="173"/>
        <v>2.8474498269537296E-3</v>
      </c>
      <c r="DG7">
        <f t="shared" si="173"/>
        <v>2.8474498269537296E-3</v>
      </c>
      <c r="DH7">
        <f t="shared" si="173"/>
        <v>2.8474498269537296E-3</v>
      </c>
      <c r="DI7">
        <f t="shared" si="173"/>
        <v>2.8474498269537296E-3</v>
      </c>
      <c r="DJ7">
        <f t="shared" si="173"/>
        <v>2.8474498269537296E-3</v>
      </c>
      <c r="DK7">
        <f t="shared" si="173"/>
        <v>2.8474498269537296E-3</v>
      </c>
      <c r="DL7">
        <f t="shared" si="173"/>
        <v>2.8474498269537296E-3</v>
      </c>
      <c r="DM7">
        <f t="shared" si="173"/>
        <v>2.8474498269537296E-3</v>
      </c>
      <c r="DN7">
        <f t="shared" si="173"/>
        <v>2.8474498269537296E-3</v>
      </c>
      <c r="DO7">
        <f t="shared" si="173"/>
        <v>2.8474498269537296E-3</v>
      </c>
      <c r="DP7">
        <f t="shared" si="173"/>
        <v>2.8474498269537296E-3</v>
      </c>
      <c r="DQ7">
        <f t="shared" si="173"/>
        <v>2.8474498269537296E-3</v>
      </c>
      <c r="DR7">
        <f t="shared" si="173"/>
        <v>2.8474498269537296E-3</v>
      </c>
      <c r="DS7">
        <f t="shared" si="173"/>
        <v>2.8474498269537296E-3</v>
      </c>
      <c r="DT7">
        <f t="shared" si="173"/>
        <v>2.8474498269537296E-3</v>
      </c>
      <c r="DU7">
        <f t="shared" si="173"/>
        <v>2.8474498269537296E-3</v>
      </c>
      <c r="DV7">
        <f t="shared" si="173"/>
        <v>2.8474498269537296E-3</v>
      </c>
      <c r="DW7">
        <f t="shared" si="173"/>
        <v>2.8474498269537296E-3</v>
      </c>
      <c r="DX7">
        <f t="shared" si="173"/>
        <v>2.8474498269537296E-3</v>
      </c>
      <c r="DY7">
        <f t="shared" si="173"/>
        <v>2.8474498269537296E-3</v>
      </c>
      <c r="DZ7">
        <f t="shared" si="173"/>
        <v>2.8474498269537296E-3</v>
      </c>
      <c r="EA7">
        <f t="shared" si="173"/>
        <v>2.8474498269537296E-3</v>
      </c>
      <c r="EB7">
        <f t="shared" si="173"/>
        <v>2.8474498269537296E-3</v>
      </c>
      <c r="EC7">
        <f t="shared" si="173"/>
        <v>2.8474498269537296E-3</v>
      </c>
      <c r="ED7">
        <f t="shared" si="173"/>
        <v>2.8474498269537296E-3</v>
      </c>
      <c r="EE7">
        <f t="shared" si="173"/>
        <v>2.8474498269537296E-3</v>
      </c>
      <c r="EF7">
        <f t="shared" si="173"/>
        <v>2.8474498269537296E-3</v>
      </c>
      <c r="EG7">
        <f t="shared" ref="EG7:EP7" si="174">EG3/EF3-1</f>
        <v>2.8474498269537296E-3</v>
      </c>
      <c r="EH7">
        <f t="shared" si="174"/>
        <v>2.8474498269537296E-3</v>
      </c>
      <c r="EI7">
        <f t="shared" si="174"/>
        <v>2.8474498269537296E-3</v>
      </c>
      <c r="EJ7">
        <f t="shared" si="174"/>
        <v>2.8474498269537296E-3</v>
      </c>
      <c r="EK7">
        <f t="shared" si="174"/>
        <v>2.8474498269537296E-3</v>
      </c>
      <c r="EL7">
        <f t="shared" si="174"/>
        <v>2.8474498269537296E-3</v>
      </c>
      <c r="EM7">
        <f t="shared" si="174"/>
        <v>2.8474498269537296E-3</v>
      </c>
      <c r="EN7">
        <f t="shared" si="174"/>
        <v>2.8474498269537296E-3</v>
      </c>
      <c r="EO7">
        <f t="shared" si="174"/>
        <v>2.8474498269537296E-3</v>
      </c>
      <c r="EP7">
        <f t="shared" si="174"/>
        <v>2.8474498269537296E-3</v>
      </c>
    </row>
    <row r="9" spans="1:212" x14ac:dyDescent="0.25">
      <c r="A9" t="s">
        <v>29</v>
      </c>
      <c r="C9" s="4">
        <f>(1+C6)*(1+C7)-1</f>
        <v>2.9116559999995406E-2</v>
      </c>
      <c r="D9" s="4">
        <f>(1+D6)*(1+D7)-1</f>
        <v>2.9116560126455138E-2</v>
      </c>
      <c r="E9" s="4">
        <f>(1+E6)*(1+E7)-1</f>
        <v>2.8043401283810221E-2</v>
      </c>
      <c r="F9" s="4">
        <f>(1+F6)*(1+F7)-1</f>
        <v>3.2879915993309305E-2</v>
      </c>
      <c r="G9" s="4">
        <f t="shared" ref="G9:BR9" si="175">(1+G6)*(1+G7)-1</f>
        <v>2.8978595634475468E-2</v>
      </c>
      <c r="H9" s="4">
        <f t="shared" si="175"/>
        <v>2.5999999999999801E-2</v>
      </c>
      <c r="I9" s="4">
        <f>(1+I6)*(1+I7)-1</f>
        <v>2.5999999999999801E-2</v>
      </c>
      <c r="J9" s="4">
        <f t="shared" si="175"/>
        <v>2.6000000000000023E-2</v>
      </c>
      <c r="K9" s="4">
        <f t="shared" si="175"/>
        <v>2.5999999999999579E-2</v>
      </c>
      <c r="L9" s="4">
        <f t="shared" si="175"/>
        <v>2.8999999999999915E-2</v>
      </c>
      <c r="M9" s="4">
        <f t="shared" si="175"/>
        <v>2.8999999999999693E-2</v>
      </c>
      <c r="N9" s="4">
        <f t="shared" si="175"/>
        <v>2.8999999999999915E-2</v>
      </c>
      <c r="O9" s="4">
        <f t="shared" si="175"/>
        <v>2.8999999999999915E-2</v>
      </c>
      <c r="P9" s="4">
        <f t="shared" si="175"/>
        <v>2.8999999999999693E-2</v>
      </c>
      <c r="Q9" s="4">
        <f t="shared" si="175"/>
        <v>2.8000000000000247E-2</v>
      </c>
      <c r="R9" s="4">
        <f t="shared" si="175"/>
        <v>2.8000000000000025E-2</v>
      </c>
      <c r="S9" s="4">
        <f t="shared" si="175"/>
        <v>2.8000000000000025E-2</v>
      </c>
      <c r="T9" s="4">
        <f t="shared" si="175"/>
        <v>2.8000000000000247E-2</v>
      </c>
      <c r="U9" s="4">
        <f t="shared" si="175"/>
        <v>2.8000000000000025E-2</v>
      </c>
      <c r="V9" s="4">
        <f t="shared" si="175"/>
        <v>2.6999999999999913E-2</v>
      </c>
      <c r="W9" s="4">
        <f t="shared" si="175"/>
        <v>2.6999999999999691E-2</v>
      </c>
      <c r="X9" s="4">
        <f t="shared" si="175"/>
        <v>2.6999999999999913E-2</v>
      </c>
      <c r="Y9" s="4">
        <f t="shared" si="175"/>
        <v>2.7000000000000357E-2</v>
      </c>
      <c r="Z9" s="4">
        <f t="shared" si="175"/>
        <v>2.6999999999999913E-2</v>
      </c>
      <c r="AA9" s="4">
        <f t="shared" si="175"/>
        <v>2.6999999999999913E-2</v>
      </c>
      <c r="AB9" s="4">
        <f t="shared" si="175"/>
        <v>2.6999999999999913E-2</v>
      </c>
      <c r="AC9" s="4">
        <f t="shared" si="175"/>
        <v>2.6999999999999691E-2</v>
      </c>
      <c r="AD9" s="4">
        <f t="shared" si="175"/>
        <v>2.6999999999999913E-2</v>
      </c>
      <c r="AE9" s="4">
        <f t="shared" si="175"/>
        <v>2.7000000000000135E-2</v>
      </c>
      <c r="AF9" s="4">
        <f t="shared" si="175"/>
        <v>2.6000000000000023E-2</v>
      </c>
      <c r="AG9" s="4">
        <f t="shared" si="175"/>
        <v>2.6000000000000023E-2</v>
      </c>
      <c r="AH9" s="4">
        <f>(1+AH6)*(1+AH7)-1</f>
        <v>2.6000000000000023E-2</v>
      </c>
      <c r="AI9" s="4">
        <f t="shared" si="175"/>
        <v>2.5999999999999801E-2</v>
      </c>
      <c r="AJ9" s="4">
        <f t="shared" si="175"/>
        <v>2.6000000000000245E-2</v>
      </c>
      <c r="AK9" s="4">
        <f t="shared" si="175"/>
        <v>2.6000000000000245E-2</v>
      </c>
      <c r="AL9" s="4">
        <f t="shared" si="175"/>
        <v>2.6000000000000023E-2</v>
      </c>
      <c r="AM9" s="4">
        <f t="shared" si="175"/>
        <v>2.5999999999999801E-2</v>
      </c>
      <c r="AN9" s="4">
        <f t="shared" si="175"/>
        <v>2.6000000000000245E-2</v>
      </c>
      <c r="AO9" s="4">
        <f t="shared" si="175"/>
        <v>2.6000000000000023E-2</v>
      </c>
      <c r="AP9" s="4">
        <f t="shared" si="175"/>
        <v>2.6000000000000245E-2</v>
      </c>
      <c r="AQ9" s="4">
        <f t="shared" si="175"/>
        <v>2.5999999999999801E-2</v>
      </c>
      <c r="AR9" s="4">
        <f t="shared" si="175"/>
        <v>2.6000000000000023E-2</v>
      </c>
      <c r="AS9" s="4">
        <f t="shared" si="175"/>
        <v>2.6000000000000245E-2</v>
      </c>
      <c r="AT9" s="4">
        <f t="shared" si="175"/>
        <v>2.6000000000000023E-2</v>
      </c>
      <c r="AU9" s="4">
        <f t="shared" si="175"/>
        <v>2.6000000000000245E-2</v>
      </c>
      <c r="AV9" s="4">
        <f t="shared" si="175"/>
        <v>2.6000000000000023E-2</v>
      </c>
      <c r="AW9" s="4">
        <f t="shared" si="175"/>
        <v>2.6000000000000245E-2</v>
      </c>
      <c r="AX9" s="4">
        <f t="shared" si="175"/>
        <v>2.6000000000000245E-2</v>
      </c>
      <c r="AY9" s="4">
        <f t="shared" si="175"/>
        <v>2.6000000000000245E-2</v>
      </c>
      <c r="AZ9" s="4">
        <f t="shared" si="175"/>
        <v>2.6000000000000023E-2</v>
      </c>
      <c r="BA9" s="4">
        <f t="shared" si="175"/>
        <v>2.6000000000000023E-2</v>
      </c>
      <c r="BB9" s="4">
        <f t="shared" si="175"/>
        <v>2.6000000000000023E-2</v>
      </c>
      <c r="BC9" s="4">
        <f t="shared" si="175"/>
        <v>2.6000000000000023E-2</v>
      </c>
      <c r="BD9" s="4">
        <f t="shared" si="175"/>
        <v>2.6000000000000245E-2</v>
      </c>
      <c r="BE9" s="4">
        <f t="shared" si="175"/>
        <v>2.6000000000000023E-2</v>
      </c>
      <c r="BF9" s="4">
        <f t="shared" si="175"/>
        <v>2.6000000000000023E-2</v>
      </c>
      <c r="BG9" s="4">
        <f t="shared" si="175"/>
        <v>2.6000000000000023E-2</v>
      </c>
      <c r="BH9" s="4">
        <f t="shared" si="175"/>
        <v>2.6000000000000245E-2</v>
      </c>
      <c r="BI9" s="4">
        <f t="shared" si="175"/>
        <v>2.6000000000000023E-2</v>
      </c>
      <c r="BJ9" s="4">
        <f t="shared" si="175"/>
        <v>2.6000000000000023E-2</v>
      </c>
      <c r="BK9" s="4">
        <f t="shared" si="175"/>
        <v>2.6000000000000245E-2</v>
      </c>
      <c r="BL9" s="4">
        <f t="shared" si="175"/>
        <v>2.6000000000000023E-2</v>
      </c>
      <c r="BM9" s="4">
        <f t="shared" si="175"/>
        <v>2.6000000000000245E-2</v>
      </c>
      <c r="BN9" s="4">
        <f t="shared" si="175"/>
        <v>2.6000000000000023E-2</v>
      </c>
      <c r="BO9" s="4">
        <f t="shared" si="175"/>
        <v>2.6000000000000023E-2</v>
      </c>
      <c r="BP9" s="4">
        <f t="shared" si="175"/>
        <v>2.6000000000000023E-2</v>
      </c>
      <c r="BQ9" s="4">
        <f t="shared" si="175"/>
        <v>2.6000000000000023E-2</v>
      </c>
      <c r="BR9" s="4">
        <f t="shared" si="175"/>
        <v>2.6000000000000023E-2</v>
      </c>
      <c r="BS9" s="4">
        <f t="shared" ref="BS9:ED9" si="176">(1+BS6)*(1+BS7)-1</f>
        <v>2.6000000000000245E-2</v>
      </c>
      <c r="BT9" s="4">
        <f t="shared" si="176"/>
        <v>2.6000000000000023E-2</v>
      </c>
      <c r="BU9" s="4">
        <f t="shared" si="176"/>
        <v>2.6000000000000023E-2</v>
      </c>
      <c r="BV9" s="4">
        <f t="shared" si="176"/>
        <v>2.6000000000000245E-2</v>
      </c>
      <c r="BW9" s="4">
        <f t="shared" si="176"/>
        <v>2.5999999999999801E-2</v>
      </c>
      <c r="BX9" s="4">
        <f t="shared" si="176"/>
        <v>2.6000000000000023E-2</v>
      </c>
      <c r="BY9" s="4">
        <f t="shared" si="176"/>
        <v>2.6000000000000023E-2</v>
      </c>
      <c r="BZ9" s="4">
        <f t="shared" si="176"/>
        <v>2.6000000000000245E-2</v>
      </c>
      <c r="CA9" s="4">
        <f t="shared" si="176"/>
        <v>2.6000000000000023E-2</v>
      </c>
      <c r="CB9" s="4">
        <f t="shared" si="176"/>
        <v>2.6000000000000245E-2</v>
      </c>
      <c r="CC9" s="4">
        <f t="shared" si="176"/>
        <v>2.6000000000000023E-2</v>
      </c>
      <c r="CD9" s="4">
        <f>(1+CD6)*(1+CD7)-1</f>
        <v>2.6000000000000245E-2</v>
      </c>
      <c r="CE9" s="4">
        <f>(1+CE6)*(1+CE7)-1</f>
        <v>2.6000000000000023E-2</v>
      </c>
      <c r="CF9" s="4">
        <f t="shared" si="176"/>
        <v>2.6000000000000023E-2</v>
      </c>
      <c r="CG9" s="4">
        <f t="shared" si="176"/>
        <v>2.6000000000000023E-2</v>
      </c>
      <c r="CH9" s="4">
        <f t="shared" si="176"/>
        <v>2.6000000000000245E-2</v>
      </c>
      <c r="CI9" s="4">
        <f t="shared" si="176"/>
        <v>2.6000000000000023E-2</v>
      </c>
      <c r="CJ9" s="4">
        <f t="shared" si="176"/>
        <v>2.6000000000000245E-2</v>
      </c>
      <c r="CK9" s="4">
        <f t="shared" si="176"/>
        <v>2.6000000000000245E-2</v>
      </c>
      <c r="CL9" s="4">
        <f t="shared" si="176"/>
        <v>2.6000000000000023E-2</v>
      </c>
      <c r="CM9" s="4">
        <f t="shared" si="176"/>
        <v>2.6000000000000467E-2</v>
      </c>
      <c r="CN9" s="4">
        <f t="shared" si="176"/>
        <v>2.6000000000000023E-2</v>
      </c>
      <c r="CO9" s="4">
        <f t="shared" si="176"/>
        <v>2.6000000000000245E-2</v>
      </c>
      <c r="CP9" s="4">
        <f t="shared" si="176"/>
        <v>2.6000000000000245E-2</v>
      </c>
      <c r="CQ9" s="4">
        <f t="shared" si="176"/>
        <v>2.6000000000000023E-2</v>
      </c>
      <c r="CR9" s="4">
        <f t="shared" si="176"/>
        <v>2.6000000000000023E-2</v>
      </c>
      <c r="CS9" s="4">
        <f t="shared" si="176"/>
        <v>2.6000000000000023E-2</v>
      </c>
      <c r="CT9" s="4">
        <f t="shared" si="176"/>
        <v>2.6000000000000245E-2</v>
      </c>
      <c r="CU9" s="4">
        <f t="shared" si="176"/>
        <v>2.6000000000000245E-2</v>
      </c>
      <c r="CV9" s="4">
        <f t="shared" si="176"/>
        <v>2.6000000000000023E-2</v>
      </c>
      <c r="CW9" s="4">
        <f t="shared" si="176"/>
        <v>2.6000000000000245E-2</v>
      </c>
      <c r="CX9" s="4">
        <f t="shared" si="176"/>
        <v>2.6000000000000023E-2</v>
      </c>
      <c r="CY9" s="4">
        <f t="shared" si="176"/>
        <v>2.6000000000000245E-2</v>
      </c>
      <c r="CZ9" s="4">
        <f t="shared" si="176"/>
        <v>2.6000000000000023E-2</v>
      </c>
      <c r="DA9" s="4">
        <f t="shared" si="176"/>
        <v>2.6000000000000245E-2</v>
      </c>
      <c r="DB9" s="4">
        <f t="shared" si="176"/>
        <v>2.6000000000000023E-2</v>
      </c>
      <c r="DC9" s="4">
        <f t="shared" si="176"/>
        <v>2.6000000000000023E-2</v>
      </c>
      <c r="DD9" s="4">
        <f t="shared" si="176"/>
        <v>2.6000000000000467E-2</v>
      </c>
      <c r="DE9" s="4">
        <f t="shared" si="176"/>
        <v>2.5999999999999801E-2</v>
      </c>
      <c r="DF9" s="4">
        <f t="shared" si="176"/>
        <v>2.6000000000000023E-2</v>
      </c>
      <c r="DG9" s="4">
        <f t="shared" si="176"/>
        <v>2.6000000000000023E-2</v>
      </c>
      <c r="DH9" s="4">
        <f t="shared" si="176"/>
        <v>2.6000000000000245E-2</v>
      </c>
      <c r="DI9" s="4">
        <f t="shared" si="176"/>
        <v>2.6000000000000023E-2</v>
      </c>
      <c r="DJ9" s="4">
        <f t="shared" si="176"/>
        <v>2.6000000000000245E-2</v>
      </c>
      <c r="DK9" s="4">
        <f t="shared" si="176"/>
        <v>2.6000000000000023E-2</v>
      </c>
      <c r="DL9" s="4">
        <f t="shared" si="176"/>
        <v>2.6000000000000245E-2</v>
      </c>
      <c r="DM9" s="4">
        <f t="shared" si="176"/>
        <v>2.6000000000000023E-2</v>
      </c>
      <c r="DN9" s="4">
        <f t="shared" si="176"/>
        <v>2.6000000000000245E-2</v>
      </c>
      <c r="DO9" s="4">
        <f t="shared" si="176"/>
        <v>2.6000000000000245E-2</v>
      </c>
      <c r="DP9" s="4">
        <f t="shared" si="176"/>
        <v>2.6000000000000245E-2</v>
      </c>
      <c r="DQ9" s="4">
        <f t="shared" si="176"/>
        <v>2.5999999999999801E-2</v>
      </c>
      <c r="DR9" s="4">
        <f t="shared" si="176"/>
        <v>2.6000000000000245E-2</v>
      </c>
      <c r="DS9" s="4">
        <f t="shared" si="176"/>
        <v>2.6000000000000023E-2</v>
      </c>
      <c r="DT9" s="4">
        <f t="shared" si="176"/>
        <v>2.6000000000000245E-2</v>
      </c>
      <c r="DU9" s="4">
        <f t="shared" si="176"/>
        <v>2.6000000000000023E-2</v>
      </c>
      <c r="DV9" s="4">
        <f t="shared" si="176"/>
        <v>2.5999999999999801E-2</v>
      </c>
      <c r="DW9" s="4">
        <f t="shared" si="176"/>
        <v>2.6000000000000023E-2</v>
      </c>
      <c r="DX9" s="4">
        <f t="shared" si="176"/>
        <v>2.6000000000000245E-2</v>
      </c>
      <c r="DY9" s="4">
        <f t="shared" si="176"/>
        <v>2.5999999999999801E-2</v>
      </c>
      <c r="DZ9" s="4">
        <f t="shared" si="176"/>
        <v>2.6000000000000245E-2</v>
      </c>
      <c r="EA9" s="4">
        <f t="shared" si="176"/>
        <v>2.6000000000000023E-2</v>
      </c>
      <c r="EB9" s="4">
        <f t="shared" si="176"/>
        <v>2.6000000000000245E-2</v>
      </c>
      <c r="EC9" s="4">
        <f t="shared" si="176"/>
        <v>2.6000000000000467E-2</v>
      </c>
      <c r="ED9" s="4">
        <f t="shared" si="176"/>
        <v>2.6000000000000023E-2</v>
      </c>
      <c r="EE9" s="4">
        <f t="shared" ref="EE9:EP9" si="177">(1+EE6)*(1+EE7)-1</f>
        <v>2.6000000000000245E-2</v>
      </c>
      <c r="EF9" s="4">
        <f t="shared" si="177"/>
        <v>2.6000000000000245E-2</v>
      </c>
      <c r="EG9" s="4">
        <f t="shared" si="177"/>
        <v>2.6000000000000023E-2</v>
      </c>
      <c r="EH9" s="4">
        <f t="shared" si="177"/>
        <v>2.6000000000000245E-2</v>
      </c>
      <c r="EI9" s="4">
        <f t="shared" si="177"/>
        <v>2.6000000000000023E-2</v>
      </c>
      <c r="EJ9" s="4">
        <f t="shared" si="177"/>
        <v>2.6000000000000245E-2</v>
      </c>
      <c r="EK9" s="4">
        <f t="shared" si="177"/>
        <v>2.6000000000000023E-2</v>
      </c>
      <c r="EL9" s="4">
        <f t="shared" si="177"/>
        <v>2.6000000000000023E-2</v>
      </c>
      <c r="EM9" s="4">
        <f t="shared" si="177"/>
        <v>2.6000000000000245E-2</v>
      </c>
      <c r="EN9" s="4">
        <f t="shared" si="177"/>
        <v>2.6000000000000245E-2</v>
      </c>
      <c r="EO9" s="4">
        <f t="shared" si="177"/>
        <v>2.6000000000000023E-2</v>
      </c>
      <c r="EP9" s="4">
        <f t="shared" si="177"/>
        <v>2.6000000000000023E-2</v>
      </c>
    </row>
    <row r="10" spans="1:212" s="12" customFormat="1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212" s="36" customFormat="1" ht="15.75" thickBot="1" x14ac:dyDescent="0.3">
      <c r="A11" s="35" t="s">
        <v>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</row>
    <row r="12" spans="1:212" s="12" customFormat="1" ht="15.75" thickTop="1" x14ac:dyDescent="0.25">
      <c r="A12" s="12" t="s">
        <v>94</v>
      </c>
      <c r="C12" s="19">
        <f>C2</f>
        <v>2.911656E-2</v>
      </c>
      <c r="D12" s="19">
        <f>D2</f>
        <v>2.911656E-2</v>
      </c>
      <c r="E12" s="55">
        <f>$E$20</f>
        <v>2.9965176158079698E-2</v>
      </c>
      <c r="F12" s="55">
        <f t="shared" ref="F12:G12" si="178">$E$20</f>
        <v>2.9965176158079698E-2</v>
      </c>
      <c r="G12" s="56">
        <f t="shared" si="178"/>
        <v>2.9965176158079698E-2</v>
      </c>
      <c r="H12" s="53">
        <f t="shared" ref="H12:M12" si="179">H2</f>
        <v>2.5999999999999999E-2</v>
      </c>
      <c r="I12" s="53">
        <f t="shared" si="179"/>
        <v>2.5999999999999999E-2</v>
      </c>
      <c r="J12" s="53">
        <f t="shared" si="179"/>
        <v>2.5999999999999999E-2</v>
      </c>
      <c r="K12" s="57">
        <f t="shared" si="179"/>
        <v>2.5999999999999999E-2</v>
      </c>
      <c r="L12" s="52">
        <f t="shared" si="179"/>
        <v>2.9000000000000001E-2</v>
      </c>
      <c r="M12" s="52">
        <f t="shared" si="179"/>
        <v>2.9000000000000001E-2</v>
      </c>
      <c r="N12" s="52">
        <f>N2</f>
        <v>2.9000000000000001E-2</v>
      </c>
      <c r="O12" s="52">
        <f t="shared" ref="O12:BE12" si="180">O2</f>
        <v>2.9000000000000001E-2</v>
      </c>
      <c r="P12" s="58">
        <f t="shared" si="180"/>
        <v>2.9000000000000001E-2</v>
      </c>
      <c r="Q12" s="52">
        <f t="shared" si="180"/>
        <v>2.8000000000000001E-2</v>
      </c>
      <c r="R12" s="52">
        <f t="shared" si="180"/>
        <v>2.8000000000000001E-2</v>
      </c>
      <c r="S12" s="52">
        <f t="shared" si="180"/>
        <v>2.8000000000000001E-2</v>
      </c>
      <c r="T12" s="52">
        <f t="shared" si="180"/>
        <v>2.8000000000000001E-2</v>
      </c>
      <c r="U12" s="58">
        <f t="shared" si="180"/>
        <v>2.8000000000000001E-2</v>
      </c>
      <c r="V12" s="52">
        <f t="shared" si="180"/>
        <v>2.7E-2</v>
      </c>
      <c r="W12" s="52">
        <f t="shared" si="180"/>
        <v>2.7E-2</v>
      </c>
      <c r="X12" s="52">
        <f t="shared" si="180"/>
        <v>2.7E-2</v>
      </c>
      <c r="Y12" s="52">
        <f t="shared" si="180"/>
        <v>2.7E-2</v>
      </c>
      <c r="Z12" s="52">
        <f t="shared" si="180"/>
        <v>2.7E-2</v>
      </c>
      <c r="AA12" s="52">
        <f t="shared" si="180"/>
        <v>2.7E-2</v>
      </c>
      <c r="AB12" s="52">
        <f t="shared" si="180"/>
        <v>2.7E-2</v>
      </c>
      <c r="AC12" s="52">
        <f t="shared" si="180"/>
        <v>2.7E-2</v>
      </c>
      <c r="AD12" s="52">
        <f t="shared" si="180"/>
        <v>2.7E-2</v>
      </c>
      <c r="AE12" s="58">
        <f t="shared" si="180"/>
        <v>2.7E-2</v>
      </c>
      <c r="AF12" s="52">
        <f t="shared" si="180"/>
        <v>2.5999999999999999E-2</v>
      </c>
      <c r="AG12" s="52">
        <f t="shared" si="180"/>
        <v>2.5999999999999999E-2</v>
      </c>
      <c r="AH12" s="52">
        <f t="shared" si="180"/>
        <v>2.5999999999999999E-2</v>
      </c>
      <c r="AI12" s="52">
        <f t="shared" si="180"/>
        <v>2.5999999999999999E-2</v>
      </c>
      <c r="AJ12" s="52">
        <f t="shared" si="180"/>
        <v>2.5999999999999999E-2</v>
      </c>
      <c r="AK12" s="52">
        <f t="shared" si="180"/>
        <v>2.5999999999999999E-2</v>
      </c>
      <c r="AL12" s="52">
        <f t="shared" si="180"/>
        <v>2.5999999999999999E-2</v>
      </c>
      <c r="AM12" s="52">
        <f t="shared" si="180"/>
        <v>2.5999999999999999E-2</v>
      </c>
      <c r="AN12" s="52">
        <f t="shared" si="180"/>
        <v>2.5999999999999999E-2</v>
      </c>
      <c r="AO12" s="52">
        <f t="shared" si="180"/>
        <v>2.5999999999999999E-2</v>
      </c>
      <c r="AP12" s="54">
        <f t="shared" si="180"/>
        <v>2.5999999999999999E-2</v>
      </c>
      <c r="AQ12" s="54">
        <f t="shared" si="180"/>
        <v>2.5999999999999999E-2</v>
      </c>
      <c r="AR12" s="54">
        <f t="shared" si="180"/>
        <v>2.5999999999999999E-2</v>
      </c>
      <c r="AS12" s="54">
        <f t="shared" si="180"/>
        <v>2.5999999999999999E-2</v>
      </c>
      <c r="AT12" s="54">
        <f t="shared" si="180"/>
        <v>2.5999999999999999E-2</v>
      </c>
      <c r="AU12" s="54">
        <f t="shared" si="180"/>
        <v>2.5999999999999999E-2</v>
      </c>
      <c r="AV12" s="54">
        <f t="shared" si="180"/>
        <v>2.5999999999999999E-2</v>
      </c>
      <c r="AW12" s="54">
        <f t="shared" si="180"/>
        <v>2.5999999999999999E-2</v>
      </c>
      <c r="AX12" s="54">
        <f t="shared" si="180"/>
        <v>2.5999999999999999E-2</v>
      </c>
      <c r="AY12" s="54">
        <f t="shared" si="180"/>
        <v>2.5999999999999999E-2</v>
      </c>
      <c r="AZ12" s="54">
        <f t="shared" si="180"/>
        <v>2.5999999999999999E-2</v>
      </c>
      <c r="BA12" s="54">
        <f t="shared" si="180"/>
        <v>2.5999999999999999E-2</v>
      </c>
      <c r="BB12" s="54">
        <f t="shared" si="180"/>
        <v>2.5999999999999999E-2</v>
      </c>
      <c r="BC12" s="54">
        <f t="shared" si="180"/>
        <v>2.5999999999999999E-2</v>
      </c>
      <c r="BD12" s="54">
        <f t="shared" si="180"/>
        <v>2.5999999999999999E-2</v>
      </c>
      <c r="BE12" s="54">
        <f t="shared" si="180"/>
        <v>2.5999999999999999E-2</v>
      </c>
      <c r="BF12" s="9">
        <f>BE12</f>
        <v>2.5999999999999999E-2</v>
      </c>
      <c r="BG12" s="9">
        <f t="shared" ref="BG12" si="181">BF12</f>
        <v>2.5999999999999999E-2</v>
      </c>
      <c r="BH12" s="9">
        <f t="shared" ref="BH12" si="182">BG12</f>
        <v>2.5999999999999999E-2</v>
      </c>
      <c r="BI12" s="9">
        <f t="shared" ref="BI12" si="183">BH12</f>
        <v>2.5999999999999999E-2</v>
      </c>
      <c r="BJ12" s="9">
        <f t="shared" ref="BJ12" si="184">BI12</f>
        <v>2.5999999999999999E-2</v>
      </c>
      <c r="BK12" s="9">
        <f t="shared" ref="BK12" si="185">BJ12</f>
        <v>2.5999999999999999E-2</v>
      </c>
      <c r="BL12" s="9">
        <f t="shared" ref="BL12" si="186">BK12</f>
        <v>2.5999999999999999E-2</v>
      </c>
      <c r="BM12" s="9">
        <f t="shared" ref="BM12" si="187">BL12</f>
        <v>2.5999999999999999E-2</v>
      </c>
      <c r="BN12" s="9">
        <f t="shared" ref="BN12" si="188">BM12</f>
        <v>2.5999999999999999E-2</v>
      </c>
      <c r="BO12" s="9">
        <f t="shared" ref="BO12" si="189">BN12</f>
        <v>2.5999999999999999E-2</v>
      </c>
      <c r="BP12" s="9">
        <f t="shared" ref="BP12" si="190">BO12</f>
        <v>2.5999999999999999E-2</v>
      </c>
      <c r="BQ12" s="9">
        <f t="shared" ref="BQ12" si="191">BP12</f>
        <v>2.5999999999999999E-2</v>
      </c>
      <c r="BR12" s="9">
        <f t="shared" ref="BR12" si="192">BQ12</f>
        <v>2.5999999999999999E-2</v>
      </c>
      <c r="BS12" s="9">
        <f t="shared" ref="BS12" si="193">BR12</f>
        <v>2.5999999999999999E-2</v>
      </c>
      <c r="BT12" s="9">
        <f t="shared" ref="BT12" si="194">BS12</f>
        <v>2.5999999999999999E-2</v>
      </c>
      <c r="BU12" s="9">
        <f t="shared" ref="BU12" si="195">BT12</f>
        <v>2.5999999999999999E-2</v>
      </c>
      <c r="BV12" s="9">
        <f t="shared" ref="BV12" si="196">BU12</f>
        <v>2.5999999999999999E-2</v>
      </c>
      <c r="BW12" s="9">
        <f t="shared" ref="BW12" si="197">BV12</f>
        <v>2.5999999999999999E-2</v>
      </c>
      <c r="BX12" s="9">
        <f t="shared" ref="BX12" si="198">BW12</f>
        <v>2.5999999999999999E-2</v>
      </c>
      <c r="BY12" s="9">
        <f t="shared" ref="BY12" si="199">BX12</f>
        <v>2.5999999999999999E-2</v>
      </c>
      <c r="BZ12" s="9">
        <f t="shared" ref="BZ12" si="200">BY12</f>
        <v>2.5999999999999999E-2</v>
      </c>
      <c r="CA12" s="9">
        <f t="shared" ref="CA12" si="201">BZ12</f>
        <v>2.5999999999999999E-2</v>
      </c>
      <c r="CB12" s="9">
        <f t="shared" ref="CB12" si="202">CA12</f>
        <v>2.5999999999999999E-2</v>
      </c>
      <c r="CC12" s="9">
        <f t="shared" ref="CC12" si="203">CB12</f>
        <v>2.5999999999999999E-2</v>
      </c>
      <c r="CD12" s="9">
        <f t="shared" ref="CD12" si="204">CC12</f>
        <v>2.5999999999999999E-2</v>
      </c>
      <c r="CE12" s="9">
        <f t="shared" ref="CE12" si="205">CD12</f>
        <v>2.5999999999999999E-2</v>
      </c>
      <c r="CF12" s="9">
        <f t="shared" ref="CF12" si="206">CE12</f>
        <v>2.5999999999999999E-2</v>
      </c>
      <c r="CG12" s="9">
        <f t="shared" ref="CG12" si="207">CF12</f>
        <v>2.5999999999999999E-2</v>
      </c>
      <c r="CH12" s="9">
        <f t="shared" ref="CH12" si="208">CG12</f>
        <v>2.5999999999999999E-2</v>
      </c>
      <c r="CI12" s="9">
        <f t="shared" ref="CI12" si="209">CH12</f>
        <v>2.5999999999999999E-2</v>
      </c>
      <c r="CJ12" s="9">
        <f t="shared" ref="CJ12" si="210">CI12</f>
        <v>2.5999999999999999E-2</v>
      </c>
      <c r="CK12" s="9">
        <f t="shared" ref="CK12" si="211">CJ12</f>
        <v>2.5999999999999999E-2</v>
      </c>
      <c r="CL12" s="9">
        <f t="shared" ref="CL12" si="212">CK12</f>
        <v>2.5999999999999999E-2</v>
      </c>
      <c r="CM12" s="9">
        <f t="shared" ref="CM12" si="213">CL12</f>
        <v>2.5999999999999999E-2</v>
      </c>
      <c r="CN12" s="9">
        <f t="shared" ref="CN12" si="214">CM12</f>
        <v>2.5999999999999999E-2</v>
      </c>
      <c r="CO12" s="9">
        <f t="shared" ref="CO12" si="215">CN12</f>
        <v>2.5999999999999999E-2</v>
      </c>
      <c r="CP12" s="9">
        <f t="shared" ref="CP12" si="216">CO12</f>
        <v>2.5999999999999999E-2</v>
      </c>
      <c r="CQ12" s="9">
        <f t="shared" ref="CQ12" si="217">CP12</f>
        <v>2.5999999999999999E-2</v>
      </c>
      <c r="CR12" s="9">
        <f t="shared" ref="CR12" si="218">CQ12</f>
        <v>2.5999999999999999E-2</v>
      </c>
      <c r="CS12" s="9">
        <f t="shared" ref="CS12" si="219">CR12</f>
        <v>2.5999999999999999E-2</v>
      </c>
      <c r="CT12" s="9">
        <f t="shared" ref="CT12" si="220">CS12</f>
        <v>2.5999999999999999E-2</v>
      </c>
      <c r="CU12" s="9">
        <f t="shared" ref="CU12" si="221">CT12</f>
        <v>2.5999999999999999E-2</v>
      </c>
      <c r="CV12" s="9">
        <f t="shared" ref="CV12" si="222">CU12</f>
        <v>2.5999999999999999E-2</v>
      </c>
      <c r="CW12" s="9">
        <f t="shared" ref="CW12" si="223">CV12</f>
        <v>2.5999999999999999E-2</v>
      </c>
      <c r="CX12" s="9">
        <f t="shared" ref="CX12" si="224">CW12</f>
        <v>2.5999999999999999E-2</v>
      </c>
      <c r="CY12" s="9">
        <f t="shared" ref="CY12" si="225">CX12</f>
        <v>2.5999999999999999E-2</v>
      </c>
      <c r="CZ12" s="9">
        <f t="shared" ref="CZ12" si="226">CY12</f>
        <v>2.5999999999999999E-2</v>
      </c>
      <c r="DA12" s="9">
        <f t="shared" ref="DA12" si="227">CZ12</f>
        <v>2.5999999999999999E-2</v>
      </c>
      <c r="DB12" s="9">
        <f t="shared" ref="DB12" si="228">DA12</f>
        <v>2.5999999999999999E-2</v>
      </c>
      <c r="DC12" s="9">
        <f t="shared" ref="DC12" si="229">DB12</f>
        <v>2.5999999999999999E-2</v>
      </c>
      <c r="DD12" s="9">
        <f t="shared" ref="DD12" si="230">DC12</f>
        <v>2.5999999999999999E-2</v>
      </c>
      <c r="DE12" s="9">
        <f t="shared" ref="DE12" si="231">DD12</f>
        <v>2.5999999999999999E-2</v>
      </c>
      <c r="DF12" s="9">
        <f t="shared" ref="DF12" si="232">DE12</f>
        <v>2.5999999999999999E-2</v>
      </c>
      <c r="DG12" s="9">
        <f t="shared" ref="DG12" si="233">DF12</f>
        <v>2.5999999999999999E-2</v>
      </c>
      <c r="DH12" s="9">
        <f t="shared" ref="DH12" si="234">DG12</f>
        <v>2.5999999999999999E-2</v>
      </c>
      <c r="DI12" s="9">
        <f t="shared" ref="DI12" si="235">DH12</f>
        <v>2.5999999999999999E-2</v>
      </c>
      <c r="DJ12" s="9">
        <f t="shared" ref="DJ12" si="236">DI12</f>
        <v>2.5999999999999999E-2</v>
      </c>
      <c r="DK12" s="9">
        <f t="shared" ref="DK12" si="237">DJ12</f>
        <v>2.5999999999999999E-2</v>
      </c>
      <c r="DL12" s="9">
        <f t="shared" ref="DL12" si="238">DK12</f>
        <v>2.5999999999999999E-2</v>
      </c>
      <c r="DM12" s="9">
        <f t="shared" ref="DM12" si="239">DL12</f>
        <v>2.5999999999999999E-2</v>
      </c>
      <c r="DN12" s="9">
        <f t="shared" ref="DN12" si="240">DM12</f>
        <v>2.5999999999999999E-2</v>
      </c>
      <c r="DO12" s="9">
        <f t="shared" ref="DO12" si="241">DN12</f>
        <v>2.5999999999999999E-2</v>
      </c>
      <c r="DP12" s="9">
        <f t="shared" ref="DP12" si="242">DO12</f>
        <v>2.5999999999999999E-2</v>
      </c>
      <c r="DQ12" s="9">
        <f t="shared" ref="DQ12" si="243">DP12</f>
        <v>2.5999999999999999E-2</v>
      </c>
      <c r="DR12" s="9">
        <f t="shared" ref="DR12" si="244">DQ12</f>
        <v>2.5999999999999999E-2</v>
      </c>
      <c r="DS12" s="9">
        <f t="shared" ref="DS12" si="245">DR12</f>
        <v>2.5999999999999999E-2</v>
      </c>
      <c r="DT12" s="9">
        <f t="shared" ref="DT12" si="246">DS12</f>
        <v>2.5999999999999999E-2</v>
      </c>
      <c r="DU12" s="9">
        <f t="shared" ref="DU12" si="247">DT12</f>
        <v>2.5999999999999999E-2</v>
      </c>
      <c r="DV12" s="9">
        <f t="shared" ref="DV12" si="248">DU12</f>
        <v>2.5999999999999999E-2</v>
      </c>
      <c r="DW12" s="9">
        <f t="shared" ref="DW12" si="249">DV12</f>
        <v>2.5999999999999999E-2</v>
      </c>
      <c r="DX12" s="9">
        <f t="shared" ref="DX12" si="250">DW12</f>
        <v>2.5999999999999999E-2</v>
      </c>
      <c r="DY12" s="9">
        <f t="shared" ref="DY12" si="251">DX12</f>
        <v>2.5999999999999999E-2</v>
      </c>
      <c r="DZ12" s="9">
        <f t="shared" ref="DZ12" si="252">DY12</f>
        <v>2.5999999999999999E-2</v>
      </c>
      <c r="EA12" s="9">
        <f t="shared" ref="EA12" si="253">DZ12</f>
        <v>2.5999999999999999E-2</v>
      </c>
      <c r="EB12" s="9">
        <f t="shared" ref="EB12" si="254">EA12</f>
        <v>2.5999999999999999E-2</v>
      </c>
      <c r="EC12" s="9">
        <f t="shared" ref="EC12" si="255">EB12</f>
        <v>2.5999999999999999E-2</v>
      </c>
      <c r="ED12" s="9">
        <f t="shared" ref="ED12" si="256">EC12</f>
        <v>2.5999999999999999E-2</v>
      </c>
      <c r="EE12" s="9">
        <f t="shared" ref="EE12" si="257">ED12</f>
        <v>2.5999999999999999E-2</v>
      </c>
      <c r="EF12" s="9">
        <f t="shared" ref="EF12" si="258">EE12</f>
        <v>2.5999999999999999E-2</v>
      </c>
      <c r="EG12" s="9">
        <f t="shared" ref="EG12" si="259">EF12</f>
        <v>2.5999999999999999E-2</v>
      </c>
      <c r="EH12" s="9">
        <f t="shared" ref="EH12" si="260">EG12</f>
        <v>2.5999999999999999E-2</v>
      </c>
      <c r="EI12" s="9">
        <f t="shared" ref="EI12" si="261">EH12</f>
        <v>2.5999999999999999E-2</v>
      </c>
      <c r="EJ12" s="9">
        <f t="shared" ref="EJ12" si="262">EI12</f>
        <v>2.5999999999999999E-2</v>
      </c>
      <c r="EK12" s="9">
        <f t="shared" ref="EK12" si="263">EJ12</f>
        <v>2.5999999999999999E-2</v>
      </c>
      <c r="EL12" s="9">
        <f t="shared" ref="EL12" si="264">EK12</f>
        <v>2.5999999999999999E-2</v>
      </c>
      <c r="EM12" s="9">
        <f t="shared" ref="EM12" si="265">EL12</f>
        <v>2.5999999999999999E-2</v>
      </c>
      <c r="EN12" s="9">
        <f t="shared" ref="EN12" si="266">EM12</f>
        <v>2.5999999999999999E-2</v>
      </c>
      <c r="EO12" s="9">
        <f t="shared" ref="EO12" si="267">EN12</f>
        <v>2.5999999999999999E-2</v>
      </c>
      <c r="EP12" s="9">
        <f t="shared" ref="EP12" si="268">EO12</f>
        <v>2.5999999999999999E-2</v>
      </c>
    </row>
    <row r="13" spans="1:212" s="12" customFormat="1" x14ac:dyDescent="0.25">
      <c r="A13" s="12" t="s">
        <v>28</v>
      </c>
      <c r="B13" s="30">
        <f>B4</f>
        <v>15369163.176483501</v>
      </c>
      <c r="C13" s="30">
        <f>C4</f>
        <v>15816660.338261301</v>
      </c>
      <c r="D13" s="30">
        <f t="shared" ref="D13" si="269">D4</f>
        <v>16277187.08</v>
      </c>
      <c r="E13" s="7">
        <f>D13*(1+E12)</f>
        <v>16764935.858210219</v>
      </c>
      <c r="F13" s="7">
        <f t="shared" ref="F13:I13" si="270">E13*(1+F12)</f>
        <v>17267300.114480395</v>
      </c>
      <c r="G13" s="7">
        <f t="shared" si="270"/>
        <v>17784717.80418523</v>
      </c>
      <c r="H13" s="7">
        <f t="shared" si="270"/>
        <v>18247120.467094045</v>
      </c>
      <c r="I13" s="7">
        <f t="shared" si="270"/>
        <v>18721545.599238493</v>
      </c>
      <c r="J13" s="7">
        <f t="shared" ref="J13" si="271">I13*(1+J12)</f>
        <v>19208305.784818694</v>
      </c>
      <c r="K13" s="7">
        <f t="shared" ref="K13" si="272">J13*(1+K12)</f>
        <v>19707721.735223979</v>
      </c>
      <c r="L13" s="7">
        <f t="shared" ref="L13" si="273">K13*(1+L12)</f>
        <v>20279245.665545471</v>
      </c>
      <c r="M13" s="7">
        <f t="shared" ref="M13" si="274">L13*(1+M12)</f>
        <v>20867343.789846286</v>
      </c>
      <c r="N13" s="7">
        <f t="shared" ref="N13" si="275">M13*(1+N12)</f>
        <v>21472496.759751827</v>
      </c>
      <c r="O13" s="7">
        <f t="shared" ref="O13" si="276">N13*(1+O12)</f>
        <v>22095199.165784627</v>
      </c>
      <c r="P13" s="7">
        <f t="shared" ref="P13" si="277">O13*(1+P12)</f>
        <v>22735959.94159238</v>
      </c>
      <c r="Q13" s="7">
        <f t="shared" ref="Q13" si="278">P13*(1+Q12)</f>
        <v>23372566.819956969</v>
      </c>
      <c r="R13" s="7">
        <f t="shared" ref="R13" si="279">Q13*(1+R12)</f>
        <v>24026998.690915763</v>
      </c>
      <c r="S13" s="7">
        <f t="shared" ref="S13" si="280">R13*(1+S12)</f>
        <v>24699754.654261407</v>
      </c>
      <c r="T13" s="7">
        <f t="shared" ref="T13" si="281">S13*(1+T12)</f>
        <v>25391347.784580726</v>
      </c>
      <c r="U13" s="7">
        <f t="shared" ref="U13" si="282">T13*(1+U12)</f>
        <v>26102305.522548988</v>
      </c>
      <c r="V13" s="7">
        <f t="shared" ref="V13" si="283">U13*(1+V12)</f>
        <v>26807067.77165781</v>
      </c>
      <c r="W13" s="7">
        <f t="shared" ref="W13" si="284">V13*(1+W12)</f>
        <v>27530858.601492569</v>
      </c>
      <c r="X13" s="7">
        <f t="shared" ref="X13" si="285">W13*(1+X12)</f>
        <v>28274191.783732865</v>
      </c>
      <c r="Y13" s="7">
        <f t="shared" ref="Y13" si="286">X13*(1+Y12)</f>
        <v>29037594.961893652</v>
      </c>
      <c r="Z13" s="7">
        <f t="shared" ref="Z13" si="287">Y13*(1+Z12)</f>
        <v>29821610.025864776</v>
      </c>
      <c r="AA13" s="7">
        <f t="shared" ref="AA13" si="288">Z13*(1+AA12)</f>
        <v>30626793.496563122</v>
      </c>
      <c r="AB13" s="7">
        <f t="shared" ref="AB13" si="289">AA13*(1+AB12)</f>
        <v>31453716.920970324</v>
      </c>
      <c r="AC13" s="7">
        <f t="shared" ref="AC13" si="290">AB13*(1+AC12)</f>
        <v>32302967.27783652</v>
      </c>
      <c r="AD13" s="7">
        <f t="shared" ref="AD13" si="291">AC13*(1+AD12)</f>
        <v>33175147.394338105</v>
      </c>
      <c r="AE13" s="7">
        <f t="shared" ref="AE13" si="292">AD13*(1+AE12)</f>
        <v>34070876.373985231</v>
      </c>
      <c r="AF13" s="7">
        <f t="shared" ref="AF13" si="293">AE13*(1+AF12)</f>
        <v>34956719.15970885</v>
      </c>
      <c r="AG13" s="7">
        <f t="shared" ref="AG13" si="294">AF13*(1+AG12)</f>
        <v>35865593.85786128</v>
      </c>
      <c r="AH13" s="7">
        <f t="shared" ref="AH13" si="295">AG13*(1+AH12)</f>
        <v>36798099.298165672</v>
      </c>
      <c r="AI13" s="7">
        <f t="shared" ref="AI13" si="296">AH13*(1+AI12)</f>
        <v>37754849.879917979</v>
      </c>
      <c r="AJ13" s="7">
        <f t="shared" ref="AJ13" si="297">AI13*(1+AJ12)</f>
        <v>38736475.976795845</v>
      </c>
      <c r="AK13" s="7">
        <f t="shared" ref="AK13" si="298">AJ13*(1+AK12)</f>
        <v>39743624.352192536</v>
      </c>
      <c r="AL13" s="7">
        <f t="shared" ref="AL13" si="299">AK13*(1+AL12)</f>
        <v>40776958.585349545</v>
      </c>
      <c r="AM13" s="7">
        <f t="shared" ref="AM13" si="300">AL13*(1+AM12)</f>
        <v>41837159.508568637</v>
      </c>
      <c r="AN13" s="7">
        <f t="shared" ref="AN13" si="301">AM13*(1+AN12)</f>
        <v>42924925.655791424</v>
      </c>
      <c r="AO13" s="7">
        <f t="shared" ref="AO13" si="302">AN13*(1+AO12)</f>
        <v>44040973.722842</v>
      </c>
      <c r="AP13" s="7">
        <f t="shared" ref="AP13:BQ13" si="303">AO13*(1+AP12)</f>
        <v>45186039.039635897</v>
      </c>
      <c r="AQ13" s="7">
        <f t="shared" si="303"/>
        <v>46360876.05466643</v>
      </c>
      <c r="AR13" s="7">
        <f t="shared" si="303"/>
        <v>47566258.832087755</v>
      </c>
      <c r="AS13" s="7">
        <f t="shared" si="303"/>
        <v>48802981.56172204</v>
      </c>
      <c r="AT13" s="7">
        <f t="shared" si="303"/>
        <v>50071859.082326815</v>
      </c>
      <c r="AU13" s="7">
        <f t="shared" si="303"/>
        <v>51373727.418467313</v>
      </c>
      <c r="AV13" s="7">
        <f t="shared" si="303"/>
        <v>52709444.331347466</v>
      </c>
      <c r="AW13" s="7">
        <f t="shared" si="303"/>
        <v>54079889.883962497</v>
      </c>
      <c r="AX13" s="7">
        <f t="shared" si="303"/>
        <v>55485967.020945527</v>
      </c>
      <c r="AY13" s="7">
        <f t="shared" si="303"/>
        <v>56928602.163490109</v>
      </c>
      <c r="AZ13" s="7">
        <f t="shared" si="303"/>
        <v>58408745.819740854</v>
      </c>
      <c r="BA13" s="7">
        <f t="shared" si="303"/>
        <v>59927373.211054116</v>
      </c>
      <c r="BB13" s="7">
        <f t="shared" si="303"/>
        <v>61485484.914541528</v>
      </c>
      <c r="BC13" s="7">
        <f t="shared" si="303"/>
        <v>63084107.522319607</v>
      </c>
      <c r="BD13" s="7">
        <f t="shared" si="303"/>
        <v>64724294.31789992</v>
      </c>
      <c r="BE13" s="7">
        <f t="shared" si="303"/>
        <v>66407125.97016532</v>
      </c>
      <c r="BF13" s="7">
        <f t="shared" si="303"/>
        <v>68133711.245389625</v>
      </c>
      <c r="BG13" s="7">
        <f t="shared" si="303"/>
        <v>69905187.737769753</v>
      </c>
      <c r="BH13" s="7">
        <f t="shared" si="303"/>
        <v>71722722.618951768</v>
      </c>
      <c r="BI13" s="7">
        <f t="shared" si="303"/>
        <v>73587513.407044515</v>
      </c>
      <c r="BJ13" s="7">
        <f t="shared" si="303"/>
        <v>75500788.755627677</v>
      </c>
      <c r="BK13" s="7">
        <f t="shared" si="303"/>
        <v>77463809.263273999</v>
      </c>
      <c r="BL13" s="7">
        <f t="shared" si="303"/>
        <v>79477868.304119125</v>
      </c>
      <c r="BM13" s="7">
        <f t="shared" si="303"/>
        <v>81544292.880026221</v>
      </c>
      <c r="BN13" s="7">
        <f t="shared" si="303"/>
        <v>83664444.494906902</v>
      </c>
      <c r="BO13" s="7">
        <f t="shared" si="303"/>
        <v>85839720.051774487</v>
      </c>
      <c r="BP13" s="7">
        <f t="shared" si="303"/>
        <v>88071552.773120627</v>
      </c>
      <c r="BQ13" s="7">
        <f t="shared" si="303"/>
        <v>90361413.14522177</v>
      </c>
      <c r="BR13" s="7">
        <f t="shared" ref="BR13:EC13" si="304">BQ13*(1+BR12)</f>
        <v>92710809.886997536</v>
      </c>
      <c r="BS13" s="7">
        <f t="shared" si="304"/>
        <v>95121290.944059476</v>
      </c>
      <c r="BT13" s="7">
        <f t="shared" si="304"/>
        <v>97594444.508605018</v>
      </c>
      <c r="BU13" s="7">
        <f t="shared" si="304"/>
        <v>100131900.06582876</v>
      </c>
      <c r="BV13" s="7">
        <f t="shared" si="304"/>
        <v>102735329.46754031</v>
      </c>
      <c r="BW13" s="7">
        <f t="shared" si="304"/>
        <v>105406448.03369635</v>
      </c>
      <c r="BX13" s="7">
        <f t="shared" si="304"/>
        <v>108147015.68257245</v>
      </c>
      <c r="BY13" s="7">
        <f t="shared" si="304"/>
        <v>110958838.09031934</v>
      </c>
      <c r="BZ13" s="7">
        <f t="shared" si="304"/>
        <v>113843767.88066764</v>
      </c>
      <c r="CA13" s="7">
        <f t="shared" si="304"/>
        <v>116803705.84556501</v>
      </c>
      <c r="CB13" s="7">
        <f t="shared" si="304"/>
        <v>119840602.1975497</v>
      </c>
      <c r="CC13" s="7">
        <f t="shared" si="304"/>
        <v>122956457.85468599</v>
      </c>
      <c r="CD13" s="7">
        <f t="shared" si="304"/>
        <v>126153325.75890782</v>
      </c>
      <c r="CE13" s="7">
        <f t="shared" si="304"/>
        <v>129433312.22863942</v>
      </c>
      <c r="CF13" s="7">
        <f t="shared" si="304"/>
        <v>132798578.34658405</v>
      </c>
      <c r="CG13" s="7">
        <f t="shared" si="304"/>
        <v>136251341.38359523</v>
      </c>
      <c r="CH13" s="7">
        <f t="shared" si="304"/>
        <v>139793876.25956872</v>
      </c>
      <c r="CI13" s="7">
        <f t="shared" si="304"/>
        <v>143428517.04231751</v>
      </c>
      <c r="CJ13" s="7">
        <f t="shared" si="304"/>
        <v>147157658.48541775</v>
      </c>
      <c r="CK13" s="7">
        <f t="shared" si="304"/>
        <v>150983757.60603863</v>
      </c>
      <c r="CL13" s="7">
        <f t="shared" si="304"/>
        <v>154909335.30379564</v>
      </c>
      <c r="CM13" s="7">
        <f t="shared" si="304"/>
        <v>158936978.02169433</v>
      </c>
      <c r="CN13" s="7">
        <f t="shared" si="304"/>
        <v>163069339.45025837</v>
      </c>
      <c r="CO13" s="7">
        <f t="shared" si="304"/>
        <v>167309142.27596509</v>
      </c>
      <c r="CP13" s="7">
        <f t="shared" si="304"/>
        <v>171659179.97514018</v>
      </c>
      <c r="CQ13" s="7">
        <f t="shared" si="304"/>
        <v>176122318.65449384</v>
      </c>
      <c r="CR13" s="7">
        <f t="shared" si="304"/>
        <v>180701498.93951067</v>
      </c>
      <c r="CS13" s="7">
        <f t="shared" si="304"/>
        <v>185399737.91193795</v>
      </c>
      <c r="CT13" s="7">
        <f t="shared" si="304"/>
        <v>190220131.09764835</v>
      </c>
      <c r="CU13" s="7">
        <f t="shared" si="304"/>
        <v>195165854.5061872</v>
      </c>
      <c r="CV13" s="7">
        <f t="shared" si="304"/>
        <v>200240166.72334808</v>
      </c>
      <c r="CW13" s="7">
        <f t="shared" si="304"/>
        <v>205446411.05815515</v>
      </c>
      <c r="CX13" s="7">
        <f t="shared" si="304"/>
        <v>210788017.74566719</v>
      </c>
      <c r="CY13" s="7">
        <f t="shared" si="304"/>
        <v>216268506.20705456</v>
      </c>
      <c r="CZ13" s="7">
        <f t="shared" si="304"/>
        <v>221891487.36843798</v>
      </c>
      <c r="DA13" s="7">
        <f t="shared" si="304"/>
        <v>227660666.04001737</v>
      </c>
      <c r="DB13" s="7">
        <f t="shared" si="304"/>
        <v>233579843.35705781</v>
      </c>
      <c r="DC13" s="7">
        <f t="shared" si="304"/>
        <v>239652919.28434131</v>
      </c>
      <c r="DD13" s="7">
        <f t="shared" si="304"/>
        <v>245883895.18573418</v>
      </c>
      <c r="DE13" s="7">
        <f t="shared" si="304"/>
        <v>252276876.46056327</v>
      </c>
      <c r="DF13" s="7">
        <f t="shared" si="304"/>
        <v>258836075.24853793</v>
      </c>
      <c r="DG13" s="7">
        <f t="shared" si="304"/>
        <v>265565813.20499992</v>
      </c>
      <c r="DH13" s="7">
        <f t="shared" si="304"/>
        <v>272470524.3483299</v>
      </c>
      <c r="DI13" s="7">
        <f t="shared" si="304"/>
        <v>279554757.98138648</v>
      </c>
      <c r="DJ13" s="7">
        <f t="shared" si="304"/>
        <v>286823181.68890256</v>
      </c>
      <c r="DK13" s="7">
        <f t="shared" si="304"/>
        <v>294280584.41281402</v>
      </c>
      <c r="DL13" s="7">
        <f t="shared" si="304"/>
        <v>301931879.60754716</v>
      </c>
      <c r="DM13" s="7">
        <f t="shared" si="304"/>
        <v>309782108.47734338</v>
      </c>
      <c r="DN13" s="7">
        <f t="shared" si="304"/>
        <v>317836443.29775429</v>
      </c>
      <c r="DO13" s="7">
        <f t="shared" si="304"/>
        <v>326100190.82349592</v>
      </c>
      <c r="DP13" s="7">
        <f t="shared" si="304"/>
        <v>334578795.7849068</v>
      </c>
      <c r="DQ13" s="7">
        <f t="shared" si="304"/>
        <v>343277844.47531438</v>
      </c>
      <c r="DR13" s="7">
        <f t="shared" si="304"/>
        <v>352203068.43167257</v>
      </c>
      <c r="DS13" s="7">
        <f t="shared" si="304"/>
        <v>361360348.21089607</v>
      </c>
      <c r="DT13" s="7">
        <f t="shared" si="304"/>
        <v>370755717.26437938</v>
      </c>
      <c r="DU13" s="7">
        <f t="shared" si="304"/>
        <v>380395365.91325325</v>
      </c>
      <c r="DV13" s="7">
        <f t="shared" si="304"/>
        <v>390285645.42699784</v>
      </c>
      <c r="DW13" s="7">
        <f t="shared" si="304"/>
        <v>400433072.20809978</v>
      </c>
      <c r="DX13" s="7">
        <f t="shared" si="304"/>
        <v>410844332.08551037</v>
      </c>
      <c r="DY13" s="7">
        <f t="shared" si="304"/>
        <v>421526284.71973366</v>
      </c>
      <c r="DZ13" s="7">
        <f t="shared" si="304"/>
        <v>432485968.12244672</v>
      </c>
      <c r="EA13" s="7">
        <f t="shared" si="304"/>
        <v>443730603.29363036</v>
      </c>
      <c r="EB13" s="7">
        <f t="shared" si="304"/>
        <v>455267598.97926474</v>
      </c>
      <c r="EC13" s="7">
        <f t="shared" si="304"/>
        <v>467104556.55272561</v>
      </c>
      <c r="ED13" s="7">
        <f t="shared" ref="ED13:EP13" si="305">EC13*(1+ED12)</f>
        <v>479249275.0230965</v>
      </c>
      <c r="EE13" s="7">
        <f t="shared" si="305"/>
        <v>491709756.17369699</v>
      </c>
      <c r="EF13" s="7">
        <f t="shared" si="305"/>
        <v>504494209.83421314</v>
      </c>
      <c r="EG13" s="7">
        <f t="shared" si="305"/>
        <v>517611059.28990269</v>
      </c>
      <c r="EH13" s="7">
        <f t="shared" si="305"/>
        <v>531068946.83144015</v>
      </c>
      <c r="EI13" s="7">
        <f t="shared" si="305"/>
        <v>544876739.44905758</v>
      </c>
      <c r="EJ13" s="7">
        <f t="shared" si="305"/>
        <v>559043534.67473304</v>
      </c>
      <c r="EK13" s="7">
        <f t="shared" si="305"/>
        <v>573578666.57627606</v>
      </c>
      <c r="EL13" s="7">
        <f t="shared" si="305"/>
        <v>588491711.90725923</v>
      </c>
      <c r="EM13" s="7">
        <f t="shared" si="305"/>
        <v>603792496.41684794</v>
      </c>
      <c r="EN13" s="7">
        <f t="shared" si="305"/>
        <v>619491101.323686</v>
      </c>
      <c r="EO13" s="7">
        <f t="shared" si="305"/>
        <v>635597869.95810187</v>
      </c>
      <c r="EP13" s="7">
        <f t="shared" si="305"/>
        <v>652123414.57701254</v>
      </c>
    </row>
    <row r="14" spans="1:212" s="12" customFormat="1" x14ac:dyDescent="0.25">
      <c r="A14" s="12" t="s">
        <v>0</v>
      </c>
      <c r="B14" s="7">
        <f t="shared" ref="B14:AG14" si="306">B13*1000000/B3</f>
        <v>132231.8059676383</v>
      </c>
      <c r="C14" s="7">
        <f t="shared" si="306"/>
        <v>134611.97847505516</v>
      </c>
      <c r="D14" s="7">
        <f t="shared" si="306"/>
        <v>137034.99410444463</v>
      </c>
      <c r="E14" s="7">
        <f>E13*1000000/E3</f>
        <v>139616.65793792362</v>
      </c>
      <c r="F14" s="7">
        <f t="shared" si="306"/>
        <v>142246.95889648621</v>
      </c>
      <c r="G14" s="7">
        <f t="shared" si="306"/>
        <v>144926.81327678802</v>
      </c>
      <c r="H14" s="7">
        <f t="shared" si="306"/>
        <v>147104.69065522833</v>
      </c>
      <c r="I14" s="7">
        <f t="shared" si="306"/>
        <v>149380.63260809166</v>
      </c>
      <c r="J14" s="7">
        <f t="shared" si="306"/>
        <v>151751.1153274134</v>
      </c>
      <c r="K14" s="7">
        <f t="shared" si="306"/>
        <v>154216.83383317816</v>
      </c>
      <c r="L14" s="7">
        <f t="shared" si="306"/>
        <v>157237.04864994818</v>
      </c>
      <c r="M14" s="7">
        <f t="shared" si="306"/>
        <v>160372.02152973932</v>
      </c>
      <c r="N14" s="7">
        <f t="shared" si="306"/>
        <v>163624.59068415151</v>
      </c>
      <c r="O14" s="7">
        <f t="shared" si="306"/>
        <v>166997.86161361993</v>
      </c>
      <c r="P14" s="7">
        <f t="shared" si="306"/>
        <v>170495.33535228265</v>
      </c>
      <c r="Q14" s="7">
        <f t="shared" si="306"/>
        <v>173951.00065288073</v>
      </c>
      <c r="R14" s="7">
        <f t="shared" si="306"/>
        <v>177530.68925849246</v>
      </c>
      <c r="S14" s="7">
        <f t="shared" si="306"/>
        <v>181237.91933999953</v>
      </c>
      <c r="T14" s="7">
        <f t="shared" si="306"/>
        <v>185076.56215756305</v>
      </c>
      <c r="U14" s="7">
        <f t="shared" si="306"/>
        <v>189050.87484436811</v>
      </c>
      <c r="V14" s="7">
        <f t="shared" si="306"/>
        <v>192977.43014662518</v>
      </c>
      <c r="W14" s="7">
        <f t="shared" si="306"/>
        <v>197040.78449912509</v>
      </c>
      <c r="X14" s="7">
        <f t="shared" si="306"/>
        <v>201245.4297474534</v>
      </c>
      <c r="Y14" s="7">
        <f t="shared" si="306"/>
        <v>205596.2843202881</v>
      </c>
      <c r="Z14" s="7">
        <f t="shared" si="306"/>
        <v>210098.2330640326</v>
      </c>
      <c r="AA14" s="7">
        <f t="shared" si="306"/>
        <v>214756.47496023466</v>
      </c>
      <c r="AB14" s="7">
        <f t="shared" si="306"/>
        <v>219576.36877781854</v>
      </c>
      <c r="AC14" s="7">
        <f t="shared" si="306"/>
        <v>224564.02954046079</v>
      </c>
      <c r="AD14" s="7">
        <f t="shared" si="306"/>
        <v>229725.63204987944</v>
      </c>
      <c r="AE14" s="7">
        <f t="shared" si="306"/>
        <v>235068.00230603045</v>
      </c>
      <c r="AF14" s="7">
        <f t="shared" si="306"/>
        <v>240363.760332865</v>
      </c>
      <c r="AG14" s="7">
        <f t="shared" si="306"/>
        <v>245843.54345387837</v>
      </c>
      <c r="AH14" s="7">
        <f t="shared" ref="AH14:BM14" si="307">AH13*1000000/AH3</f>
        <v>251514.25243355971</v>
      </c>
      <c r="AI14" s="7">
        <f t="shared" si="307"/>
        <v>257382.78671014376</v>
      </c>
      <c r="AJ14" s="7">
        <f t="shared" si="307"/>
        <v>263455.9924826994</v>
      </c>
      <c r="AK14" s="7">
        <f t="shared" si="307"/>
        <v>269741.10054277518</v>
      </c>
      <c r="AL14" s="7">
        <f t="shared" si="307"/>
        <v>276245.52130540274</v>
      </c>
      <c r="AM14" s="7">
        <f t="shared" si="307"/>
        <v>282976.94007182866</v>
      </c>
      <c r="AN14" s="7">
        <f t="shared" si="307"/>
        <v>289943.38921200967</v>
      </c>
      <c r="AO14" s="7">
        <f t="shared" si="307"/>
        <v>297153.32546449051</v>
      </c>
      <c r="AP14" s="7">
        <f t="shared" si="307"/>
        <v>302769.52146244468</v>
      </c>
      <c r="AQ14" s="7">
        <f t="shared" si="307"/>
        <v>308491.86352973233</v>
      </c>
      <c r="AR14" s="7">
        <f t="shared" si="307"/>
        <v>314322.35782640189</v>
      </c>
      <c r="AS14" s="7">
        <f t="shared" si="307"/>
        <v>320263.0484289141</v>
      </c>
      <c r="AT14" s="7">
        <f t="shared" si="307"/>
        <v>326316.0180467621</v>
      </c>
      <c r="AU14" s="7">
        <f t="shared" si="307"/>
        <v>332483.38875263557</v>
      </c>
      <c r="AV14" s="7">
        <f t="shared" si="307"/>
        <v>338767.3227263845</v>
      </c>
      <c r="AW14" s="7">
        <f t="shared" si="307"/>
        <v>346588.38009434665</v>
      </c>
      <c r="AX14" s="7">
        <f t="shared" si="307"/>
        <v>354590.00074055145</v>
      </c>
      <c r="AY14" s="7">
        <f t="shared" si="307"/>
        <v>362776.35329539195</v>
      </c>
      <c r="AZ14" s="7">
        <f t="shared" si="307"/>
        <v>371151.70262964576</v>
      </c>
      <c r="BA14" s="7">
        <f t="shared" si="307"/>
        <v>379720.41207635892</v>
      </c>
      <c r="BB14" s="7">
        <f t="shared" si="307"/>
        <v>388486.94570402557</v>
      </c>
      <c r="BC14" s="7">
        <f t="shared" si="307"/>
        <v>397455.87064224819</v>
      </c>
      <c r="BD14" s="7">
        <f t="shared" si="307"/>
        <v>406631.85946109029</v>
      </c>
      <c r="BE14" s="7">
        <f t="shared" si="307"/>
        <v>416019.69260536018</v>
      </c>
      <c r="BF14" s="7">
        <f t="shared" si="307"/>
        <v>425624.26088509505</v>
      </c>
      <c r="BG14" s="7">
        <f t="shared" si="307"/>
        <v>435450.56802354194</v>
      </c>
      <c r="BH14" s="7">
        <f t="shared" si="307"/>
        <v>445503.73326396442</v>
      </c>
      <c r="BI14" s="7">
        <f t="shared" si="307"/>
        <v>455788.99403663049</v>
      </c>
      <c r="BJ14" s="7">
        <f t="shared" si="307"/>
        <v>466311.70868737448</v>
      </c>
      <c r="BK14" s="7">
        <f t="shared" si="307"/>
        <v>477077.35926915176</v>
      </c>
      <c r="BL14" s="7">
        <f t="shared" si="307"/>
        <v>488091.55439804145</v>
      </c>
      <c r="BM14" s="7">
        <f t="shared" si="307"/>
        <v>499360.03217518568</v>
      </c>
      <c r="BN14" s="7">
        <f t="shared" ref="BN14:CS14" si="308">BN13*1000000/BN3</f>
        <v>510888.66317618685</v>
      </c>
      <c r="BO14" s="7">
        <f t="shared" si="308"/>
        <v>522683.45350952045</v>
      </c>
      <c r="BP14" s="7">
        <f t="shared" si="308"/>
        <v>534750.54794555693</v>
      </c>
      <c r="BQ14" s="7">
        <f t="shared" si="308"/>
        <v>547096.23311782314</v>
      </c>
      <c r="BR14" s="7">
        <f t="shared" si="308"/>
        <v>559726.94079816947</v>
      </c>
      <c r="BS14" s="7">
        <f t="shared" si="308"/>
        <v>572649.25124755187</v>
      </c>
      <c r="BT14" s="7">
        <f t="shared" si="308"/>
        <v>585869.89664417133</v>
      </c>
      <c r="BU14" s="7">
        <f t="shared" si="308"/>
        <v>599395.76459075895</v>
      </c>
      <c r="BV14" s="7">
        <f t="shared" si="308"/>
        <v>613233.9017028329</v>
      </c>
      <c r="BW14" s="7">
        <f t="shared" si="308"/>
        <v>627391.51727979584</v>
      </c>
      <c r="BX14" s="7">
        <f t="shared" si="308"/>
        <v>641875.98706078844</v>
      </c>
      <c r="BY14" s="7">
        <f t="shared" si="308"/>
        <v>656694.85706725135</v>
      </c>
      <c r="BZ14" s="7">
        <f t="shared" si="308"/>
        <v>671855.84753420088</v>
      </c>
      <c r="CA14" s="7">
        <f t="shared" si="308"/>
        <v>687366.85693226464</v>
      </c>
      <c r="CB14" s="7">
        <f t="shared" si="308"/>
        <v>703235.9660825741</v>
      </c>
      <c r="CC14" s="7">
        <f t="shared" si="308"/>
        <v>719471.44236665592</v>
      </c>
      <c r="CD14" s="7">
        <f t="shared" si="308"/>
        <v>736081.74403351697</v>
      </c>
      <c r="CE14" s="7">
        <f t="shared" si="308"/>
        <v>753075.52460616536</v>
      </c>
      <c r="CF14" s="7">
        <f t="shared" si="308"/>
        <v>770461.63738986547</v>
      </c>
      <c r="CG14" s="7">
        <f t="shared" si="308"/>
        <v>788249.1400844719</v>
      </c>
      <c r="CH14" s="7">
        <f t="shared" si="308"/>
        <v>806447.2995032504</v>
      </c>
      <c r="CI14" s="7">
        <f t="shared" si="308"/>
        <v>825065.59640063846</v>
      </c>
      <c r="CJ14" s="7">
        <f t="shared" si="308"/>
        <v>844113.73041146563</v>
      </c>
      <c r="CK14" s="7">
        <f t="shared" si="308"/>
        <v>863601.62510420394</v>
      </c>
      <c r="CL14" s="7">
        <f t="shared" si="308"/>
        <v>883539.43315088097</v>
      </c>
      <c r="CM14" s="7">
        <f t="shared" si="308"/>
        <v>903937.54161635158</v>
      </c>
      <c r="CN14" s="7">
        <f t="shared" si="308"/>
        <v>924806.5773696797</v>
      </c>
      <c r="CO14" s="7">
        <f t="shared" si="308"/>
        <v>946157.41262045433</v>
      </c>
      <c r="CP14" s="7">
        <f t="shared" si="308"/>
        <v>968001.1705829188</v>
      </c>
      <c r="CQ14" s="7">
        <f t="shared" si="308"/>
        <v>990349.23127086868</v>
      </c>
      <c r="CR14" s="7">
        <f t="shared" si="308"/>
        <v>1013213.2374263345</v>
      </c>
      <c r="CS14" s="7">
        <f t="shared" si="308"/>
        <v>1036605.1005851384</v>
      </c>
      <c r="CT14" s="7">
        <f t="shared" ref="CT14:DY14" si="309">CT13*1000000/CT3</f>
        <v>1060537.0072824876</v>
      </c>
      <c r="CU14" s="7">
        <f t="shared" si="309"/>
        <v>1085021.4254018308</v>
      </c>
      <c r="CV14" s="7">
        <f t="shared" si="309"/>
        <v>1110071.1106702941</v>
      </c>
      <c r="CW14" s="7">
        <f t="shared" si="309"/>
        <v>1135699.1133040725</v>
      </c>
      <c r="CX14" s="7">
        <f t="shared" si="309"/>
        <v>1161918.7848072448</v>
      </c>
      <c r="CY14" s="7">
        <f t="shared" si="309"/>
        <v>1188743.7849275491</v>
      </c>
      <c r="CZ14" s="7">
        <f t="shared" si="309"/>
        <v>1216188.088772746</v>
      </c>
      <c r="DA14" s="7">
        <f t="shared" si="309"/>
        <v>1244265.9940912779</v>
      </c>
      <c r="DB14" s="7">
        <f t="shared" si="309"/>
        <v>1272992.1287210109</v>
      </c>
      <c r="DC14" s="7">
        <f t="shared" si="309"/>
        <v>1302381.4582099495</v>
      </c>
      <c r="DD14" s="7">
        <f t="shared" si="309"/>
        <v>1332449.2936128855</v>
      </c>
      <c r="DE14" s="7">
        <f t="shared" si="309"/>
        <v>1363211.2994680491</v>
      </c>
      <c r="DF14" s="7">
        <f t="shared" si="309"/>
        <v>1394683.5019579129</v>
      </c>
      <c r="DG14" s="7">
        <f t="shared" si="309"/>
        <v>1426882.2972584071</v>
      </c>
      <c r="DH14" s="7">
        <f t="shared" si="309"/>
        <v>1459824.4600808853</v>
      </c>
      <c r="DI14" s="7">
        <f t="shared" si="309"/>
        <v>1493527.1524113042</v>
      </c>
      <c r="DJ14" s="7">
        <f t="shared" si="309"/>
        <v>1528007.9324511562</v>
      </c>
      <c r="DK14" s="7">
        <f t="shared" si="309"/>
        <v>1563284.7637648247</v>
      </c>
      <c r="DL14" s="7">
        <f t="shared" si="309"/>
        <v>1599376.0246381206</v>
      </c>
      <c r="DM14" s="7">
        <f t="shared" si="309"/>
        <v>1636300.5176528764</v>
      </c>
      <c r="DN14" s="7">
        <f t="shared" si="309"/>
        <v>1674077.4794825916</v>
      </c>
      <c r="DO14" s="7">
        <f t="shared" si="309"/>
        <v>1712726.5909142212</v>
      </c>
      <c r="DP14" s="7">
        <f t="shared" si="309"/>
        <v>1752267.9871013425</v>
      </c>
      <c r="DQ14" s="7">
        <f t="shared" si="309"/>
        <v>1792722.2680540308</v>
      </c>
      <c r="DR14" s="7">
        <f t="shared" si="309"/>
        <v>1834110.5093709135</v>
      </c>
      <c r="DS14" s="7">
        <f t="shared" si="309"/>
        <v>1876454.2732189933</v>
      </c>
      <c r="DT14" s="7">
        <f t="shared" si="309"/>
        <v>1919775.6195669614</v>
      </c>
      <c r="DU14" s="7">
        <f t="shared" si="309"/>
        <v>1964097.1176778502</v>
      </c>
      <c r="DV14" s="7">
        <f t="shared" si="309"/>
        <v>2009441.8578670172</v>
      </c>
      <c r="DW14" s="7">
        <f t="shared" si="309"/>
        <v>2055833.4635315812</v>
      </c>
      <c r="DX14" s="7">
        <f t="shared" si="309"/>
        <v>2103296.1034575794</v>
      </c>
      <c r="DY14" s="7">
        <f t="shared" si="309"/>
        <v>2151854.5044112606</v>
      </c>
      <c r="DZ14" s="7">
        <f t="shared" ref="DZ14:EP14" si="310">DZ13*1000000/DZ3</f>
        <v>2201533.964021069</v>
      </c>
      <c r="EA14" s="7">
        <f t="shared" si="310"/>
        <v>2252360.3639570302</v>
      </c>
      <c r="EB14" s="7">
        <f t="shared" si="310"/>
        <v>2304360.1834144108</v>
      </c>
      <c r="EC14" s="7">
        <f t="shared" si="310"/>
        <v>2357560.5129086706</v>
      </c>
      <c r="ED14" s="7">
        <f t="shared" si="310"/>
        <v>2411989.0683888979</v>
      </c>
      <c r="EE14" s="7">
        <f t="shared" si="310"/>
        <v>2467674.2056770762</v>
      </c>
      <c r="EF14" s="7">
        <f t="shared" si="310"/>
        <v>2524644.9352407092</v>
      </c>
      <c r="EG14" s="7">
        <f t="shared" si="310"/>
        <v>2582930.9373065014</v>
      </c>
      <c r="EH14" s="7">
        <f t="shared" si="310"/>
        <v>2642562.5773229576</v>
      </c>
      <c r="EI14" s="7">
        <f t="shared" si="310"/>
        <v>2703570.9217799748</v>
      </c>
      <c r="EJ14" s="7">
        <f t="shared" si="310"/>
        <v>2765987.7543936498</v>
      </c>
      <c r="EK14" s="7">
        <f t="shared" si="310"/>
        <v>2829845.5926647456</v>
      </c>
      <c r="EL14" s="7">
        <f t="shared" si="310"/>
        <v>2895177.7048194404</v>
      </c>
      <c r="EM14" s="7">
        <f t="shared" si="310"/>
        <v>2962018.1271411842</v>
      </c>
      <c r="EN14" s="7">
        <f t="shared" si="310"/>
        <v>3030401.6817026902</v>
      </c>
      <c r="EO14" s="7">
        <f t="shared" si="310"/>
        <v>3100363.9945073067</v>
      </c>
      <c r="EP14" s="7">
        <f t="shared" si="310"/>
        <v>3171941.5140492097</v>
      </c>
    </row>
    <row r="15" spans="1:212" s="12" customFormat="1" x14ac:dyDescent="0.25">
      <c r="A15" s="12" t="s">
        <v>4</v>
      </c>
      <c r="C15" s="4">
        <f>C14/B14-1</f>
        <v>1.7999999999995353E-2</v>
      </c>
      <c r="D15" s="4">
        <f t="shared" ref="D15:BO15" si="311">D14/C14-1</f>
        <v>1.8000000125089066E-2</v>
      </c>
      <c r="E15" s="4">
        <f>E14/D14-1</f>
        <v>1.8839449370949168E-2</v>
      </c>
      <c r="F15" s="4">
        <f t="shared" si="311"/>
        <v>1.8839449370948724E-2</v>
      </c>
      <c r="G15" s="4">
        <f t="shared" si="311"/>
        <v>1.8839449370948946E-2</v>
      </c>
      <c r="H15" s="4">
        <f t="shared" si="311"/>
        <v>1.5027428873916504E-2</v>
      </c>
      <c r="I15" s="4">
        <f t="shared" si="311"/>
        <v>1.5471579748585151E-2</v>
      </c>
      <c r="J15" s="4">
        <f t="shared" si="311"/>
        <v>1.5868742004466085E-2</v>
      </c>
      <c r="K15" s="4">
        <f t="shared" si="311"/>
        <v>1.6248437452632825E-2</v>
      </c>
      <c r="L15" s="4">
        <f t="shared" si="311"/>
        <v>1.9584209724063495E-2</v>
      </c>
      <c r="M15" s="4">
        <f t="shared" si="311"/>
        <v>1.9937876643630226E-2</v>
      </c>
      <c r="N15" s="4">
        <f t="shared" si="311"/>
        <v>2.0281400230457436E-2</v>
      </c>
      <c r="O15" s="4">
        <f t="shared" si="311"/>
        <v>2.0615916686874458E-2</v>
      </c>
      <c r="P15" s="4">
        <f t="shared" si="311"/>
        <v>2.0943224690833206E-2</v>
      </c>
      <c r="Q15" s="4">
        <f t="shared" si="311"/>
        <v>2.0268386190495313E-2</v>
      </c>
      <c r="R15" s="4">
        <f t="shared" si="311"/>
        <v>2.0578718099788285E-2</v>
      </c>
      <c r="S15" s="4">
        <f t="shared" si="311"/>
        <v>2.0882192802784472E-2</v>
      </c>
      <c r="T15" s="4">
        <f t="shared" si="311"/>
        <v>2.118013068977187E-2</v>
      </c>
      <c r="U15" s="4">
        <f t="shared" si="311"/>
        <v>2.1473884323729653E-2</v>
      </c>
      <c r="V15" s="4">
        <f t="shared" si="311"/>
        <v>2.0769834075031524E-2</v>
      </c>
      <c r="W15" s="4">
        <f t="shared" si="311"/>
        <v>2.1056111843817948E-2</v>
      </c>
      <c r="X15" s="4">
        <f t="shared" si="311"/>
        <v>2.1338959134863611E-2</v>
      </c>
      <c r="Y15" s="4">
        <f t="shared" si="311"/>
        <v>2.1619644124563075E-2</v>
      </c>
      <c r="Z15" s="4">
        <f t="shared" si="311"/>
        <v>2.1897033590019266E-2</v>
      </c>
      <c r="AA15" s="4">
        <f t="shared" si="311"/>
        <v>2.217173285213847E-2</v>
      </c>
      <c r="AB15" s="4">
        <f t="shared" si="311"/>
        <v>2.2443531998168398E-2</v>
      </c>
      <c r="AC15" s="4">
        <f t="shared" si="311"/>
        <v>2.2714925064131419E-2</v>
      </c>
      <c r="AD15" s="4">
        <f t="shared" si="311"/>
        <v>2.2984992387165226E-2</v>
      </c>
      <c r="AE15" s="4">
        <f t="shared" si="311"/>
        <v>2.3255438274258688E-2</v>
      </c>
      <c r="AF15" s="4">
        <f t="shared" si="311"/>
        <v>2.2528621398415938E-2</v>
      </c>
      <c r="AG15" s="4">
        <f t="shared" si="311"/>
        <v>2.279787565906255E-2</v>
      </c>
      <c r="AH15" s="4">
        <f t="shared" si="311"/>
        <v>2.3066332757871288E-2</v>
      </c>
      <c r="AI15" s="4">
        <f t="shared" si="311"/>
        <v>2.3332810048743768E-2</v>
      </c>
      <c r="AJ15" s="4">
        <f t="shared" si="311"/>
        <v>2.3596005972983392E-2</v>
      </c>
      <c r="AK15" s="4">
        <f t="shared" si="311"/>
        <v>2.3856386794802287E-2</v>
      </c>
      <c r="AL15" s="4">
        <f t="shared" si="311"/>
        <v>2.4113569454337291E-2</v>
      </c>
      <c r="AM15" s="4">
        <f t="shared" si="311"/>
        <v>2.4367521813988047E-2</v>
      </c>
      <c r="AN15" s="4">
        <f t="shared" si="311"/>
        <v>2.4618434061845162E-2</v>
      </c>
      <c r="AO15" s="4">
        <f t="shared" si="311"/>
        <v>2.486670336604524E-2</v>
      </c>
      <c r="AP15" s="4">
        <f t="shared" si="311"/>
        <v>1.8899993763069389E-2</v>
      </c>
      <c r="AQ15" s="4">
        <f t="shared" si="311"/>
        <v>1.8899993763069167E-2</v>
      </c>
      <c r="AR15" s="4">
        <f t="shared" si="311"/>
        <v>1.8899993763069167E-2</v>
      </c>
      <c r="AS15" s="4">
        <f t="shared" si="311"/>
        <v>1.8899993763069167E-2</v>
      </c>
      <c r="AT15" s="4">
        <f t="shared" si="311"/>
        <v>1.8899993763069167E-2</v>
      </c>
      <c r="AU15" s="4">
        <f t="shared" si="311"/>
        <v>1.8899993763069389E-2</v>
      </c>
      <c r="AV15" s="4">
        <f t="shared" si="311"/>
        <v>1.8899993763069167E-2</v>
      </c>
      <c r="AW15" s="4">
        <f t="shared" si="311"/>
        <v>2.3086811635250504E-2</v>
      </c>
      <c r="AX15" s="4">
        <f t="shared" si="311"/>
        <v>2.3086811635250504E-2</v>
      </c>
      <c r="AY15" s="4">
        <f t="shared" si="311"/>
        <v>2.3086811635250726E-2</v>
      </c>
      <c r="AZ15" s="4">
        <f t="shared" si="311"/>
        <v>2.3086811635250504E-2</v>
      </c>
      <c r="BA15" s="4">
        <f t="shared" si="311"/>
        <v>2.3086811635250504E-2</v>
      </c>
      <c r="BB15" s="4">
        <f t="shared" si="311"/>
        <v>2.3086811635250726E-2</v>
      </c>
      <c r="BC15" s="4">
        <f t="shared" si="311"/>
        <v>2.3086811635250504E-2</v>
      </c>
      <c r="BD15" s="4">
        <f t="shared" si="311"/>
        <v>2.3086811635250504E-2</v>
      </c>
      <c r="BE15" s="4">
        <f t="shared" si="311"/>
        <v>2.3086811635250504E-2</v>
      </c>
      <c r="BF15" s="4">
        <f t="shared" si="311"/>
        <v>2.3086811635250726E-2</v>
      </c>
      <c r="BG15" s="4">
        <f t="shared" si="311"/>
        <v>2.3086811635250504E-2</v>
      </c>
      <c r="BH15" s="4">
        <f t="shared" si="311"/>
        <v>2.3086811635250726E-2</v>
      </c>
      <c r="BI15" s="4">
        <f t="shared" si="311"/>
        <v>2.3086811635250504E-2</v>
      </c>
      <c r="BJ15" s="4">
        <f t="shared" si="311"/>
        <v>2.3086811635250504E-2</v>
      </c>
      <c r="BK15" s="4">
        <f t="shared" si="311"/>
        <v>2.3086811635250504E-2</v>
      </c>
      <c r="BL15" s="4">
        <f t="shared" si="311"/>
        <v>2.3086811635250726E-2</v>
      </c>
      <c r="BM15" s="4">
        <f t="shared" si="311"/>
        <v>2.3086811635250504E-2</v>
      </c>
      <c r="BN15" s="4">
        <f t="shared" si="311"/>
        <v>2.3086811635250504E-2</v>
      </c>
      <c r="BO15" s="4">
        <f t="shared" si="311"/>
        <v>2.3086811635250504E-2</v>
      </c>
      <c r="BP15" s="4">
        <f t="shared" ref="BP15:EA15" si="312">BP14/BO14-1</f>
        <v>2.3086811635250504E-2</v>
      </c>
      <c r="BQ15" s="4">
        <f t="shared" si="312"/>
        <v>2.3086811635250726E-2</v>
      </c>
      <c r="BR15" s="4">
        <f t="shared" si="312"/>
        <v>2.3086811635250504E-2</v>
      </c>
      <c r="BS15" s="4">
        <f t="shared" si="312"/>
        <v>2.3086811635250504E-2</v>
      </c>
      <c r="BT15" s="4">
        <f t="shared" si="312"/>
        <v>2.3086811635250504E-2</v>
      </c>
      <c r="BU15" s="4">
        <f t="shared" si="312"/>
        <v>2.3086811635250504E-2</v>
      </c>
      <c r="BV15" s="4">
        <f t="shared" si="312"/>
        <v>2.3086811635250726E-2</v>
      </c>
      <c r="BW15" s="4">
        <f t="shared" si="312"/>
        <v>2.3086811635250282E-2</v>
      </c>
      <c r="BX15" s="4">
        <f t="shared" si="312"/>
        <v>2.3086811635250504E-2</v>
      </c>
      <c r="BY15" s="4">
        <f t="shared" si="312"/>
        <v>2.3086811635250504E-2</v>
      </c>
      <c r="BZ15" s="4">
        <f t="shared" si="312"/>
        <v>2.3086811635250726E-2</v>
      </c>
      <c r="CA15" s="4">
        <f t="shared" si="312"/>
        <v>2.3086811635250726E-2</v>
      </c>
      <c r="CB15" s="4">
        <f t="shared" si="312"/>
        <v>2.3086811635250726E-2</v>
      </c>
      <c r="CC15" s="4">
        <f t="shared" si="312"/>
        <v>2.3086811635250504E-2</v>
      </c>
      <c r="CD15" s="4">
        <f t="shared" si="312"/>
        <v>2.3086811635250504E-2</v>
      </c>
      <c r="CE15" s="4">
        <f t="shared" si="312"/>
        <v>2.3086811635250282E-2</v>
      </c>
      <c r="CF15" s="4">
        <f t="shared" si="312"/>
        <v>2.3086811635250726E-2</v>
      </c>
      <c r="CG15" s="4">
        <f t="shared" si="312"/>
        <v>2.3086811635250504E-2</v>
      </c>
      <c r="CH15" s="4">
        <f t="shared" si="312"/>
        <v>2.3086811635250726E-2</v>
      </c>
      <c r="CI15" s="4">
        <f t="shared" si="312"/>
        <v>2.3086811635250504E-2</v>
      </c>
      <c r="CJ15" s="4">
        <f t="shared" si="312"/>
        <v>2.3086811635250504E-2</v>
      </c>
      <c r="CK15" s="4">
        <f t="shared" si="312"/>
        <v>2.3086811635250726E-2</v>
      </c>
      <c r="CL15" s="4">
        <f t="shared" si="312"/>
        <v>2.3086811635250504E-2</v>
      </c>
      <c r="CM15" s="4">
        <f t="shared" si="312"/>
        <v>2.3086811635250726E-2</v>
      </c>
      <c r="CN15" s="4">
        <f t="shared" si="312"/>
        <v>2.3086811635250504E-2</v>
      </c>
      <c r="CO15" s="4">
        <f t="shared" si="312"/>
        <v>2.3086811635250726E-2</v>
      </c>
      <c r="CP15" s="4">
        <f t="shared" si="312"/>
        <v>2.3086811635250504E-2</v>
      </c>
      <c r="CQ15" s="4">
        <f t="shared" si="312"/>
        <v>2.3086811635250504E-2</v>
      </c>
      <c r="CR15" s="4">
        <f t="shared" si="312"/>
        <v>2.3086811635250726E-2</v>
      </c>
      <c r="CS15" s="4">
        <f t="shared" si="312"/>
        <v>2.3086811635250282E-2</v>
      </c>
      <c r="CT15" s="4">
        <f t="shared" si="312"/>
        <v>2.3086811635250726E-2</v>
      </c>
      <c r="CU15" s="4">
        <f t="shared" si="312"/>
        <v>2.3086811635250726E-2</v>
      </c>
      <c r="CV15" s="4">
        <f t="shared" si="312"/>
        <v>2.3086811635250726E-2</v>
      </c>
      <c r="CW15" s="4">
        <f t="shared" si="312"/>
        <v>2.3086811635250504E-2</v>
      </c>
      <c r="CX15" s="4">
        <f t="shared" si="312"/>
        <v>2.3086811635250504E-2</v>
      </c>
      <c r="CY15" s="4">
        <f t="shared" si="312"/>
        <v>2.3086811635250726E-2</v>
      </c>
      <c r="CZ15" s="4">
        <f t="shared" si="312"/>
        <v>2.3086811635250504E-2</v>
      </c>
      <c r="DA15" s="4">
        <f t="shared" si="312"/>
        <v>2.3086811635250726E-2</v>
      </c>
      <c r="DB15" s="4">
        <f t="shared" si="312"/>
        <v>2.3086811635250504E-2</v>
      </c>
      <c r="DC15" s="4">
        <f t="shared" si="312"/>
        <v>2.3086811635250504E-2</v>
      </c>
      <c r="DD15" s="4">
        <f t="shared" si="312"/>
        <v>2.3086811635250504E-2</v>
      </c>
      <c r="DE15" s="4">
        <f t="shared" si="312"/>
        <v>2.3086811635250726E-2</v>
      </c>
      <c r="DF15" s="4">
        <f t="shared" si="312"/>
        <v>2.3086811635250504E-2</v>
      </c>
      <c r="DG15" s="4">
        <f t="shared" si="312"/>
        <v>2.3086811635250726E-2</v>
      </c>
      <c r="DH15" s="4">
        <f t="shared" si="312"/>
        <v>2.3086811635250504E-2</v>
      </c>
      <c r="DI15" s="4">
        <f t="shared" si="312"/>
        <v>2.3086811635250726E-2</v>
      </c>
      <c r="DJ15" s="4">
        <f t="shared" si="312"/>
        <v>2.3086811635250726E-2</v>
      </c>
      <c r="DK15" s="4">
        <f t="shared" si="312"/>
        <v>2.3086811635250504E-2</v>
      </c>
      <c r="DL15" s="4">
        <f t="shared" si="312"/>
        <v>2.3086811635250726E-2</v>
      </c>
      <c r="DM15" s="4">
        <f t="shared" si="312"/>
        <v>2.3086811635250504E-2</v>
      </c>
      <c r="DN15" s="4">
        <f t="shared" si="312"/>
        <v>2.3086811635250726E-2</v>
      </c>
      <c r="DO15" s="4">
        <f t="shared" si="312"/>
        <v>2.3086811635250504E-2</v>
      </c>
      <c r="DP15" s="4">
        <f t="shared" si="312"/>
        <v>2.3086811635250504E-2</v>
      </c>
      <c r="DQ15" s="4">
        <f t="shared" si="312"/>
        <v>2.3086811635250504E-2</v>
      </c>
      <c r="DR15" s="4">
        <f t="shared" si="312"/>
        <v>2.3086811635250504E-2</v>
      </c>
      <c r="DS15" s="4">
        <f t="shared" si="312"/>
        <v>2.3086811635250504E-2</v>
      </c>
      <c r="DT15" s="4">
        <f t="shared" si="312"/>
        <v>2.3086811635250726E-2</v>
      </c>
      <c r="DU15" s="4">
        <f t="shared" si="312"/>
        <v>2.3086811635250504E-2</v>
      </c>
      <c r="DV15" s="4">
        <f t="shared" si="312"/>
        <v>2.3086811635250504E-2</v>
      </c>
      <c r="DW15" s="4">
        <f t="shared" si="312"/>
        <v>2.3086811635250726E-2</v>
      </c>
      <c r="DX15" s="4">
        <f t="shared" si="312"/>
        <v>2.3086811635250504E-2</v>
      </c>
      <c r="DY15" s="4">
        <f t="shared" si="312"/>
        <v>2.3086811635250282E-2</v>
      </c>
      <c r="DZ15" s="4">
        <f t="shared" si="312"/>
        <v>2.3086811635250726E-2</v>
      </c>
      <c r="EA15" s="4">
        <f t="shared" si="312"/>
        <v>2.3086811635250726E-2</v>
      </c>
      <c r="EB15" s="4">
        <f t="shared" ref="EB15:EP15" si="313">EB14/EA14-1</f>
        <v>2.3086811635250726E-2</v>
      </c>
      <c r="EC15" s="4">
        <f t="shared" si="313"/>
        <v>2.3086811635250504E-2</v>
      </c>
      <c r="ED15" s="4">
        <f t="shared" si="313"/>
        <v>2.3086811635250726E-2</v>
      </c>
      <c r="EE15" s="4">
        <f t="shared" si="313"/>
        <v>2.3086811635250726E-2</v>
      </c>
      <c r="EF15" s="4">
        <f t="shared" si="313"/>
        <v>2.3086811635250504E-2</v>
      </c>
      <c r="EG15" s="4">
        <f t="shared" si="313"/>
        <v>2.3086811635250726E-2</v>
      </c>
      <c r="EH15" s="4">
        <f t="shared" si="313"/>
        <v>2.3086811635250504E-2</v>
      </c>
      <c r="EI15" s="4">
        <f t="shared" si="313"/>
        <v>2.3086811635250504E-2</v>
      </c>
      <c r="EJ15" s="4">
        <f t="shared" si="313"/>
        <v>2.3086811635250504E-2</v>
      </c>
      <c r="EK15" s="4">
        <f t="shared" si="313"/>
        <v>2.3086811635250504E-2</v>
      </c>
      <c r="EL15" s="4">
        <f t="shared" si="313"/>
        <v>2.3086811635250504E-2</v>
      </c>
      <c r="EM15" s="4">
        <f t="shared" si="313"/>
        <v>2.3086811635250726E-2</v>
      </c>
      <c r="EN15" s="4">
        <f t="shared" si="313"/>
        <v>2.3086811635250504E-2</v>
      </c>
      <c r="EO15" s="4">
        <f t="shared" si="313"/>
        <v>2.3086811635250504E-2</v>
      </c>
      <c r="EP15" s="4">
        <f t="shared" si="313"/>
        <v>2.3086811635250504E-2</v>
      </c>
    </row>
    <row r="16" spans="1:212" s="12" customFormat="1" x14ac:dyDescent="0.25">
      <c r="A16" s="12" t="s">
        <v>1</v>
      </c>
      <c r="C16" s="4">
        <f>C3/B3-1</f>
        <v>1.0920000000000041E-2</v>
      </c>
      <c r="D16" s="4">
        <f t="shared" ref="D16:AH16" si="314">D3/C3-1</f>
        <v>1.0920000000000041E-2</v>
      </c>
      <c r="E16" s="4">
        <f>E3/D3-1</f>
        <v>1.0920000000000041E-2</v>
      </c>
      <c r="F16" s="4">
        <f t="shared" si="314"/>
        <v>1.0920000000000041E-2</v>
      </c>
      <c r="G16" s="4">
        <f t="shared" si="314"/>
        <v>1.0920000000000041E-2</v>
      </c>
      <c r="H16" s="4">
        <f t="shared" si="314"/>
        <v>1.0810122774964182E-2</v>
      </c>
      <c r="I16" s="4">
        <f t="shared" si="314"/>
        <v>1.0368010746318879E-2</v>
      </c>
      <c r="J16" s="4">
        <f t="shared" si="314"/>
        <v>9.9729990466519425E-3</v>
      </c>
      <c r="K16" s="4">
        <f t="shared" si="314"/>
        <v>9.5956482568479995E-3</v>
      </c>
      <c r="L16" s="4">
        <f t="shared" si="314"/>
        <v>9.2349314417929929E-3</v>
      </c>
      <c r="M16" s="4">
        <f t="shared" si="314"/>
        <v>8.8849758047919725E-3</v>
      </c>
      <c r="N16" s="4">
        <f t="shared" si="314"/>
        <v>8.545289336425288E-3</v>
      </c>
      <c r="O16" s="4">
        <f t="shared" si="314"/>
        <v>8.2147291415382018E-3</v>
      </c>
      <c r="P16" s="4">
        <f t="shared" si="314"/>
        <v>7.8915018135372605E-3</v>
      </c>
      <c r="Q16" s="4">
        <f t="shared" si="314"/>
        <v>7.5780195820567275E-3</v>
      </c>
      <c r="R16" s="4">
        <f t="shared" si="314"/>
        <v>7.2716408529751586E-3</v>
      </c>
      <c r="S16" s="4">
        <f t="shared" si="314"/>
        <v>6.9722121194748521E-3</v>
      </c>
      <c r="T16" s="4">
        <f t="shared" si="314"/>
        <v>6.678419512159639E-3</v>
      </c>
      <c r="U16" s="4">
        <f t="shared" si="314"/>
        <v>6.3889207315279695E-3</v>
      </c>
      <c r="V16" s="4">
        <f t="shared" si="314"/>
        <v>6.1033993335175563E-3</v>
      </c>
      <c r="W16" s="4">
        <f t="shared" si="314"/>
        <v>5.8213139192209162E-3</v>
      </c>
      <c r="X16" s="4">
        <f t="shared" si="314"/>
        <v>5.5427640495879782E-3</v>
      </c>
      <c r="Y16" s="4">
        <f t="shared" si="314"/>
        <v>5.2664961038875191E-3</v>
      </c>
      <c r="Z16" s="4">
        <f t="shared" si="314"/>
        <v>4.993620924853337E-3</v>
      </c>
      <c r="AA16" s="4">
        <f t="shared" si="314"/>
        <v>4.7235381224925987E-3</v>
      </c>
      <c r="AB16" s="4">
        <f t="shared" si="314"/>
        <v>4.4564495341143928E-3</v>
      </c>
      <c r="AC16" s="4">
        <f t="shared" si="314"/>
        <v>4.1899016342208384E-3</v>
      </c>
      <c r="AD16" s="4">
        <f t="shared" si="314"/>
        <v>3.9247962020103611E-3</v>
      </c>
      <c r="AE16" s="4">
        <f t="shared" si="314"/>
        <v>3.6594593936942754E-3</v>
      </c>
      <c r="AF16" s="4">
        <f t="shared" si="314"/>
        <v>3.3948962688561402E-3</v>
      </c>
      <c r="AG16" s="4">
        <f t="shared" si="314"/>
        <v>3.1307498941313128E-3</v>
      </c>
      <c r="AH16" s="4">
        <f t="shared" si="314"/>
        <v>2.8675239798190422E-3</v>
      </c>
      <c r="AI16" s="4">
        <f t="shared" ref="AI16:BN16" si="315">AI3/AH3-1</f>
        <v>2.6063758779795165E-3</v>
      </c>
      <c r="AJ16" s="4">
        <f t="shared" si="315"/>
        <v>2.3485769903250908E-3</v>
      </c>
      <c r="AK16" s="4">
        <f t="shared" si="315"/>
        <v>2.0936659016295156E-3</v>
      </c>
      <c r="AL16" s="4">
        <f t="shared" si="315"/>
        <v>1.8420130363745457E-3</v>
      </c>
      <c r="AM16" s="4">
        <f t="shared" si="315"/>
        <v>1.5936450065510144E-3</v>
      </c>
      <c r="AN16" s="4">
        <f t="shared" si="315"/>
        <v>1.3483711518618158E-3</v>
      </c>
      <c r="AO16" s="4">
        <f t="shared" si="315"/>
        <v>1.1057990568261733E-3</v>
      </c>
      <c r="AP16" s="4">
        <f t="shared" si="315"/>
        <v>6.968305310032008E-3</v>
      </c>
      <c r="AQ16" s="4">
        <f t="shared" si="315"/>
        <v>6.968305310032008E-3</v>
      </c>
      <c r="AR16" s="4">
        <f t="shared" si="315"/>
        <v>6.968305310032008E-3</v>
      </c>
      <c r="AS16" s="4">
        <f t="shared" si="315"/>
        <v>6.968305310032008E-3</v>
      </c>
      <c r="AT16" s="4">
        <f t="shared" si="315"/>
        <v>6.968305310032008E-3</v>
      </c>
      <c r="AU16" s="4">
        <f t="shared" si="315"/>
        <v>6.968305310032008E-3</v>
      </c>
      <c r="AV16" s="4">
        <f t="shared" si="315"/>
        <v>6.968305310032008E-3</v>
      </c>
      <c r="AW16" s="4">
        <f t="shared" si="315"/>
        <v>2.8474498269537296E-3</v>
      </c>
      <c r="AX16" s="4">
        <f t="shared" si="315"/>
        <v>2.8474498269537296E-3</v>
      </c>
      <c r="AY16" s="4">
        <f t="shared" si="315"/>
        <v>2.8474498269537296E-3</v>
      </c>
      <c r="AZ16" s="4">
        <f t="shared" si="315"/>
        <v>2.8474498269537296E-3</v>
      </c>
      <c r="BA16" s="4">
        <f t="shared" si="315"/>
        <v>2.8474498269537296E-3</v>
      </c>
      <c r="BB16" s="4">
        <f t="shared" si="315"/>
        <v>2.8474498269537296E-3</v>
      </c>
      <c r="BC16" s="4">
        <f t="shared" si="315"/>
        <v>2.8474498269537296E-3</v>
      </c>
      <c r="BD16" s="4">
        <f t="shared" si="315"/>
        <v>2.8474498269537296E-3</v>
      </c>
      <c r="BE16" s="4">
        <f t="shared" si="315"/>
        <v>2.8474498269537296E-3</v>
      </c>
      <c r="BF16" s="4">
        <f t="shared" si="315"/>
        <v>2.8474498269537296E-3</v>
      </c>
      <c r="BG16" s="4">
        <f t="shared" si="315"/>
        <v>2.8474498269537296E-3</v>
      </c>
      <c r="BH16" s="4">
        <f t="shared" si="315"/>
        <v>2.8474498269537296E-3</v>
      </c>
      <c r="BI16" s="4">
        <f t="shared" si="315"/>
        <v>2.8474498269537296E-3</v>
      </c>
      <c r="BJ16" s="4">
        <f t="shared" si="315"/>
        <v>2.8474498269537296E-3</v>
      </c>
      <c r="BK16" s="4">
        <f t="shared" si="315"/>
        <v>2.8474498269537296E-3</v>
      </c>
      <c r="BL16" s="4">
        <f t="shared" si="315"/>
        <v>2.8474498269537296E-3</v>
      </c>
      <c r="BM16" s="4">
        <f t="shared" si="315"/>
        <v>2.8474498269537296E-3</v>
      </c>
      <c r="BN16" s="4">
        <f t="shared" si="315"/>
        <v>2.8474498269537296E-3</v>
      </c>
      <c r="BO16" s="4">
        <f t="shared" ref="BO16:CT16" si="316">BO3/BN3-1</f>
        <v>2.8474498269537296E-3</v>
      </c>
      <c r="BP16" s="4">
        <f t="shared" si="316"/>
        <v>2.8474498269537296E-3</v>
      </c>
      <c r="BQ16" s="4">
        <f t="shared" si="316"/>
        <v>2.8474498269537296E-3</v>
      </c>
      <c r="BR16" s="4">
        <f t="shared" si="316"/>
        <v>2.8474498269537296E-3</v>
      </c>
      <c r="BS16" s="4">
        <f t="shared" si="316"/>
        <v>2.8474498269537296E-3</v>
      </c>
      <c r="BT16" s="4">
        <f t="shared" si="316"/>
        <v>2.8474498269537296E-3</v>
      </c>
      <c r="BU16" s="4">
        <f t="shared" si="316"/>
        <v>2.8474498269537296E-3</v>
      </c>
      <c r="BV16" s="4">
        <f t="shared" si="316"/>
        <v>2.8474498269537296E-3</v>
      </c>
      <c r="BW16" s="4">
        <f t="shared" si="316"/>
        <v>2.8474498269537296E-3</v>
      </c>
      <c r="BX16" s="4">
        <f t="shared" si="316"/>
        <v>2.8474498269537296E-3</v>
      </c>
      <c r="BY16" s="4">
        <f t="shared" si="316"/>
        <v>2.8474498269537296E-3</v>
      </c>
      <c r="BZ16" s="4">
        <f t="shared" si="316"/>
        <v>2.8474498269537296E-3</v>
      </c>
      <c r="CA16" s="4">
        <f t="shared" si="316"/>
        <v>2.8474498269537296E-3</v>
      </c>
      <c r="CB16" s="4">
        <f t="shared" si="316"/>
        <v>2.8474498269537296E-3</v>
      </c>
      <c r="CC16" s="4">
        <f t="shared" si="316"/>
        <v>2.8474498269537296E-3</v>
      </c>
      <c r="CD16" s="4">
        <f t="shared" si="316"/>
        <v>2.8474498269537296E-3</v>
      </c>
      <c r="CE16" s="4">
        <f t="shared" si="316"/>
        <v>2.8474498269537296E-3</v>
      </c>
      <c r="CF16" s="4">
        <f t="shared" si="316"/>
        <v>2.8474498269537296E-3</v>
      </c>
      <c r="CG16" s="4">
        <f t="shared" si="316"/>
        <v>2.8474498269537296E-3</v>
      </c>
      <c r="CH16" s="4">
        <f t="shared" si="316"/>
        <v>2.8474498269537296E-3</v>
      </c>
      <c r="CI16" s="4">
        <f t="shared" si="316"/>
        <v>2.8474498269537296E-3</v>
      </c>
      <c r="CJ16" s="4">
        <f t="shared" si="316"/>
        <v>2.8474498269537296E-3</v>
      </c>
      <c r="CK16" s="4">
        <f t="shared" si="316"/>
        <v>2.8474498269537296E-3</v>
      </c>
      <c r="CL16" s="4">
        <f t="shared" si="316"/>
        <v>2.8474498269537296E-3</v>
      </c>
      <c r="CM16" s="4">
        <f t="shared" si="316"/>
        <v>2.8474498269537296E-3</v>
      </c>
      <c r="CN16" s="4">
        <f t="shared" si="316"/>
        <v>2.8474498269537296E-3</v>
      </c>
      <c r="CO16" s="4">
        <f t="shared" si="316"/>
        <v>2.8474498269537296E-3</v>
      </c>
      <c r="CP16" s="4">
        <f t="shared" si="316"/>
        <v>2.8474498269537296E-3</v>
      </c>
      <c r="CQ16" s="4">
        <f t="shared" si="316"/>
        <v>2.8474498269537296E-3</v>
      </c>
      <c r="CR16" s="4">
        <f t="shared" si="316"/>
        <v>2.8474498269537296E-3</v>
      </c>
      <c r="CS16" s="4">
        <f t="shared" si="316"/>
        <v>2.8474498269537296E-3</v>
      </c>
      <c r="CT16" s="4">
        <f t="shared" si="316"/>
        <v>2.8474498269537296E-3</v>
      </c>
      <c r="CU16" s="4">
        <f t="shared" ref="CU16:DZ16" si="317">CU3/CT3-1</f>
        <v>2.8474498269537296E-3</v>
      </c>
      <c r="CV16" s="4">
        <f t="shared" si="317"/>
        <v>2.8474498269537296E-3</v>
      </c>
      <c r="CW16" s="4">
        <f t="shared" si="317"/>
        <v>2.8474498269537296E-3</v>
      </c>
      <c r="CX16" s="4">
        <f t="shared" si="317"/>
        <v>2.8474498269537296E-3</v>
      </c>
      <c r="CY16" s="4">
        <f t="shared" si="317"/>
        <v>2.8474498269537296E-3</v>
      </c>
      <c r="CZ16" s="4">
        <f t="shared" si="317"/>
        <v>2.8474498269537296E-3</v>
      </c>
      <c r="DA16" s="4">
        <f t="shared" si="317"/>
        <v>2.8474498269537296E-3</v>
      </c>
      <c r="DB16" s="4">
        <f t="shared" si="317"/>
        <v>2.8474498269537296E-3</v>
      </c>
      <c r="DC16" s="4">
        <f t="shared" si="317"/>
        <v>2.8474498269537296E-3</v>
      </c>
      <c r="DD16" s="4">
        <f t="shared" si="317"/>
        <v>2.8474498269537296E-3</v>
      </c>
      <c r="DE16" s="4">
        <f t="shared" si="317"/>
        <v>2.8474498269537296E-3</v>
      </c>
      <c r="DF16" s="4">
        <f t="shared" si="317"/>
        <v>2.8474498269537296E-3</v>
      </c>
      <c r="DG16" s="4">
        <f t="shared" si="317"/>
        <v>2.8474498269537296E-3</v>
      </c>
      <c r="DH16" s="4">
        <f t="shared" si="317"/>
        <v>2.8474498269537296E-3</v>
      </c>
      <c r="DI16" s="4">
        <f t="shared" si="317"/>
        <v>2.8474498269537296E-3</v>
      </c>
      <c r="DJ16" s="4">
        <f t="shared" si="317"/>
        <v>2.8474498269537296E-3</v>
      </c>
      <c r="DK16" s="4">
        <f t="shared" si="317"/>
        <v>2.8474498269537296E-3</v>
      </c>
      <c r="DL16" s="4">
        <f t="shared" si="317"/>
        <v>2.8474498269537296E-3</v>
      </c>
      <c r="DM16" s="4">
        <f t="shared" si="317"/>
        <v>2.8474498269537296E-3</v>
      </c>
      <c r="DN16" s="4">
        <f t="shared" si="317"/>
        <v>2.8474498269537296E-3</v>
      </c>
      <c r="DO16" s="4">
        <f t="shared" si="317"/>
        <v>2.8474498269537296E-3</v>
      </c>
      <c r="DP16" s="4">
        <f t="shared" si="317"/>
        <v>2.8474498269537296E-3</v>
      </c>
      <c r="DQ16" s="4">
        <f t="shared" si="317"/>
        <v>2.8474498269537296E-3</v>
      </c>
      <c r="DR16" s="4">
        <f t="shared" si="317"/>
        <v>2.8474498269537296E-3</v>
      </c>
      <c r="DS16" s="4">
        <f t="shared" si="317"/>
        <v>2.8474498269537296E-3</v>
      </c>
      <c r="DT16" s="4">
        <f t="shared" si="317"/>
        <v>2.8474498269537296E-3</v>
      </c>
      <c r="DU16" s="4">
        <f t="shared" si="317"/>
        <v>2.8474498269537296E-3</v>
      </c>
      <c r="DV16" s="4">
        <f t="shared" si="317"/>
        <v>2.8474498269537296E-3</v>
      </c>
      <c r="DW16" s="4">
        <f t="shared" si="317"/>
        <v>2.8474498269537296E-3</v>
      </c>
      <c r="DX16" s="4">
        <f t="shared" si="317"/>
        <v>2.8474498269537296E-3</v>
      </c>
      <c r="DY16" s="4">
        <f t="shared" si="317"/>
        <v>2.8474498269537296E-3</v>
      </c>
      <c r="DZ16" s="4">
        <f t="shared" si="317"/>
        <v>2.8474498269537296E-3</v>
      </c>
      <c r="EA16" s="4">
        <f t="shared" ref="EA16:EP16" si="318">EA3/DZ3-1</f>
        <v>2.8474498269537296E-3</v>
      </c>
      <c r="EB16" s="4">
        <f t="shared" si="318"/>
        <v>2.8474498269537296E-3</v>
      </c>
      <c r="EC16" s="4">
        <f t="shared" si="318"/>
        <v>2.8474498269537296E-3</v>
      </c>
      <c r="ED16" s="4">
        <f t="shared" si="318"/>
        <v>2.8474498269537296E-3</v>
      </c>
      <c r="EE16" s="4">
        <f t="shared" si="318"/>
        <v>2.8474498269537296E-3</v>
      </c>
      <c r="EF16" s="4">
        <f t="shared" si="318"/>
        <v>2.8474498269537296E-3</v>
      </c>
      <c r="EG16" s="4">
        <f t="shared" si="318"/>
        <v>2.8474498269537296E-3</v>
      </c>
      <c r="EH16" s="4">
        <f t="shared" si="318"/>
        <v>2.8474498269537296E-3</v>
      </c>
      <c r="EI16" s="4">
        <f t="shared" si="318"/>
        <v>2.8474498269537296E-3</v>
      </c>
      <c r="EJ16" s="4">
        <f t="shared" si="318"/>
        <v>2.8474498269537296E-3</v>
      </c>
      <c r="EK16" s="4">
        <f t="shared" si="318"/>
        <v>2.8474498269537296E-3</v>
      </c>
      <c r="EL16" s="4">
        <f t="shared" si="318"/>
        <v>2.8474498269537296E-3</v>
      </c>
      <c r="EM16" s="4">
        <f t="shared" si="318"/>
        <v>2.8474498269537296E-3</v>
      </c>
      <c r="EN16" s="4">
        <f t="shared" si="318"/>
        <v>2.8474498269537296E-3</v>
      </c>
      <c r="EO16" s="4">
        <f t="shared" si="318"/>
        <v>2.8474498269537296E-3</v>
      </c>
      <c r="EP16" s="4">
        <f t="shared" si="318"/>
        <v>2.8474498269537296E-3</v>
      </c>
    </row>
    <row r="17" spans="1:146" s="12" customFormat="1" x14ac:dyDescent="0.25">
      <c r="A17" s="12" t="s">
        <v>5</v>
      </c>
      <c r="C17" s="4">
        <f>(1+C15)*(1+C16)-1</f>
        <v>2.9116559999995406E-2</v>
      </c>
      <c r="D17" s="4">
        <f t="shared" ref="D17:BO17" si="319">(1+D15)*(1+D16)-1</f>
        <v>2.9116560126455138E-2</v>
      </c>
      <c r="E17" s="4">
        <f>(1+E15)*(1+E16)-1</f>
        <v>2.996517615807992E-2</v>
      </c>
      <c r="F17" s="4">
        <f t="shared" si="319"/>
        <v>2.9965176158079476E-2</v>
      </c>
      <c r="G17" s="4">
        <f t="shared" si="319"/>
        <v>2.9965176158079698E-2</v>
      </c>
      <c r="H17" s="4">
        <f t="shared" si="319"/>
        <v>2.5999999999999801E-2</v>
      </c>
      <c r="I17" s="4">
        <f t="shared" si="319"/>
        <v>2.5999999999999801E-2</v>
      </c>
      <c r="J17" s="4">
        <f t="shared" si="319"/>
        <v>2.6000000000000023E-2</v>
      </c>
      <c r="K17" s="4">
        <f t="shared" si="319"/>
        <v>2.5999999999999579E-2</v>
      </c>
      <c r="L17" s="4">
        <f t="shared" si="319"/>
        <v>2.8999999999999915E-2</v>
      </c>
      <c r="M17" s="4">
        <f t="shared" si="319"/>
        <v>2.8999999999999693E-2</v>
      </c>
      <c r="N17" s="4">
        <f t="shared" si="319"/>
        <v>2.8999999999999915E-2</v>
      </c>
      <c r="O17" s="4">
        <f t="shared" si="319"/>
        <v>2.8999999999999915E-2</v>
      </c>
      <c r="P17" s="4">
        <f t="shared" si="319"/>
        <v>2.8999999999999471E-2</v>
      </c>
      <c r="Q17" s="4">
        <f t="shared" si="319"/>
        <v>2.8000000000000247E-2</v>
      </c>
      <c r="R17" s="4">
        <f t="shared" si="319"/>
        <v>2.7999999999999803E-2</v>
      </c>
      <c r="S17" s="4">
        <f t="shared" si="319"/>
        <v>2.8000000000000025E-2</v>
      </c>
      <c r="T17" s="4">
        <f t="shared" si="319"/>
        <v>2.8000000000000247E-2</v>
      </c>
      <c r="U17" s="4">
        <f t="shared" si="319"/>
        <v>2.8000000000000025E-2</v>
      </c>
      <c r="V17" s="4">
        <f t="shared" si="319"/>
        <v>2.6999999999999913E-2</v>
      </c>
      <c r="W17" s="4">
        <f t="shared" si="319"/>
        <v>2.6999999999999913E-2</v>
      </c>
      <c r="X17" s="4">
        <f t="shared" si="319"/>
        <v>2.6999999999999913E-2</v>
      </c>
      <c r="Y17" s="4">
        <f t="shared" si="319"/>
        <v>2.7000000000000135E-2</v>
      </c>
      <c r="Z17" s="4">
        <f t="shared" si="319"/>
        <v>2.6999999999999913E-2</v>
      </c>
      <c r="AA17" s="4">
        <f t="shared" si="319"/>
        <v>2.6999999999999913E-2</v>
      </c>
      <c r="AB17" s="4">
        <f t="shared" si="319"/>
        <v>2.6999999999999913E-2</v>
      </c>
      <c r="AC17" s="4">
        <f t="shared" si="319"/>
        <v>2.6999999999999691E-2</v>
      </c>
      <c r="AD17" s="4">
        <f t="shared" si="319"/>
        <v>2.6999999999999913E-2</v>
      </c>
      <c r="AE17" s="4">
        <f t="shared" si="319"/>
        <v>2.7000000000000135E-2</v>
      </c>
      <c r="AF17" s="4">
        <f t="shared" si="319"/>
        <v>2.6000000000000023E-2</v>
      </c>
      <c r="AG17" s="4">
        <f t="shared" si="319"/>
        <v>2.5999999999999801E-2</v>
      </c>
      <c r="AH17" s="4">
        <f t="shared" si="319"/>
        <v>2.6000000000000023E-2</v>
      </c>
      <c r="AI17" s="4">
        <f t="shared" si="319"/>
        <v>2.5999999999999801E-2</v>
      </c>
      <c r="AJ17" s="4">
        <f t="shared" si="319"/>
        <v>2.6000000000000245E-2</v>
      </c>
      <c r="AK17" s="4">
        <f t="shared" si="319"/>
        <v>2.6000000000000245E-2</v>
      </c>
      <c r="AL17" s="4">
        <f t="shared" si="319"/>
        <v>2.6000000000000245E-2</v>
      </c>
      <c r="AM17" s="4">
        <f t="shared" si="319"/>
        <v>2.6000000000000023E-2</v>
      </c>
      <c r="AN17" s="4">
        <f t="shared" si="319"/>
        <v>2.6000000000000023E-2</v>
      </c>
      <c r="AO17" s="4">
        <f t="shared" si="319"/>
        <v>2.6000000000000023E-2</v>
      </c>
      <c r="AP17" s="4">
        <f t="shared" si="319"/>
        <v>2.6000000000000245E-2</v>
      </c>
      <c r="AQ17" s="4">
        <f t="shared" si="319"/>
        <v>2.6000000000000023E-2</v>
      </c>
      <c r="AR17" s="4">
        <f t="shared" si="319"/>
        <v>2.6000000000000023E-2</v>
      </c>
      <c r="AS17" s="4">
        <f t="shared" si="319"/>
        <v>2.6000000000000023E-2</v>
      </c>
      <c r="AT17" s="4">
        <f t="shared" si="319"/>
        <v>2.6000000000000023E-2</v>
      </c>
      <c r="AU17" s="4">
        <f t="shared" si="319"/>
        <v>2.6000000000000245E-2</v>
      </c>
      <c r="AV17" s="4">
        <f t="shared" si="319"/>
        <v>2.6000000000000023E-2</v>
      </c>
      <c r="AW17" s="4">
        <f t="shared" si="319"/>
        <v>2.6000000000000023E-2</v>
      </c>
      <c r="AX17" s="4">
        <f t="shared" si="319"/>
        <v>2.6000000000000023E-2</v>
      </c>
      <c r="AY17" s="4">
        <f t="shared" si="319"/>
        <v>2.6000000000000245E-2</v>
      </c>
      <c r="AZ17" s="4">
        <f t="shared" si="319"/>
        <v>2.6000000000000023E-2</v>
      </c>
      <c r="BA17" s="4">
        <f t="shared" si="319"/>
        <v>2.6000000000000023E-2</v>
      </c>
      <c r="BB17" s="4">
        <f t="shared" si="319"/>
        <v>2.6000000000000245E-2</v>
      </c>
      <c r="BC17" s="4">
        <f t="shared" si="319"/>
        <v>2.6000000000000023E-2</v>
      </c>
      <c r="BD17" s="4">
        <f t="shared" si="319"/>
        <v>2.6000000000000023E-2</v>
      </c>
      <c r="BE17" s="4">
        <f t="shared" si="319"/>
        <v>2.6000000000000023E-2</v>
      </c>
      <c r="BF17" s="4">
        <f t="shared" si="319"/>
        <v>2.6000000000000245E-2</v>
      </c>
      <c r="BG17" s="4">
        <f t="shared" si="319"/>
        <v>2.6000000000000023E-2</v>
      </c>
      <c r="BH17" s="4">
        <f t="shared" si="319"/>
        <v>2.6000000000000245E-2</v>
      </c>
      <c r="BI17" s="4">
        <f t="shared" si="319"/>
        <v>2.6000000000000023E-2</v>
      </c>
      <c r="BJ17" s="4">
        <f t="shared" si="319"/>
        <v>2.6000000000000023E-2</v>
      </c>
      <c r="BK17" s="4">
        <f t="shared" si="319"/>
        <v>2.6000000000000023E-2</v>
      </c>
      <c r="BL17" s="4">
        <f t="shared" si="319"/>
        <v>2.6000000000000245E-2</v>
      </c>
      <c r="BM17" s="4">
        <f t="shared" si="319"/>
        <v>2.6000000000000023E-2</v>
      </c>
      <c r="BN17" s="4">
        <f t="shared" si="319"/>
        <v>2.6000000000000023E-2</v>
      </c>
      <c r="BO17" s="4">
        <f t="shared" si="319"/>
        <v>2.6000000000000023E-2</v>
      </c>
      <c r="BP17" s="4">
        <f t="shared" ref="BP17:EA17" si="320">(1+BP15)*(1+BP16)-1</f>
        <v>2.6000000000000023E-2</v>
      </c>
      <c r="BQ17" s="4">
        <f t="shared" si="320"/>
        <v>2.6000000000000245E-2</v>
      </c>
      <c r="BR17" s="4">
        <f t="shared" si="320"/>
        <v>2.6000000000000023E-2</v>
      </c>
      <c r="BS17" s="4">
        <f t="shared" si="320"/>
        <v>2.6000000000000023E-2</v>
      </c>
      <c r="BT17" s="4">
        <f t="shared" si="320"/>
        <v>2.6000000000000023E-2</v>
      </c>
      <c r="BU17" s="4">
        <f t="shared" si="320"/>
        <v>2.6000000000000023E-2</v>
      </c>
      <c r="BV17" s="4">
        <f t="shared" si="320"/>
        <v>2.6000000000000245E-2</v>
      </c>
      <c r="BW17" s="4">
        <f t="shared" si="320"/>
        <v>2.5999999999999801E-2</v>
      </c>
      <c r="BX17" s="4">
        <f t="shared" si="320"/>
        <v>2.6000000000000023E-2</v>
      </c>
      <c r="BY17" s="4">
        <f t="shared" si="320"/>
        <v>2.6000000000000023E-2</v>
      </c>
      <c r="BZ17" s="4">
        <f t="shared" si="320"/>
        <v>2.6000000000000245E-2</v>
      </c>
      <c r="CA17" s="4">
        <f t="shared" si="320"/>
        <v>2.6000000000000245E-2</v>
      </c>
      <c r="CB17" s="4">
        <f t="shared" si="320"/>
        <v>2.6000000000000245E-2</v>
      </c>
      <c r="CC17" s="4">
        <f t="shared" si="320"/>
        <v>2.6000000000000023E-2</v>
      </c>
      <c r="CD17" s="4">
        <f t="shared" si="320"/>
        <v>2.6000000000000023E-2</v>
      </c>
      <c r="CE17" s="4">
        <f t="shared" si="320"/>
        <v>2.5999999999999801E-2</v>
      </c>
      <c r="CF17" s="4">
        <f t="shared" si="320"/>
        <v>2.6000000000000245E-2</v>
      </c>
      <c r="CG17" s="4">
        <f t="shared" si="320"/>
        <v>2.6000000000000023E-2</v>
      </c>
      <c r="CH17" s="4">
        <f t="shared" si="320"/>
        <v>2.6000000000000245E-2</v>
      </c>
      <c r="CI17" s="4">
        <f t="shared" si="320"/>
        <v>2.6000000000000023E-2</v>
      </c>
      <c r="CJ17" s="4">
        <f t="shared" si="320"/>
        <v>2.6000000000000023E-2</v>
      </c>
      <c r="CK17" s="4">
        <f t="shared" si="320"/>
        <v>2.6000000000000245E-2</v>
      </c>
      <c r="CL17" s="4">
        <f t="shared" si="320"/>
        <v>2.6000000000000023E-2</v>
      </c>
      <c r="CM17" s="4">
        <f t="shared" si="320"/>
        <v>2.6000000000000245E-2</v>
      </c>
      <c r="CN17" s="4">
        <f t="shared" si="320"/>
        <v>2.6000000000000023E-2</v>
      </c>
      <c r="CO17" s="4">
        <f t="shared" si="320"/>
        <v>2.6000000000000245E-2</v>
      </c>
      <c r="CP17" s="4">
        <f t="shared" si="320"/>
        <v>2.6000000000000023E-2</v>
      </c>
      <c r="CQ17" s="4">
        <f t="shared" si="320"/>
        <v>2.6000000000000023E-2</v>
      </c>
      <c r="CR17" s="4">
        <f t="shared" si="320"/>
        <v>2.6000000000000245E-2</v>
      </c>
      <c r="CS17" s="4">
        <f t="shared" si="320"/>
        <v>2.5999999999999801E-2</v>
      </c>
      <c r="CT17" s="4">
        <f t="shared" si="320"/>
        <v>2.6000000000000245E-2</v>
      </c>
      <c r="CU17" s="4">
        <f t="shared" si="320"/>
        <v>2.6000000000000245E-2</v>
      </c>
      <c r="CV17" s="4">
        <f t="shared" si="320"/>
        <v>2.6000000000000245E-2</v>
      </c>
      <c r="CW17" s="4">
        <f t="shared" si="320"/>
        <v>2.6000000000000023E-2</v>
      </c>
      <c r="CX17" s="4">
        <f t="shared" si="320"/>
        <v>2.6000000000000023E-2</v>
      </c>
      <c r="CY17" s="4">
        <f t="shared" si="320"/>
        <v>2.6000000000000245E-2</v>
      </c>
      <c r="CZ17" s="4">
        <f t="shared" si="320"/>
        <v>2.6000000000000023E-2</v>
      </c>
      <c r="DA17" s="4">
        <f t="shared" si="320"/>
        <v>2.6000000000000245E-2</v>
      </c>
      <c r="DB17" s="4">
        <f t="shared" si="320"/>
        <v>2.6000000000000023E-2</v>
      </c>
      <c r="DC17" s="4">
        <f t="shared" si="320"/>
        <v>2.6000000000000023E-2</v>
      </c>
      <c r="DD17" s="4">
        <f t="shared" si="320"/>
        <v>2.6000000000000023E-2</v>
      </c>
      <c r="DE17" s="4">
        <f t="shared" si="320"/>
        <v>2.6000000000000245E-2</v>
      </c>
      <c r="DF17" s="4">
        <f t="shared" si="320"/>
        <v>2.6000000000000023E-2</v>
      </c>
      <c r="DG17" s="4">
        <f t="shared" si="320"/>
        <v>2.6000000000000245E-2</v>
      </c>
      <c r="DH17" s="4">
        <f t="shared" si="320"/>
        <v>2.6000000000000023E-2</v>
      </c>
      <c r="DI17" s="4">
        <f t="shared" si="320"/>
        <v>2.6000000000000245E-2</v>
      </c>
      <c r="DJ17" s="4">
        <f t="shared" si="320"/>
        <v>2.6000000000000245E-2</v>
      </c>
      <c r="DK17" s="4">
        <f t="shared" si="320"/>
        <v>2.6000000000000023E-2</v>
      </c>
      <c r="DL17" s="4">
        <f t="shared" si="320"/>
        <v>2.6000000000000245E-2</v>
      </c>
      <c r="DM17" s="4">
        <f t="shared" si="320"/>
        <v>2.6000000000000023E-2</v>
      </c>
      <c r="DN17" s="4">
        <f t="shared" si="320"/>
        <v>2.6000000000000245E-2</v>
      </c>
      <c r="DO17" s="4">
        <f t="shared" si="320"/>
        <v>2.6000000000000023E-2</v>
      </c>
      <c r="DP17" s="4">
        <f t="shared" si="320"/>
        <v>2.6000000000000023E-2</v>
      </c>
      <c r="DQ17" s="4">
        <f t="shared" si="320"/>
        <v>2.6000000000000023E-2</v>
      </c>
      <c r="DR17" s="4">
        <f t="shared" si="320"/>
        <v>2.6000000000000023E-2</v>
      </c>
      <c r="DS17" s="4">
        <f t="shared" si="320"/>
        <v>2.6000000000000023E-2</v>
      </c>
      <c r="DT17" s="4">
        <f t="shared" si="320"/>
        <v>2.6000000000000245E-2</v>
      </c>
      <c r="DU17" s="4">
        <f t="shared" si="320"/>
        <v>2.6000000000000023E-2</v>
      </c>
      <c r="DV17" s="4">
        <f t="shared" si="320"/>
        <v>2.6000000000000023E-2</v>
      </c>
      <c r="DW17" s="4">
        <f t="shared" si="320"/>
        <v>2.6000000000000245E-2</v>
      </c>
      <c r="DX17" s="4">
        <f t="shared" si="320"/>
        <v>2.6000000000000023E-2</v>
      </c>
      <c r="DY17" s="4">
        <f t="shared" si="320"/>
        <v>2.5999999999999801E-2</v>
      </c>
      <c r="DZ17" s="4">
        <f t="shared" si="320"/>
        <v>2.6000000000000245E-2</v>
      </c>
      <c r="EA17" s="4">
        <f t="shared" si="320"/>
        <v>2.6000000000000245E-2</v>
      </c>
      <c r="EB17" s="4">
        <f t="shared" ref="EB17:EP17" si="321">(1+EB15)*(1+EB16)-1</f>
        <v>2.6000000000000245E-2</v>
      </c>
      <c r="EC17" s="4">
        <f t="shared" si="321"/>
        <v>2.6000000000000023E-2</v>
      </c>
      <c r="ED17" s="4">
        <f t="shared" si="321"/>
        <v>2.6000000000000245E-2</v>
      </c>
      <c r="EE17" s="4">
        <f t="shared" si="321"/>
        <v>2.6000000000000245E-2</v>
      </c>
      <c r="EF17" s="4">
        <f t="shared" si="321"/>
        <v>2.6000000000000023E-2</v>
      </c>
      <c r="EG17" s="4">
        <f t="shared" si="321"/>
        <v>2.6000000000000245E-2</v>
      </c>
      <c r="EH17" s="4">
        <f t="shared" si="321"/>
        <v>2.6000000000000023E-2</v>
      </c>
      <c r="EI17" s="4">
        <f t="shared" si="321"/>
        <v>2.6000000000000023E-2</v>
      </c>
      <c r="EJ17" s="4">
        <f t="shared" si="321"/>
        <v>2.6000000000000023E-2</v>
      </c>
      <c r="EK17" s="4">
        <f t="shared" si="321"/>
        <v>2.6000000000000023E-2</v>
      </c>
      <c r="EL17" s="4">
        <f t="shared" si="321"/>
        <v>2.6000000000000023E-2</v>
      </c>
      <c r="EM17" s="4">
        <f t="shared" si="321"/>
        <v>2.6000000000000245E-2</v>
      </c>
      <c r="EN17" s="4">
        <f t="shared" si="321"/>
        <v>2.6000000000000023E-2</v>
      </c>
      <c r="EO17" s="4">
        <f t="shared" si="321"/>
        <v>2.6000000000000023E-2</v>
      </c>
      <c r="EP17" s="4">
        <f t="shared" si="321"/>
        <v>2.6000000000000023E-2</v>
      </c>
    </row>
    <row r="18" spans="1:146" s="12" customFormat="1" ht="15.75" thickBo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 spans="1:146" s="12" customFormat="1" x14ac:dyDescent="0.25">
      <c r="C19" s="4"/>
      <c r="D19" s="4"/>
      <c r="E19" s="23">
        <f>E2+1</f>
        <v>1.02804340128381</v>
      </c>
      <c r="F19" s="24">
        <f>F2+1</f>
        <v>1.0328799159933093</v>
      </c>
      <c r="G19" s="25">
        <f>G2+1</f>
        <v>1.0289785956344755</v>
      </c>
      <c r="H19" s="59"/>
      <c r="I19" s="59"/>
      <c r="J19" s="59"/>
      <c r="K19" s="59"/>
      <c r="L19" s="5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</row>
    <row r="20" spans="1:146" s="12" customFormat="1" ht="15.75" thickBot="1" x14ac:dyDescent="0.3">
      <c r="C20" s="4"/>
      <c r="D20" s="4" t="s">
        <v>7</v>
      </c>
      <c r="E20" s="26">
        <f>POWER(PRODUCT(E19:G19),1/COUNT(E19:G19))-1</f>
        <v>2.9965176158079698E-2</v>
      </c>
      <c r="F20" s="27"/>
      <c r="G20" s="28"/>
      <c r="H20" s="59"/>
      <c r="I20" s="59"/>
      <c r="J20" s="59"/>
      <c r="K20" s="59"/>
      <c r="L20" s="5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</row>
    <row r="21" spans="1:146" s="12" customFormat="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</row>
    <row r="22" spans="1:146" s="36" customFormat="1" ht="30.75" thickBot="1" x14ac:dyDescent="0.3">
      <c r="A22" s="38" t="s">
        <v>18</v>
      </c>
      <c r="D22" s="36">
        <v>1</v>
      </c>
      <c r="E22" s="36">
        <v>2</v>
      </c>
      <c r="F22" s="36">
        <v>3</v>
      </c>
      <c r="G22" s="36">
        <v>4</v>
      </c>
      <c r="H22" s="36">
        <v>5</v>
      </c>
      <c r="I22" s="36">
        <v>6</v>
      </c>
      <c r="J22" s="36">
        <v>7</v>
      </c>
      <c r="K22" s="36">
        <v>8</v>
      </c>
      <c r="L22" s="36">
        <v>9</v>
      </c>
      <c r="M22" s="36">
        <v>10</v>
      </c>
      <c r="N22" s="36">
        <v>11</v>
      </c>
      <c r="O22" s="36">
        <v>12</v>
      </c>
      <c r="P22" s="36">
        <v>13</v>
      </c>
      <c r="Q22" s="36">
        <v>14</v>
      </c>
      <c r="R22" s="36">
        <v>15</v>
      </c>
      <c r="S22" s="36">
        <v>16</v>
      </c>
      <c r="T22" s="36">
        <v>17</v>
      </c>
      <c r="U22" s="36">
        <v>18</v>
      </c>
      <c r="V22" s="36">
        <v>19</v>
      </c>
      <c r="W22" s="36">
        <v>20</v>
      </c>
      <c r="X22" s="36">
        <v>21</v>
      </c>
      <c r="Y22" s="36">
        <v>22</v>
      </c>
      <c r="Z22" s="36">
        <v>23</v>
      </c>
      <c r="AA22" s="36">
        <v>24</v>
      </c>
      <c r="AB22" s="36">
        <v>25</v>
      </c>
      <c r="AC22" s="36">
        <v>26</v>
      </c>
      <c r="AD22" s="36">
        <v>27</v>
      </c>
      <c r="AE22" s="36">
        <v>28</v>
      </c>
      <c r="AF22" s="36">
        <v>29</v>
      </c>
      <c r="AG22" s="36">
        <v>30</v>
      </c>
      <c r="AH22" s="36">
        <v>31</v>
      </c>
      <c r="AI22" s="36">
        <v>32</v>
      </c>
      <c r="AJ22" s="36">
        <v>33</v>
      </c>
      <c r="AK22" s="36">
        <v>34</v>
      </c>
      <c r="AL22" s="36">
        <v>35</v>
      </c>
      <c r="AM22" s="36">
        <v>36</v>
      </c>
      <c r="AN22" s="36">
        <v>37</v>
      </c>
      <c r="AO22" s="36">
        <v>38</v>
      </c>
      <c r="AP22" s="39"/>
      <c r="AQ22" s="39"/>
      <c r="AR22" s="39"/>
      <c r="AS22" s="39"/>
      <c r="AT22" s="39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</row>
    <row r="23" spans="1:146" s="12" customFormat="1" ht="15.75" thickTop="1" x14ac:dyDescent="0.25">
      <c r="A23" s="12" t="s">
        <v>94</v>
      </c>
      <c r="C23" s="19">
        <f>C12</f>
        <v>2.911656E-2</v>
      </c>
      <c r="D23" s="19">
        <f>D12</f>
        <v>2.911656E-2</v>
      </c>
      <c r="E23" s="140">
        <f>D23*($G$12/$D$12)^(1/($G$1-$D$1))</f>
        <v>2.9396727556593956E-2</v>
      </c>
      <c r="F23" s="140">
        <f>E23*($G$12/$D$12)^(1/($G$1-$D$1))</f>
        <v>2.9679590962552255E-2</v>
      </c>
      <c r="G23" s="52">
        <f>F23*($G$12/$D$12)^(1/($G$1-$D$1))</f>
        <v>2.9965176158079691E-2</v>
      </c>
      <c r="H23" s="52">
        <f>G23*($K$12/$G$12)^(1/($K$1-$G$1))</f>
        <v>2.8920511070958776E-2</v>
      </c>
      <c r="I23" s="52">
        <f t="shared" ref="I23:K23" si="322">H23*($K$12/$G$12)^(1/($K$1-$G$1))</f>
        <v>2.7912265764535701E-2</v>
      </c>
      <c r="J23" s="52">
        <f t="shared" si="322"/>
        <v>2.6939170549182243E-2</v>
      </c>
      <c r="K23" s="52">
        <f t="shared" si="322"/>
        <v>2.5999999999999988E-2</v>
      </c>
      <c r="L23" s="52">
        <f>K23*($P$12/$K$12)^(1/($P$1-$K$1))</f>
        <v>2.6574082439196175E-2</v>
      </c>
      <c r="M23" s="52">
        <f t="shared" ref="M23:P23" si="323">L23*($P$12/$K$12)^(1/($P$1-$K$1))</f>
        <v>2.7160840672507493E-2</v>
      </c>
      <c r="N23" s="52">
        <f t="shared" si="323"/>
        <v>2.7760554582657186E-2</v>
      </c>
      <c r="O23" s="52">
        <f t="shared" si="323"/>
        <v>2.8373510232205291E-2</v>
      </c>
      <c r="P23" s="52">
        <f t="shared" si="323"/>
        <v>2.8999999999999995E-2</v>
      </c>
      <c r="Q23" s="52">
        <f>P23*($U$12/$P$12)^(1/($U$1-$P$1))</f>
        <v>2.8797182889599492E-2</v>
      </c>
      <c r="R23" s="52">
        <f t="shared" ref="R23:U23" si="324">Q23*($U$12/$P$12)^(1/($U$1-$P$1))</f>
        <v>2.8595784219897998E-2</v>
      </c>
      <c r="S23" s="52">
        <f t="shared" si="324"/>
        <v>2.839579407075607E-2</v>
      </c>
      <c r="T23" s="52">
        <f t="shared" si="324"/>
        <v>2.8197202591412677E-2</v>
      </c>
      <c r="U23" s="52">
        <f t="shared" si="324"/>
        <v>2.7999999999999994E-2</v>
      </c>
      <c r="V23" s="52">
        <f>U23*($AE$12/$U$12)^(1/($AE$1-$U$1))</f>
        <v>2.7898355536834545E-2</v>
      </c>
      <c r="W23" s="52">
        <f t="shared" ref="W23:AE23" si="325">V23*($AE$12/$U$12)^(1/($AE$1-$U$1))</f>
        <v>2.7797080059272391E-2</v>
      </c>
      <c r="X23" s="52">
        <f t="shared" si="325"/>
        <v>2.7696172227836973E-2</v>
      </c>
      <c r="Y23" s="52">
        <f t="shared" si="325"/>
        <v>2.7595630707914248E-2</v>
      </c>
      <c r="Z23" s="52">
        <f t="shared" si="325"/>
        <v>2.7495454169735038E-2</v>
      </c>
      <c r="AA23" s="52">
        <f t="shared" si="325"/>
        <v>2.7395641288357434E-2</v>
      </c>
      <c r="AB23" s="52">
        <f t="shared" si="325"/>
        <v>2.7296190743649282E-2</v>
      </c>
      <c r="AC23" s="52">
        <f t="shared" si="325"/>
        <v>2.7197101220270716E-2</v>
      </c>
      <c r="AD23" s="52">
        <f t="shared" si="325"/>
        <v>2.7098371407656762E-2</v>
      </c>
      <c r="AE23" s="52">
        <f t="shared" si="325"/>
        <v>2.7000000000000007E-2</v>
      </c>
      <c r="AF23" s="52">
        <f>AE23*($AO$12/$AE$12)^(1/($AO$1-$AE$1))</f>
        <v>2.6898293157646008E-2</v>
      </c>
      <c r="AG23" s="52">
        <f t="shared" ref="AG23:AO23" si="326">AF23*($AO$12/$AE$12)^(1/($AO$1-$AE$1))</f>
        <v>2.6796969436839475E-2</v>
      </c>
      <c r="AH23" s="52">
        <f t="shared" si="326"/>
        <v>2.6696027394392158E-2</v>
      </c>
      <c r="AI23" s="52">
        <f t="shared" si="326"/>
        <v>2.6595465592552176E-2</v>
      </c>
      <c r="AJ23" s="52">
        <f t="shared" si="326"/>
        <v>2.6495282598983549E-2</v>
      </c>
      <c r="AK23" s="52">
        <f t="shared" si="326"/>
        <v>2.639547698674579E-2</v>
      </c>
      <c r="AL23" s="52">
        <f t="shared" si="326"/>
        <v>2.6296047334273584E-2</v>
      </c>
      <c r="AM23" s="52">
        <f t="shared" si="326"/>
        <v>2.6196992225356538E-2</v>
      </c>
      <c r="AN23" s="52">
        <f t="shared" si="326"/>
        <v>2.609831024911901E-2</v>
      </c>
      <c r="AO23" s="52">
        <f t="shared" si="326"/>
        <v>2.6000000000000013E-2</v>
      </c>
      <c r="AP23" s="9">
        <f>AO23</f>
        <v>2.6000000000000013E-2</v>
      </c>
      <c r="AQ23" s="9">
        <f t="shared" ref="AQ23:DB23" si="327">AP23</f>
        <v>2.6000000000000013E-2</v>
      </c>
      <c r="AR23" s="9">
        <f t="shared" si="327"/>
        <v>2.6000000000000013E-2</v>
      </c>
      <c r="AS23" s="9">
        <f t="shared" si="327"/>
        <v>2.6000000000000013E-2</v>
      </c>
      <c r="AT23" s="9">
        <f t="shared" si="327"/>
        <v>2.6000000000000013E-2</v>
      </c>
      <c r="AU23" s="9">
        <f t="shared" si="327"/>
        <v>2.6000000000000013E-2</v>
      </c>
      <c r="AV23" s="9">
        <f t="shared" si="327"/>
        <v>2.6000000000000013E-2</v>
      </c>
      <c r="AW23" s="9">
        <f t="shared" si="327"/>
        <v>2.6000000000000013E-2</v>
      </c>
      <c r="AX23" s="9">
        <f t="shared" si="327"/>
        <v>2.6000000000000013E-2</v>
      </c>
      <c r="AY23" s="9">
        <f t="shared" si="327"/>
        <v>2.6000000000000013E-2</v>
      </c>
      <c r="AZ23" s="9">
        <f t="shared" si="327"/>
        <v>2.6000000000000013E-2</v>
      </c>
      <c r="BA23" s="9">
        <f t="shared" si="327"/>
        <v>2.6000000000000013E-2</v>
      </c>
      <c r="BB23" s="9">
        <f t="shared" si="327"/>
        <v>2.6000000000000013E-2</v>
      </c>
      <c r="BC23" s="9">
        <f t="shared" si="327"/>
        <v>2.6000000000000013E-2</v>
      </c>
      <c r="BD23" s="9">
        <f t="shared" si="327"/>
        <v>2.6000000000000013E-2</v>
      </c>
      <c r="BE23" s="9">
        <f t="shared" si="327"/>
        <v>2.6000000000000013E-2</v>
      </c>
      <c r="BF23" s="9">
        <f t="shared" si="327"/>
        <v>2.6000000000000013E-2</v>
      </c>
      <c r="BG23" s="9">
        <f t="shared" si="327"/>
        <v>2.6000000000000013E-2</v>
      </c>
      <c r="BH23" s="9">
        <f t="shared" si="327"/>
        <v>2.6000000000000013E-2</v>
      </c>
      <c r="BI23" s="9">
        <f t="shared" si="327"/>
        <v>2.6000000000000013E-2</v>
      </c>
      <c r="BJ23" s="9">
        <f t="shared" si="327"/>
        <v>2.6000000000000013E-2</v>
      </c>
      <c r="BK23" s="9">
        <f t="shared" si="327"/>
        <v>2.6000000000000013E-2</v>
      </c>
      <c r="BL23" s="9">
        <f t="shared" si="327"/>
        <v>2.6000000000000013E-2</v>
      </c>
      <c r="BM23" s="9">
        <f t="shared" si="327"/>
        <v>2.6000000000000013E-2</v>
      </c>
      <c r="BN23" s="9">
        <f t="shared" si="327"/>
        <v>2.6000000000000013E-2</v>
      </c>
      <c r="BO23" s="9">
        <f t="shared" si="327"/>
        <v>2.6000000000000013E-2</v>
      </c>
      <c r="BP23" s="9">
        <f t="shared" si="327"/>
        <v>2.6000000000000013E-2</v>
      </c>
      <c r="BQ23" s="9">
        <f t="shared" si="327"/>
        <v>2.6000000000000013E-2</v>
      </c>
      <c r="BR23" s="9">
        <f t="shared" si="327"/>
        <v>2.6000000000000013E-2</v>
      </c>
      <c r="BS23" s="9">
        <f t="shared" si="327"/>
        <v>2.6000000000000013E-2</v>
      </c>
      <c r="BT23" s="9">
        <f t="shared" si="327"/>
        <v>2.6000000000000013E-2</v>
      </c>
      <c r="BU23" s="9">
        <f t="shared" si="327"/>
        <v>2.6000000000000013E-2</v>
      </c>
      <c r="BV23" s="9">
        <f t="shared" si="327"/>
        <v>2.6000000000000013E-2</v>
      </c>
      <c r="BW23" s="9">
        <f t="shared" si="327"/>
        <v>2.6000000000000013E-2</v>
      </c>
      <c r="BX23" s="9">
        <f t="shared" si="327"/>
        <v>2.6000000000000013E-2</v>
      </c>
      <c r="BY23" s="9">
        <f t="shared" si="327"/>
        <v>2.6000000000000013E-2</v>
      </c>
      <c r="BZ23" s="9">
        <f t="shared" si="327"/>
        <v>2.6000000000000013E-2</v>
      </c>
      <c r="CA23" s="9">
        <f t="shared" si="327"/>
        <v>2.6000000000000013E-2</v>
      </c>
      <c r="CB23" s="9">
        <f t="shared" si="327"/>
        <v>2.6000000000000013E-2</v>
      </c>
      <c r="CC23" s="9">
        <f t="shared" si="327"/>
        <v>2.6000000000000013E-2</v>
      </c>
      <c r="CD23" s="9">
        <f t="shared" si="327"/>
        <v>2.6000000000000013E-2</v>
      </c>
      <c r="CE23" s="9">
        <f t="shared" si="327"/>
        <v>2.6000000000000013E-2</v>
      </c>
      <c r="CF23" s="9">
        <f t="shared" si="327"/>
        <v>2.6000000000000013E-2</v>
      </c>
      <c r="CG23" s="9">
        <f t="shared" si="327"/>
        <v>2.6000000000000013E-2</v>
      </c>
      <c r="CH23" s="9">
        <f t="shared" si="327"/>
        <v>2.6000000000000013E-2</v>
      </c>
      <c r="CI23" s="9">
        <f t="shared" si="327"/>
        <v>2.6000000000000013E-2</v>
      </c>
      <c r="CJ23" s="9">
        <f t="shared" si="327"/>
        <v>2.6000000000000013E-2</v>
      </c>
      <c r="CK23" s="9">
        <f t="shared" si="327"/>
        <v>2.6000000000000013E-2</v>
      </c>
      <c r="CL23" s="9">
        <f t="shared" si="327"/>
        <v>2.6000000000000013E-2</v>
      </c>
      <c r="CM23" s="9">
        <f t="shared" si="327"/>
        <v>2.6000000000000013E-2</v>
      </c>
      <c r="CN23" s="9">
        <f t="shared" si="327"/>
        <v>2.6000000000000013E-2</v>
      </c>
      <c r="CO23" s="9">
        <f t="shared" si="327"/>
        <v>2.6000000000000013E-2</v>
      </c>
      <c r="CP23" s="9">
        <f t="shared" si="327"/>
        <v>2.6000000000000013E-2</v>
      </c>
      <c r="CQ23" s="9">
        <f t="shared" si="327"/>
        <v>2.6000000000000013E-2</v>
      </c>
      <c r="CR23" s="9">
        <f t="shared" si="327"/>
        <v>2.6000000000000013E-2</v>
      </c>
      <c r="CS23" s="9">
        <f t="shared" si="327"/>
        <v>2.6000000000000013E-2</v>
      </c>
      <c r="CT23" s="9">
        <f t="shared" si="327"/>
        <v>2.6000000000000013E-2</v>
      </c>
      <c r="CU23" s="9">
        <f t="shared" si="327"/>
        <v>2.6000000000000013E-2</v>
      </c>
      <c r="CV23" s="9">
        <f t="shared" si="327"/>
        <v>2.6000000000000013E-2</v>
      </c>
      <c r="CW23" s="9">
        <f t="shared" si="327"/>
        <v>2.6000000000000013E-2</v>
      </c>
      <c r="CX23" s="9">
        <f t="shared" si="327"/>
        <v>2.6000000000000013E-2</v>
      </c>
      <c r="CY23" s="9">
        <f t="shared" si="327"/>
        <v>2.6000000000000013E-2</v>
      </c>
      <c r="CZ23" s="9">
        <f t="shared" si="327"/>
        <v>2.6000000000000013E-2</v>
      </c>
      <c r="DA23" s="9">
        <f t="shared" si="327"/>
        <v>2.6000000000000013E-2</v>
      </c>
      <c r="DB23" s="9">
        <f t="shared" si="327"/>
        <v>2.6000000000000013E-2</v>
      </c>
      <c r="DC23" s="9">
        <f t="shared" ref="DC23:EP23" si="328">DB23</f>
        <v>2.6000000000000013E-2</v>
      </c>
      <c r="DD23" s="9">
        <f t="shared" si="328"/>
        <v>2.6000000000000013E-2</v>
      </c>
      <c r="DE23" s="9">
        <f t="shared" si="328"/>
        <v>2.6000000000000013E-2</v>
      </c>
      <c r="DF23" s="9">
        <f t="shared" si="328"/>
        <v>2.6000000000000013E-2</v>
      </c>
      <c r="DG23" s="9">
        <f t="shared" si="328"/>
        <v>2.6000000000000013E-2</v>
      </c>
      <c r="DH23" s="9">
        <f t="shared" si="328"/>
        <v>2.6000000000000013E-2</v>
      </c>
      <c r="DI23" s="9">
        <f t="shared" si="328"/>
        <v>2.6000000000000013E-2</v>
      </c>
      <c r="DJ23" s="9">
        <f t="shared" si="328"/>
        <v>2.6000000000000013E-2</v>
      </c>
      <c r="DK23" s="9">
        <f t="shared" si="328"/>
        <v>2.6000000000000013E-2</v>
      </c>
      <c r="DL23" s="9">
        <f t="shared" si="328"/>
        <v>2.6000000000000013E-2</v>
      </c>
      <c r="DM23" s="9">
        <f t="shared" si="328"/>
        <v>2.6000000000000013E-2</v>
      </c>
      <c r="DN23" s="9">
        <f t="shared" si="328"/>
        <v>2.6000000000000013E-2</v>
      </c>
      <c r="DO23" s="9">
        <f t="shared" si="328"/>
        <v>2.6000000000000013E-2</v>
      </c>
      <c r="DP23" s="9">
        <f t="shared" si="328"/>
        <v>2.6000000000000013E-2</v>
      </c>
      <c r="DQ23" s="9">
        <f t="shared" si="328"/>
        <v>2.6000000000000013E-2</v>
      </c>
      <c r="DR23" s="9">
        <f t="shared" si="328"/>
        <v>2.6000000000000013E-2</v>
      </c>
      <c r="DS23" s="9">
        <f t="shared" si="328"/>
        <v>2.6000000000000013E-2</v>
      </c>
      <c r="DT23" s="9">
        <f t="shared" si="328"/>
        <v>2.6000000000000013E-2</v>
      </c>
      <c r="DU23" s="9">
        <f t="shared" si="328"/>
        <v>2.6000000000000013E-2</v>
      </c>
      <c r="DV23" s="9">
        <f t="shared" si="328"/>
        <v>2.6000000000000013E-2</v>
      </c>
      <c r="DW23" s="9">
        <f t="shared" si="328"/>
        <v>2.6000000000000013E-2</v>
      </c>
      <c r="DX23" s="9">
        <f t="shared" si="328"/>
        <v>2.6000000000000013E-2</v>
      </c>
      <c r="DY23" s="9">
        <f t="shared" si="328"/>
        <v>2.6000000000000013E-2</v>
      </c>
      <c r="DZ23" s="9">
        <f t="shared" si="328"/>
        <v>2.6000000000000013E-2</v>
      </c>
      <c r="EA23" s="9">
        <f t="shared" si="328"/>
        <v>2.6000000000000013E-2</v>
      </c>
      <c r="EB23" s="9">
        <f t="shared" si="328"/>
        <v>2.6000000000000013E-2</v>
      </c>
      <c r="EC23" s="9">
        <f t="shared" si="328"/>
        <v>2.6000000000000013E-2</v>
      </c>
      <c r="ED23" s="9">
        <f t="shared" si="328"/>
        <v>2.6000000000000013E-2</v>
      </c>
      <c r="EE23" s="9">
        <f t="shared" si="328"/>
        <v>2.6000000000000013E-2</v>
      </c>
      <c r="EF23" s="9">
        <f t="shared" si="328"/>
        <v>2.6000000000000013E-2</v>
      </c>
      <c r="EG23" s="9">
        <f t="shared" si="328"/>
        <v>2.6000000000000013E-2</v>
      </c>
      <c r="EH23" s="9">
        <f t="shared" si="328"/>
        <v>2.6000000000000013E-2</v>
      </c>
      <c r="EI23" s="9">
        <f t="shared" si="328"/>
        <v>2.6000000000000013E-2</v>
      </c>
      <c r="EJ23" s="9">
        <f t="shared" si="328"/>
        <v>2.6000000000000013E-2</v>
      </c>
      <c r="EK23" s="9">
        <f t="shared" si="328"/>
        <v>2.6000000000000013E-2</v>
      </c>
      <c r="EL23" s="9">
        <f t="shared" si="328"/>
        <v>2.6000000000000013E-2</v>
      </c>
      <c r="EM23" s="9">
        <f t="shared" si="328"/>
        <v>2.6000000000000013E-2</v>
      </c>
      <c r="EN23" s="9">
        <f t="shared" si="328"/>
        <v>2.6000000000000013E-2</v>
      </c>
      <c r="EO23" s="9">
        <f t="shared" si="328"/>
        <v>2.6000000000000013E-2</v>
      </c>
      <c r="EP23" s="9">
        <f t="shared" si="328"/>
        <v>2.6000000000000013E-2</v>
      </c>
    </row>
    <row r="24" spans="1:146" s="21" customFormat="1" x14ac:dyDescent="0.25">
      <c r="A24" s="21" t="s">
        <v>95</v>
      </c>
      <c r="C24" s="29">
        <f>C23</f>
        <v>2.911656E-2</v>
      </c>
      <c r="D24" s="29">
        <f>D23</f>
        <v>2.911656E-2</v>
      </c>
      <c r="E24" s="70">
        <f t="array" ref="E24:AO24">TRANSPOSE('polynomial regression'!Q5:Q41)</f>
        <v>2.9353408995580244E-2</v>
      </c>
      <c r="F24" s="70">
        <v>2.8881931709551237E-2</v>
      </c>
      <c r="G24" s="69">
        <v>2.8512906103941912E-2</v>
      </c>
      <c r="H24" s="69">
        <v>2.8233018945682826E-2</v>
      </c>
      <c r="I24" s="69">
        <v>2.802971161362244E-2</v>
      </c>
      <c r="J24" s="69">
        <v>2.7891180098527046E-2</v>
      </c>
      <c r="K24" s="69">
        <v>2.780637500308079E-2</v>
      </c>
      <c r="L24" s="69">
        <v>2.7765001541885687E-2</v>
      </c>
      <c r="M24" s="69">
        <v>2.7757519541461616E-2</v>
      </c>
      <c r="N24" s="69">
        <v>2.7775143440246296E-2</v>
      </c>
      <c r="O24" s="69">
        <v>2.7809842288595298E-2</v>
      </c>
      <c r="P24" s="69">
        <v>2.7854339748782084E-2</v>
      </c>
      <c r="Q24" s="69">
        <v>2.7902114094997942E-2</v>
      </c>
      <c r="R24" s="69">
        <v>2.7947398213352032E-2</v>
      </c>
      <c r="S24" s="69">
        <v>2.7985179601871361E-2</v>
      </c>
      <c r="T24" s="69">
        <v>2.8011200370500793E-2</v>
      </c>
      <c r="U24" s="69">
        <v>2.8021957241103068E-2</v>
      </c>
      <c r="V24" s="69">
        <v>2.8014701547458776E-2</v>
      </c>
      <c r="W24" s="69">
        <v>2.7987439235266344E-2</v>
      </c>
      <c r="X24" s="69">
        <v>2.7938930862142074E-2</v>
      </c>
      <c r="Y24" s="69">
        <v>2.7868691597620138E-2</v>
      </c>
      <c r="Z24" s="69">
        <v>2.7776991223152525E-2</v>
      </c>
      <c r="AA24" s="69">
        <v>2.7664854132109135E-2</v>
      </c>
      <c r="AB24" s="69">
        <v>2.7534059329777663E-2</v>
      </c>
      <c r="AC24" s="69">
        <v>2.7387140433363731E-2</v>
      </c>
      <c r="AD24" s="69">
        <v>2.7227385671990761E-2</v>
      </c>
      <c r="AE24" s="69">
        <v>2.7058837886700059E-2</v>
      </c>
      <c r="AF24" s="69">
        <v>2.6886294530450779E-2</v>
      </c>
      <c r="AG24" s="69">
        <v>2.6715307668119938E-2</v>
      </c>
      <c r="AH24" s="69">
        <v>2.6552183976502407E-2</v>
      </c>
      <c r="AI24" s="69">
        <v>2.6403984744310924E-2</v>
      </c>
      <c r="AJ24" s="69">
        <v>2.6278525872176065E-2</v>
      </c>
      <c r="AK24" s="69">
        <v>2.6184377872646269E-2</v>
      </c>
      <c r="AL24" s="69">
        <v>2.613086587018789E-2</v>
      </c>
      <c r="AM24" s="69">
        <v>2.6128069601185015E-2</v>
      </c>
      <c r="AN24" s="69">
        <v>2.6186823413939707E-2</v>
      </c>
      <c r="AO24" s="69">
        <v>2.6318716268671799E-2</v>
      </c>
      <c r="AP24" s="71">
        <f>AO24</f>
        <v>2.6318716268671799E-2</v>
      </c>
      <c r="AQ24" s="71">
        <f t="shared" ref="AQ24:DB24" si="329">AP24</f>
        <v>2.6318716268671799E-2</v>
      </c>
      <c r="AR24" s="71">
        <f t="shared" si="329"/>
        <v>2.6318716268671799E-2</v>
      </c>
      <c r="AS24" s="71">
        <f t="shared" si="329"/>
        <v>2.6318716268671799E-2</v>
      </c>
      <c r="AT24" s="71">
        <f t="shared" si="329"/>
        <v>2.6318716268671799E-2</v>
      </c>
      <c r="AU24" s="71">
        <f t="shared" si="329"/>
        <v>2.6318716268671799E-2</v>
      </c>
      <c r="AV24" s="71">
        <f t="shared" si="329"/>
        <v>2.6318716268671799E-2</v>
      </c>
      <c r="AW24" s="71">
        <f t="shared" si="329"/>
        <v>2.6318716268671799E-2</v>
      </c>
      <c r="AX24" s="71">
        <f t="shared" si="329"/>
        <v>2.6318716268671799E-2</v>
      </c>
      <c r="AY24" s="71">
        <f t="shared" si="329"/>
        <v>2.6318716268671799E-2</v>
      </c>
      <c r="AZ24" s="71">
        <f t="shared" si="329"/>
        <v>2.6318716268671799E-2</v>
      </c>
      <c r="BA24" s="71">
        <f t="shared" si="329"/>
        <v>2.6318716268671799E-2</v>
      </c>
      <c r="BB24" s="71">
        <f t="shared" si="329"/>
        <v>2.6318716268671799E-2</v>
      </c>
      <c r="BC24" s="71">
        <f t="shared" si="329"/>
        <v>2.6318716268671799E-2</v>
      </c>
      <c r="BD24" s="71">
        <f t="shared" si="329"/>
        <v>2.6318716268671799E-2</v>
      </c>
      <c r="BE24" s="71">
        <f t="shared" si="329"/>
        <v>2.6318716268671799E-2</v>
      </c>
      <c r="BF24" s="71">
        <f t="shared" si="329"/>
        <v>2.6318716268671799E-2</v>
      </c>
      <c r="BG24" s="71">
        <f t="shared" si="329"/>
        <v>2.6318716268671799E-2</v>
      </c>
      <c r="BH24" s="71">
        <f t="shared" si="329"/>
        <v>2.6318716268671799E-2</v>
      </c>
      <c r="BI24" s="71">
        <f t="shared" si="329"/>
        <v>2.6318716268671799E-2</v>
      </c>
      <c r="BJ24" s="71">
        <f t="shared" si="329"/>
        <v>2.6318716268671799E-2</v>
      </c>
      <c r="BK24" s="71">
        <f t="shared" si="329"/>
        <v>2.6318716268671799E-2</v>
      </c>
      <c r="BL24" s="71">
        <f t="shared" si="329"/>
        <v>2.6318716268671799E-2</v>
      </c>
      <c r="BM24" s="71">
        <f t="shared" si="329"/>
        <v>2.6318716268671799E-2</v>
      </c>
      <c r="BN24" s="71">
        <f t="shared" si="329"/>
        <v>2.6318716268671799E-2</v>
      </c>
      <c r="BO24" s="71">
        <f t="shared" si="329"/>
        <v>2.6318716268671799E-2</v>
      </c>
      <c r="BP24" s="71">
        <f t="shared" si="329"/>
        <v>2.6318716268671799E-2</v>
      </c>
      <c r="BQ24" s="71">
        <f t="shared" si="329"/>
        <v>2.6318716268671799E-2</v>
      </c>
      <c r="BR24" s="71">
        <f t="shared" si="329"/>
        <v>2.6318716268671799E-2</v>
      </c>
      <c r="BS24" s="71">
        <f t="shared" si="329"/>
        <v>2.6318716268671799E-2</v>
      </c>
      <c r="BT24" s="71">
        <f t="shared" si="329"/>
        <v>2.6318716268671799E-2</v>
      </c>
      <c r="BU24" s="71">
        <f t="shared" si="329"/>
        <v>2.6318716268671799E-2</v>
      </c>
      <c r="BV24" s="71">
        <f t="shared" si="329"/>
        <v>2.6318716268671799E-2</v>
      </c>
      <c r="BW24" s="71">
        <f t="shared" si="329"/>
        <v>2.6318716268671799E-2</v>
      </c>
      <c r="BX24" s="71">
        <f t="shared" si="329"/>
        <v>2.6318716268671799E-2</v>
      </c>
      <c r="BY24" s="71">
        <f t="shared" si="329"/>
        <v>2.6318716268671799E-2</v>
      </c>
      <c r="BZ24" s="71">
        <f t="shared" si="329"/>
        <v>2.6318716268671799E-2</v>
      </c>
      <c r="CA24" s="71">
        <f t="shared" si="329"/>
        <v>2.6318716268671799E-2</v>
      </c>
      <c r="CB24" s="71">
        <f t="shared" si="329"/>
        <v>2.6318716268671799E-2</v>
      </c>
      <c r="CC24" s="71">
        <f t="shared" si="329"/>
        <v>2.6318716268671799E-2</v>
      </c>
      <c r="CD24" s="71">
        <f t="shared" si="329"/>
        <v>2.6318716268671799E-2</v>
      </c>
      <c r="CE24" s="71">
        <f t="shared" si="329"/>
        <v>2.6318716268671799E-2</v>
      </c>
      <c r="CF24" s="71">
        <f t="shared" si="329"/>
        <v>2.6318716268671799E-2</v>
      </c>
      <c r="CG24" s="71">
        <f t="shared" si="329"/>
        <v>2.6318716268671799E-2</v>
      </c>
      <c r="CH24" s="71">
        <f t="shared" si="329"/>
        <v>2.6318716268671799E-2</v>
      </c>
      <c r="CI24" s="71">
        <f t="shared" si="329"/>
        <v>2.6318716268671799E-2</v>
      </c>
      <c r="CJ24" s="71">
        <f t="shared" si="329"/>
        <v>2.6318716268671799E-2</v>
      </c>
      <c r="CK24" s="71">
        <f t="shared" si="329"/>
        <v>2.6318716268671799E-2</v>
      </c>
      <c r="CL24" s="71">
        <f t="shared" si="329"/>
        <v>2.6318716268671799E-2</v>
      </c>
      <c r="CM24" s="71">
        <f t="shared" si="329"/>
        <v>2.6318716268671799E-2</v>
      </c>
      <c r="CN24" s="71">
        <f t="shared" si="329"/>
        <v>2.6318716268671799E-2</v>
      </c>
      <c r="CO24" s="71">
        <f t="shared" si="329"/>
        <v>2.6318716268671799E-2</v>
      </c>
      <c r="CP24" s="71">
        <f t="shared" si="329"/>
        <v>2.6318716268671799E-2</v>
      </c>
      <c r="CQ24" s="71">
        <f t="shared" si="329"/>
        <v>2.6318716268671799E-2</v>
      </c>
      <c r="CR24" s="71">
        <f t="shared" si="329"/>
        <v>2.6318716268671799E-2</v>
      </c>
      <c r="CS24" s="71">
        <f t="shared" si="329"/>
        <v>2.6318716268671799E-2</v>
      </c>
      <c r="CT24" s="71">
        <f t="shared" si="329"/>
        <v>2.6318716268671799E-2</v>
      </c>
      <c r="CU24" s="71">
        <f t="shared" si="329"/>
        <v>2.6318716268671799E-2</v>
      </c>
      <c r="CV24" s="71">
        <f t="shared" si="329"/>
        <v>2.6318716268671799E-2</v>
      </c>
      <c r="CW24" s="71">
        <f t="shared" si="329"/>
        <v>2.6318716268671799E-2</v>
      </c>
      <c r="CX24" s="71">
        <f t="shared" si="329"/>
        <v>2.6318716268671799E-2</v>
      </c>
      <c r="CY24" s="71">
        <f t="shared" si="329"/>
        <v>2.6318716268671799E-2</v>
      </c>
      <c r="CZ24" s="71">
        <f t="shared" si="329"/>
        <v>2.6318716268671799E-2</v>
      </c>
      <c r="DA24" s="71">
        <f t="shared" si="329"/>
        <v>2.6318716268671799E-2</v>
      </c>
      <c r="DB24" s="71">
        <f t="shared" si="329"/>
        <v>2.6318716268671799E-2</v>
      </c>
      <c r="DC24" s="71">
        <f t="shared" ref="DC24:EP24" si="330">DB24</f>
        <v>2.6318716268671799E-2</v>
      </c>
      <c r="DD24" s="71">
        <f t="shared" si="330"/>
        <v>2.6318716268671799E-2</v>
      </c>
      <c r="DE24" s="71">
        <f t="shared" si="330"/>
        <v>2.6318716268671799E-2</v>
      </c>
      <c r="DF24" s="71">
        <f t="shared" si="330"/>
        <v>2.6318716268671799E-2</v>
      </c>
      <c r="DG24" s="71">
        <f t="shared" si="330"/>
        <v>2.6318716268671799E-2</v>
      </c>
      <c r="DH24" s="71">
        <f t="shared" si="330"/>
        <v>2.6318716268671799E-2</v>
      </c>
      <c r="DI24" s="71">
        <f t="shared" si="330"/>
        <v>2.6318716268671799E-2</v>
      </c>
      <c r="DJ24" s="71">
        <f t="shared" si="330"/>
        <v>2.6318716268671799E-2</v>
      </c>
      <c r="DK24" s="71">
        <f t="shared" si="330"/>
        <v>2.6318716268671799E-2</v>
      </c>
      <c r="DL24" s="71">
        <f t="shared" si="330"/>
        <v>2.6318716268671799E-2</v>
      </c>
      <c r="DM24" s="71">
        <f t="shared" si="330"/>
        <v>2.6318716268671799E-2</v>
      </c>
      <c r="DN24" s="71">
        <f t="shared" si="330"/>
        <v>2.6318716268671799E-2</v>
      </c>
      <c r="DO24" s="71">
        <f t="shared" si="330"/>
        <v>2.6318716268671799E-2</v>
      </c>
      <c r="DP24" s="71">
        <f t="shared" si="330"/>
        <v>2.6318716268671799E-2</v>
      </c>
      <c r="DQ24" s="71">
        <f t="shared" si="330"/>
        <v>2.6318716268671799E-2</v>
      </c>
      <c r="DR24" s="71">
        <f t="shared" si="330"/>
        <v>2.6318716268671799E-2</v>
      </c>
      <c r="DS24" s="71">
        <f t="shared" si="330"/>
        <v>2.6318716268671799E-2</v>
      </c>
      <c r="DT24" s="71">
        <f t="shared" si="330"/>
        <v>2.6318716268671799E-2</v>
      </c>
      <c r="DU24" s="71">
        <f t="shared" si="330"/>
        <v>2.6318716268671799E-2</v>
      </c>
      <c r="DV24" s="71">
        <f t="shared" si="330"/>
        <v>2.6318716268671799E-2</v>
      </c>
      <c r="DW24" s="71">
        <f t="shared" si="330"/>
        <v>2.6318716268671799E-2</v>
      </c>
      <c r="DX24" s="71">
        <f t="shared" si="330"/>
        <v>2.6318716268671799E-2</v>
      </c>
      <c r="DY24" s="71">
        <f t="shared" si="330"/>
        <v>2.6318716268671799E-2</v>
      </c>
      <c r="DZ24" s="71">
        <f t="shared" si="330"/>
        <v>2.6318716268671799E-2</v>
      </c>
      <c r="EA24" s="71">
        <f t="shared" si="330"/>
        <v>2.6318716268671799E-2</v>
      </c>
      <c r="EB24" s="71">
        <f t="shared" si="330"/>
        <v>2.6318716268671799E-2</v>
      </c>
      <c r="EC24" s="71">
        <f t="shared" si="330"/>
        <v>2.6318716268671799E-2</v>
      </c>
      <c r="ED24" s="71">
        <f t="shared" si="330"/>
        <v>2.6318716268671799E-2</v>
      </c>
      <c r="EE24" s="71">
        <f t="shared" si="330"/>
        <v>2.6318716268671799E-2</v>
      </c>
      <c r="EF24" s="71">
        <f t="shared" si="330"/>
        <v>2.6318716268671799E-2</v>
      </c>
      <c r="EG24" s="71">
        <f t="shared" si="330"/>
        <v>2.6318716268671799E-2</v>
      </c>
      <c r="EH24" s="71">
        <f t="shared" si="330"/>
        <v>2.6318716268671799E-2</v>
      </c>
      <c r="EI24" s="71">
        <f t="shared" si="330"/>
        <v>2.6318716268671799E-2</v>
      </c>
      <c r="EJ24" s="71">
        <f t="shared" si="330"/>
        <v>2.6318716268671799E-2</v>
      </c>
      <c r="EK24" s="71">
        <f t="shared" si="330"/>
        <v>2.6318716268671799E-2</v>
      </c>
      <c r="EL24" s="71">
        <f t="shared" si="330"/>
        <v>2.6318716268671799E-2</v>
      </c>
      <c r="EM24" s="71">
        <f t="shared" si="330"/>
        <v>2.6318716268671799E-2</v>
      </c>
      <c r="EN24" s="71">
        <f t="shared" si="330"/>
        <v>2.6318716268671799E-2</v>
      </c>
      <c r="EO24" s="71">
        <f t="shared" si="330"/>
        <v>2.6318716268671799E-2</v>
      </c>
      <c r="EP24" s="71">
        <f t="shared" si="330"/>
        <v>2.6318716268671799E-2</v>
      </c>
    </row>
    <row r="25" spans="1:146" s="12" customFormat="1" x14ac:dyDescent="0.25">
      <c r="A25" s="12" t="s">
        <v>28</v>
      </c>
      <c r="B25" s="178">
        <f>B4</f>
        <v>15369163.176483501</v>
      </c>
      <c r="C25" s="178">
        <f t="shared" ref="C25:D25" si="331">C4</f>
        <v>15816660.338261301</v>
      </c>
      <c r="D25" s="178">
        <f t="shared" si="331"/>
        <v>16277187.08</v>
      </c>
      <c r="E25" s="7">
        <f>D25*(1+E24)</f>
        <v>16754978.009656815</v>
      </c>
      <c r="F25" s="7">
        <f t="shared" ref="F25:AT25" si="332">E25*(1+F24)</f>
        <v>17238894.140326757</v>
      </c>
      <c r="G25" s="7">
        <f t="shared" si="332"/>
        <v>17730425.110285688</v>
      </c>
      <c r="H25" s="7">
        <f t="shared" si="332"/>
        <v>18231008.538339395</v>
      </c>
      <c r="I25" s="7">
        <f t="shared" si="332"/>
        <v>18742018.450094536</v>
      </c>
      <c r="J25" s="7">
        <f>I25*(1+J24)</f>
        <v>19264755.462096039</v>
      </c>
      <c r="K25" s="7">
        <f t="shared" si="332"/>
        <v>19800438.476817731</v>
      </c>
      <c r="L25" s="7">
        <f t="shared" si="332"/>
        <v>20350197.681656588</v>
      </c>
      <c r="M25" s="7">
        <f t="shared" si="332"/>
        <v>20915068.691477779</v>
      </c>
      <c r="N25" s="7">
        <f t="shared" si="332"/>
        <v>21495987.724446177</v>
      </c>
      <c r="O25" s="7">
        <f t="shared" si="332"/>
        <v>22093787.752900604</v>
      </c>
      <c r="P25" s="7">
        <f t="shared" si="332"/>
        <v>22709195.623307377</v>
      </c>
      <c r="Q25" s="7">
        <f t="shared" si="332"/>
        <v>23342830.190594528</v>
      </c>
      <c r="R25" s="7">
        <f t="shared" si="332"/>
        <v>23995201.561357729</v>
      </c>
      <c r="S25" s="7">
        <f t="shared" si="332"/>
        <v>24666711.586635429</v>
      </c>
      <c r="T25" s="7">
        <f t="shared" si="332"/>
        <v>25357655.78737003</v>
      </c>
      <c r="U25" s="7">
        <f t="shared" si="332"/>
        <v>26068226.933578324</v>
      </c>
      <c r="V25" s="7">
        <f t="shared" si="332"/>
        <v>26798520.530993946</v>
      </c>
      <c r="W25" s="7">
        <f t="shared" si="332"/>
        <v>27548542.495950177</v>
      </c>
      <c r="X25" s="7">
        <f t="shared" si="332"/>
        <v>28318219.320097312</v>
      </c>
      <c r="Y25" s="7">
        <f t="shared" si="332"/>
        <v>29107411.040922869</v>
      </c>
      <c r="Z25" s="7">
        <f t="shared" si="332"/>
        <v>29915927.341935273</v>
      </c>
      <c r="AA25" s="7">
        <f t="shared" si="332"/>
        <v>30743547.108076688</v>
      </c>
      <c r="AB25" s="7">
        <f t="shared" si="332"/>
        <v>31590041.758158289</v>
      </c>
      <c r="AC25" s="7">
        <f t="shared" si="332"/>
        <v>32455202.668084793</v>
      </c>
      <c r="AD25" s="7">
        <f t="shared" si="332"/>
        <v>33338872.988191359</v>
      </c>
      <c r="AE25" s="7">
        <f t="shared" si="332"/>
        <v>34240984.14770411</v>
      </c>
      <c r="AF25" s="7">
        <f t="shared" si="332"/>
        <v>35161597.332511783</v>
      </c>
      <c r="AG25" s="7">
        <f t="shared" si="332"/>
        <v>36100950.22335238</v>
      </c>
      <c r="AH25" s="7">
        <f t="shared" si="332"/>
        <v>37059509.295409389</v>
      </c>
      <c r="AI25" s="7">
        <f t="shared" si="332"/>
        <v>38038028.013477027</v>
      </c>
      <c r="AJ25" s="7">
        <f t="shared" si="332"/>
        <v>39037611.316755742</v>
      </c>
      <c r="AK25" s="7">
        <f t="shared" si="332"/>
        <v>40059786.882719167</v>
      </c>
      <c r="AL25" s="7">
        <f t="shared" si="332"/>
        <v>41106583.800539814</v>
      </c>
      <c r="AM25" s="7">
        <f t="shared" si="332"/>
        <v>42180619.483147264</v>
      </c>
      <c r="AN25" s="7">
        <f t="shared" si="332"/>
        <v>43285195.91704303</v>
      </c>
      <c r="AO25" s="7">
        <f t="shared" si="332"/>
        <v>44424406.707017556</v>
      </c>
      <c r="AP25" s="72">
        <f>AO25*(1+AP24)</f>
        <v>45593600.062543631</v>
      </c>
      <c r="AQ25" s="72">
        <f t="shared" si="332"/>
        <v>46793565.086257011</v>
      </c>
      <c r="AR25" s="72">
        <f t="shared" si="332"/>
        <v>48025111.648961835</v>
      </c>
      <c r="AS25" s="72">
        <f t="shared" si="332"/>
        <v>49289070.936222143</v>
      </c>
      <c r="AT25" s="72">
        <f t="shared" si="332"/>
        <v>50586296.009339012</v>
      </c>
      <c r="AU25" s="72">
        <f>AT25*(1+AU23)</f>
        <v>51901539.705581829</v>
      </c>
      <c r="AV25" s="72">
        <f t="shared" ref="AV25" si="333">AU25*(1+AV23)</f>
        <v>53250979.73792696</v>
      </c>
      <c r="AW25" s="72">
        <f t="shared" ref="AW25" si="334">AV25*(1+AW23)</f>
        <v>54635505.211113065</v>
      </c>
      <c r="AX25" s="72">
        <f t="shared" ref="AX25" si="335">AW25*(1+AX23)</f>
        <v>56056028.346602008</v>
      </c>
      <c r="AY25" s="72">
        <f t="shared" ref="AY25" si="336">AX25*(1+AY23)</f>
        <v>57513485.083613664</v>
      </c>
      <c r="AZ25" s="72">
        <f t="shared" ref="AZ25" si="337">AY25*(1+AZ23)</f>
        <v>59008835.695787624</v>
      </c>
      <c r="BA25" s="72">
        <f t="shared" ref="BA25" si="338">AZ25*(1+BA23)</f>
        <v>60543065.423878103</v>
      </c>
      <c r="BB25" s="72">
        <f t="shared" ref="BB25" si="339">BA25*(1+BB23)</f>
        <v>62117185.124898933</v>
      </c>
      <c r="BC25" s="72">
        <f t="shared" ref="BC25" si="340">BB25*(1+BC23)</f>
        <v>63732231.938146308</v>
      </c>
      <c r="BD25" s="72">
        <f t="shared" ref="BD25" si="341">BC25*(1+BD23)</f>
        <v>65389269.968538113</v>
      </c>
      <c r="BE25" s="72">
        <f t="shared" ref="BE25" si="342">BD25*(1+BE23)</f>
        <v>67089390.987720102</v>
      </c>
      <c r="BF25" s="72">
        <f t="shared" ref="BF25" si="343">BE25*(1+BF23)</f>
        <v>68833715.153400823</v>
      </c>
      <c r="BG25" s="72">
        <f t="shared" ref="BG25" si="344">BF25*(1+BG23)</f>
        <v>70623391.747389242</v>
      </c>
      <c r="BH25" s="72">
        <f t="shared" ref="BH25" si="345">BG25*(1+BH23)</f>
        <v>72459599.932821363</v>
      </c>
      <c r="BI25" s="72">
        <f t="shared" ref="BI25" si="346">BH25*(1+BI23)</f>
        <v>74343549.531074718</v>
      </c>
      <c r="BJ25" s="72">
        <f t="shared" ref="BJ25" si="347">BI25*(1+BJ23)</f>
        <v>76276481.818882659</v>
      </c>
      <c r="BK25" s="72">
        <f t="shared" ref="BK25" si="348">BJ25*(1+BK23)</f>
        <v>78259670.346173614</v>
      </c>
      <c r="BL25" s="72">
        <f t="shared" ref="BL25" si="349">BK25*(1+BL23)</f>
        <v>80294421.775174126</v>
      </c>
      <c r="BM25" s="72">
        <f t="shared" ref="BM25" si="350">BL25*(1+BM23)</f>
        <v>82382076.741328657</v>
      </c>
      <c r="BN25" s="72">
        <f t="shared" ref="BN25" si="351">BM25*(1+BN23)</f>
        <v>84524010.7366032</v>
      </c>
      <c r="BO25" s="72">
        <f t="shared" ref="BO25" si="352">BN25*(1+BO23)</f>
        <v>86721635.015754879</v>
      </c>
      <c r="BP25" s="72">
        <f t="shared" ref="BP25" si="353">BO25*(1+BP23)</f>
        <v>88976397.526164502</v>
      </c>
      <c r="BQ25" s="72">
        <f t="shared" ref="BQ25" si="354">BP25*(1+BQ23)</f>
        <v>91289783.861844778</v>
      </c>
      <c r="BR25" s="72">
        <f t="shared" ref="BR25" si="355">BQ25*(1+BR23)</f>
        <v>93663318.242252737</v>
      </c>
      <c r="BS25" s="72">
        <f t="shared" ref="BS25" si="356">BR25*(1+BS23)</f>
        <v>96098564.516551316</v>
      </c>
      <c r="BT25" s="72">
        <f t="shared" ref="BT25" si="357">BS25*(1+BT23)</f>
        <v>98597127.193981647</v>
      </c>
      <c r="BU25" s="72">
        <f t="shared" ref="BU25" si="358">BT25*(1+BU23)</f>
        <v>101160652.50102517</v>
      </c>
      <c r="BV25" s="72">
        <f t="shared" ref="BV25" si="359">BU25*(1+BV23)</f>
        <v>103790829.46605183</v>
      </c>
      <c r="BW25" s="72">
        <f t="shared" ref="BW25" si="360">BV25*(1+BW23)</f>
        <v>106489391.03216918</v>
      </c>
      <c r="BX25" s="72">
        <f t="shared" ref="BX25" si="361">BW25*(1+BX23)</f>
        <v>109258115.19900557</v>
      </c>
      <c r="BY25" s="72">
        <f t="shared" ref="BY25" si="362">BX25*(1+BY23)</f>
        <v>112098826.19417973</v>
      </c>
      <c r="BZ25" s="72">
        <f t="shared" ref="BZ25" si="363">BY25*(1+BZ23)</f>
        <v>115013395.6752284</v>
      </c>
      <c r="CA25" s="72">
        <f t="shared" ref="CA25" si="364">BZ25*(1+CA23)</f>
        <v>118003743.96278435</v>
      </c>
      <c r="CB25" s="72">
        <f t="shared" ref="CB25" si="365">CA25*(1+CB23)</f>
        <v>121071841.30581674</v>
      </c>
      <c r="CC25" s="72">
        <f t="shared" ref="CC25" si="366">CB25*(1+CC23)</f>
        <v>124219709.17976798</v>
      </c>
      <c r="CD25" s="72">
        <f t="shared" ref="CD25" si="367">CC25*(1+CD23)</f>
        <v>127449421.61844195</v>
      </c>
      <c r="CE25" s="72">
        <f t="shared" ref="CE25" si="368">CD25*(1+CE23)</f>
        <v>130763106.58052145</v>
      </c>
      <c r="CF25" s="72">
        <f t="shared" ref="CF25" si="369">CE25*(1+CF23)</f>
        <v>134162947.35161501</v>
      </c>
      <c r="CG25" s="72">
        <f t="shared" ref="CG25" si="370">CF25*(1+CG23)</f>
        <v>137651183.982757</v>
      </c>
      <c r="CH25" s="72">
        <f t="shared" ref="CH25" si="371">CG25*(1+CH23)</f>
        <v>141230114.7663087</v>
      </c>
      <c r="CI25" s="72">
        <f t="shared" ref="CI25" si="372">CH25*(1+CI23)</f>
        <v>144902097.75023273</v>
      </c>
      <c r="CJ25" s="72">
        <f t="shared" ref="CJ25" si="373">CI25*(1+CJ23)</f>
        <v>148669552.29173878</v>
      </c>
      <c r="CK25" s="72">
        <f t="shared" ref="CK25" si="374">CJ25*(1+CK23)</f>
        <v>152534960.651324</v>
      </c>
      <c r="CL25" s="72">
        <f t="shared" ref="CL25" si="375">CK25*(1+CL23)</f>
        <v>156500869.62825844</v>
      </c>
      <c r="CM25" s="72">
        <f t="shared" ref="CM25" si="376">CL25*(1+CM23)</f>
        <v>160569892.23859316</v>
      </c>
      <c r="CN25" s="72">
        <f t="shared" ref="CN25" si="377">CM25*(1+CN23)</f>
        <v>164744709.43679658</v>
      </c>
      <c r="CO25" s="72">
        <f t="shared" ref="CO25" si="378">CN25*(1+CO23)</f>
        <v>169028071.8821533</v>
      </c>
      <c r="CP25" s="72">
        <f t="shared" ref="CP25" si="379">CO25*(1+CP23)</f>
        <v>173422801.7510893</v>
      </c>
      <c r="CQ25" s="72">
        <f t="shared" ref="CQ25" si="380">CP25*(1+CQ23)</f>
        <v>177931794.59661764</v>
      </c>
      <c r="CR25" s="72">
        <f t="shared" ref="CR25" si="381">CQ25*(1+CR23)</f>
        <v>182558021.25612971</v>
      </c>
      <c r="CS25" s="72">
        <f t="shared" ref="CS25" si="382">CR25*(1+CS23)</f>
        <v>187304529.80878907</v>
      </c>
      <c r="CT25" s="72">
        <f t="shared" ref="CT25" si="383">CS25*(1+CT23)</f>
        <v>192174447.5838176</v>
      </c>
      <c r="CU25" s="72">
        <f t="shared" ref="CU25" si="384">CT25*(1+CU23)</f>
        <v>197170983.22099686</v>
      </c>
      <c r="CV25" s="72">
        <f t="shared" ref="CV25" si="385">CU25*(1+CV23)</f>
        <v>202297428.78474277</v>
      </c>
      <c r="CW25" s="72">
        <f t="shared" ref="CW25" si="386">CV25*(1+CW23)</f>
        <v>207557161.93314609</v>
      </c>
      <c r="CX25" s="72">
        <f t="shared" ref="CX25" si="387">CW25*(1+CX23)</f>
        <v>212953648.14340788</v>
      </c>
      <c r="CY25" s="72">
        <f t="shared" ref="CY25" si="388">CX25*(1+CY23)</f>
        <v>218490442.9951365</v>
      </c>
      <c r="CZ25" s="72">
        <f t="shared" ref="CZ25" si="389">CY25*(1+CZ23)</f>
        <v>224171194.51301005</v>
      </c>
      <c r="DA25" s="72">
        <f t="shared" ref="DA25" si="390">CZ25*(1+DA23)</f>
        <v>229999645.57034832</v>
      </c>
      <c r="DB25" s="72">
        <f t="shared" ref="DB25" si="391">DA25*(1+DB23)</f>
        <v>235979636.35517737</v>
      </c>
      <c r="DC25" s="72">
        <f t="shared" ref="DC25" si="392">DB25*(1+DC23)</f>
        <v>242115106.90041199</v>
      </c>
      <c r="DD25" s="72">
        <f t="shared" ref="DD25" si="393">DC25*(1+DD23)</f>
        <v>248410099.67982271</v>
      </c>
      <c r="DE25" s="72">
        <f t="shared" ref="DE25" si="394">DD25*(1+DE23)</f>
        <v>254868762.27149811</v>
      </c>
      <c r="DF25" s="72">
        <f t="shared" ref="DF25" si="395">DE25*(1+DF23)</f>
        <v>261495350.09055707</v>
      </c>
      <c r="DG25" s="72">
        <f t="shared" ref="DG25" si="396">DF25*(1+DG23)</f>
        <v>268294229.19291157</v>
      </c>
      <c r="DH25" s="72">
        <f t="shared" ref="DH25" si="397">DG25*(1+DH23)</f>
        <v>275269879.15192729</v>
      </c>
      <c r="DI25" s="72">
        <f t="shared" ref="DI25" si="398">DH25*(1+DI23)</f>
        <v>282426896.00987738</v>
      </c>
      <c r="DJ25" s="72">
        <f t="shared" ref="DJ25" si="399">DI25*(1+DJ23)</f>
        <v>289769995.30613422</v>
      </c>
      <c r="DK25" s="72">
        <f t="shared" ref="DK25" si="400">DJ25*(1+DK23)</f>
        <v>297304015.18409371</v>
      </c>
      <c r="DL25" s="72">
        <f t="shared" ref="DL25" si="401">DK25*(1+DL23)</f>
        <v>305033919.57888013</v>
      </c>
      <c r="DM25" s="72">
        <f t="shared" ref="DM25" si="402">DL25*(1+DM23)</f>
        <v>312964801.48793101</v>
      </c>
      <c r="DN25" s="72">
        <f t="shared" ref="DN25" si="403">DM25*(1+DN23)</f>
        <v>321101886.32661724</v>
      </c>
      <c r="DO25" s="72">
        <f t="shared" ref="DO25" si="404">DN25*(1+DO23)</f>
        <v>329450535.37110931</v>
      </c>
      <c r="DP25" s="72">
        <f t="shared" ref="DP25" si="405">DO25*(1+DP23)</f>
        <v>338016249.29075813</v>
      </c>
      <c r="DQ25" s="72">
        <f t="shared" ref="DQ25" si="406">DP25*(1+DQ23)</f>
        <v>346804671.77231783</v>
      </c>
      <c r="DR25" s="72">
        <f t="shared" ref="DR25" si="407">DQ25*(1+DR23)</f>
        <v>355821593.23839808</v>
      </c>
      <c r="DS25" s="72">
        <f t="shared" ref="DS25" si="408">DR25*(1+DS23)</f>
        <v>365072954.6625964</v>
      </c>
      <c r="DT25" s="72">
        <f t="shared" ref="DT25" si="409">DS25*(1+DT23)</f>
        <v>374564851.4838239</v>
      </c>
      <c r="DU25" s="72">
        <f t="shared" ref="DU25" si="410">DT25*(1+DU23)</f>
        <v>384303537.62240332</v>
      </c>
      <c r="DV25" s="72">
        <f t="shared" ref="DV25" si="411">DU25*(1+DV23)</f>
        <v>394295429.60058582</v>
      </c>
      <c r="DW25" s="72">
        <f t="shared" ref="DW25" si="412">DV25*(1+DW23)</f>
        <v>404547110.77020109</v>
      </c>
      <c r="DX25" s="72">
        <f t="shared" ref="DX25" si="413">DW25*(1+DX23)</f>
        <v>415065335.65022629</v>
      </c>
      <c r="DY25" s="72">
        <f t="shared" ref="DY25" si="414">DX25*(1+DY23)</f>
        <v>425857034.37713218</v>
      </c>
      <c r="DZ25" s="72">
        <f t="shared" ref="DZ25" si="415">DY25*(1+DZ23)</f>
        <v>436929317.27093762</v>
      </c>
      <c r="EA25" s="72">
        <f t="shared" ref="EA25" si="416">DZ25*(1+EA23)</f>
        <v>448289479.51998198</v>
      </c>
      <c r="EB25" s="72">
        <f t="shared" ref="EB25" si="417">EA25*(1+EB23)</f>
        <v>459945005.9875015</v>
      </c>
      <c r="EC25" s="72">
        <f t="shared" ref="EC25" si="418">EB25*(1+EC23)</f>
        <v>471903576.14317656</v>
      </c>
      <c r="ED25" s="72">
        <f t="shared" ref="ED25" si="419">EC25*(1+ED23)</f>
        <v>484173069.12289917</v>
      </c>
      <c r="EE25" s="72">
        <f t="shared" ref="EE25" si="420">ED25*(1+EE23)</f>
        <v>496761568.92009455</v>
      </c>
      <c r="EF25" s="72">
        <f t="shared" ref="EF25" si="421">EE25*(1+EF23)</f>
        <v>509677369.712017</v>
      </c>
      <c r="EG25" s="72">
        <f t="shared" ref="EG25" si="422">EF25*(1+EG23)</f>
        <v>522928981.32452947</v>
      </c>
      <c r="EH25" s="72">
        <f t="shared" ref="EH25" si="423">EG25*(1+EH23)</f>
        <v>536525134.83896726</v>
      </c>
      <c r="EI25" s="72">
        <f t="shared" ref="EI25" si="424">EH25*(1+EI23)</f>
        <v>550474788.34478045</v>
      </c>
      <c r="EJ25" s="72">
        <f t="shared" ref="EJ25" si="425">EI25*(1+EJ23)</f>
        <v>564787132.84174478</v>
      </c>
      <c r="EK25" s="72">
        <f t="shared" ref="EK25" si="426">EJ25*(1+EK23)</f>
        <v>579471598.29563022</v>
      </c>
      <c r="EL25" s="72">
        <f t="shared" ref="EL25" si="427">EK25*(1+EL23)</f>
        <v>594537859.85131657</v>
      </c>
      <c r="EM25" s="72">
        <f t="shared" ref="EM25" si="428">EL25*(1+EM23)</f>
        <v>609995844.20745087</v>
      </c>
      <c r="EN25" s="72">
        <f t="shared" ref="EN25" si="429">EM25*(1+EN23)</f>
        <v>625855736.15684462</v>
      </c>
      <c r="EO25" s="72">
        <f t="shared" ref="EO25" si="430">EN25*(1+EO23)</f>
        <v>642127985.29692256</v>
      </c>
      <c r="EP25" s="72">
        <f t="shared" ref="EP25" si="431">EO25*(1+EP23)</f>
        <v>658823312.91464257</v>
      </c>
    </row>
    <row r="26" spans="1:146" s="12" customFormat="1" x14ac:dyDescent="0.25">
      <c r="A26" s="12" t="s">
        <v>0</v>
      </c>
      <c r="B26" s="18">
        <f>B25*1000000/B3</f>
        <v>132231.8059676383</v>
      </c>
      <c r="C26" s="18">
        <f t="shared" ref="C26:D26" si="432">C25*1000000/C3</f>
        <v>134611.97847505516</v>
      </c>
      <c r="D26" s="18">
        <f t="shared" si="432"/>
        <v>137034.99410444463</v>
      </c>
      <c r="E26" s="7">
        <f>E25*1000000/E3</f>
        <v>139533.73000148314</v>
      </c>
      <c r="F26" s="7">
        <f t="shared" ref="F26" si="433">F25*1000000/F3</f>
        <v>142012.95222427585</v>
      </c>
      <c r="G26" s="7">
        <f t="shared" ref="G26" si="434">G25*1000000/G3</f>
        <v>144484.38471549697</v>
      </c>
      <c r="H26" s="7">
        <f t="shared" ref="H26:I26" si="435">H25*1000000/H3</f>
        <v>146974.79945954151</v>
      </c>
      <c r="I26" s="7">
        <f t="shared" si="435"/>
        <v>149543.98703820299</v>
      </c>
      <c r="J26" s="7">
        <f>J25*1000000/J3</f>
        <v>152197.08394029751</v>
      </c>
      <c r="K26" s="7">
        <f t="shared" ref="K26" si="436">K25*1000000/K3</f>
        <v>154942.36073699887</v>
      </c>
      <c r="L26" s="7">
        <f t="shared" ref="L26:M26" si="437">L25*1000000/L3</f>
        <v>157787.18181530695</v>
      </c>
      <c r="M26" s="7">
        <f t="shared" si="437"/>
        <v>160738.80222923952</v>
      </c>
      <c r="N26" s="7">
        <f t="shared" ref="N26" si="438">N25*1000000/N3</f>
        <v>163803.59639205286</v>
      </c>
      <c r="O26" s="7">
        <f t="shared" ref="O26" si="439">O25*1000000/O3</f>
        <v>166987.19400516266</v>
      </c>
      <c r="P26" s="7">
        <f t="shared" ref="P26:Q26" si="440">P25*1000000/P3</f>
        <v>170294.63164620652</v>
      </c>
      <c r="Q26" s="7">
        <f t="shared" si="440"/>
        <v>173729.68493375208</v>
      </c>
      <c r="R26" s="7">
        <f t="shared" ref="R26" si="441">R25*1000000/R3</f>
        <v>177295.7466258526</v>
      </c>
      <c r="S26" s="7">
        <f t="shared" ref="S26" si="442">S25*1000000/S3</f>
        <v>180995.46118974785</v>
      </c>
      <c r="T26" s="7">
        <f t="shared" ref="T26:U26" si="443">T25*1000000/T3</f>
        <v>184830.98247944275</v>
      </c>
      <c r="U26" s="7">
        <f t="shared" si="443"/>
        <v>188804.05423103954</v>
      </c>
      <c r="V26" s="7">
        <f t="shared" ref="V26" si="444">V25*1000000/V3</f>
        <v>192915.9006816271</v>
      </c>
      <c r="W26" s="7">
        <f t="shared" ref="W26" si="445">W25*1000000/W3</f>
        <v>197167.3496922912</v>
      </c>
      <c r="X26" s="7">
        <f t="shared" ref="X26:Y26" si="446">X25*1000000/X3</f>
        <v>201558.80176332415</v>
      </c>
      <c r="Y26" s="7">
        <f t="shared" si="446"/>
        <v>206090.60647241728</v>
      </c>
      <c r="Z26" s="7">
        <f t="shared" ref="Z26" si="447">Z25*1000000/Z3</f>
        <v>210762.71433907328</v>
      </c>
      <c r="AA26" s="7">
        <f t="shared" ref="AA26" si="448">AA25*1000000/AA3</f>
        <v>215575.15661720745</v>
      </c>
      <c r="AB26" s="7">
        <f t="shared" ref="AB26:AC26" si="449">AB25*1000000/AB3</f>
        <v>220528.04367205032</v>
      </c>
      <c r="AC26" s="7">
        <f t="shared" si="449"/>
        <v>225622.34075932746</v>
      </c>
      <c r="AD26" s="7">
        <f t="shared" ref="AD26" si="450">AD25*1000000/AD3</f>
        <v>230859.37126386407</v>
      </c>
      <c r="AE26" s="7">
        <f t="shared" ref="AE26" si="451">AE25*1000000/AE3</f>
        <v>236241.64087364168</v>
      </c>
      <c r="AF26" s="7">
        <f t="shared" ref="AF26:AG26" si="452">AF25*1000000/AF3</f>
        <v>241772.51061632406</v>
      </c>
      <c r="AG26" s="7">
        <f t="shared" si="452"/>
        <v>247456.81223442795</v>
      </c>
      <c r="AH26" s="7">
        <f t="shared" ref="AH26" si="453">AH25*1000000/AH3</f>
        <v>253300.98439225875</v>
      </c>
      <c r="AI26" s="7">
        <f t="shared" ref="AI26" si="454">AI25*1000000/AI3</f>
        <v>259313.27186324657</v>
      </c>
      <c r="AJ26" s="7">
        <f t="shared" ref="AJ26:AK26" si="455">AJ25*1000000/AJ3</f>
        <v>265504.08560062456</v>
      </c>
      <c r="AK26" s="7">
        <f t="shared" si="455"/>
        <v>271886.9045635385</v>
      </c>
      <c r="AL26" s="7">
        <f t="shared" ref="AL26" si="456">AL25*1000000/AL3</f>
        <v>278478.58361717494</v>
      </c>
      <c r="AM26" s="7">
        <f t="shared" ref="AM26" si="457">AM25*1000000/AM3</f>
        <v>285300.02447299368</v>
      </c>
      <c r="AN26" s="7">
        <f t="shared" ref="AN26:AO26" si="458">AN25*1000000/AN3</f>
        <v>292376.89326551044</v>
      </c>
      <c r="AO26" s="7">
        <f t="shared" si="458"/>
        <v>299740.42508353107</v>
      </c>
      <c r="AP26" s="72">
        <f t="shared" ref="AP26" si="459">AP25*1000000/AP3</f>
        <v>305500.38830749562</v>
      </c>
      <c r="AQ26" s="72">
        <f t="shared" ref="AQ26" si="460">AQ25*1000000/AQ3</f>
        <v>311371.03789060633</v>
      </c>
      <c r="AR26" s="72">
        <f t="shared" ref="AR26:AS26" si="461">AR25*1000000/AR3</f>
        <v>317354.50083778059</v>
      </c>
      <c r="AS26" s="72">
        <f t="shared" si="461"/>
        <v>323452.9450275352</v>
      </c>
      <c r="AT26" s="72">
        <f t="shared" ref="AT26" si="462">AT25*1000000/AT3</f>
        <v>329668.5799974344</v>
      </c>
      <c r="AU26" s="72">
        <f t="shared" ref="AU26:BM26" si="463">AU25*1000000/AU14</f>
        <v>156102654.93352532</v>
      </c>
      <c r="AV26" s="72">
        <f t="shared" si="463"/>
        <v>157190425.89280874</v>
      </c>
      <c r="AW26" s="72">
        <f t="shared" si="463"/>
        <v>157638017.74381602</v>
      </c>
      <c r="AX26" s="72">
        <f t="shared" si="463"/>
        <v>158086884.09016198</v>
      </c>
      <c r="AY26" s="72">
        <f t="shared" si="463"/>
        <v>158537028.56090817</v>
      </c>
      <c r="AZ26" s="72">
        <f t="shared" si="463"/>
        <v>158988454.7954497</v>
      </c>
      <c r="BA26" s="72">
        <f t="shared" si="463"/>
        <v>159441166.44354466</v>
      </c>
      <c r="BB26" s="72">
        <f t="shared" si="463"/>
        <v>159895167.16534361</v>
      </c>
      <c r="BC26" s="72">
        <f t="shared" si="463"/>
        <v>160350460.6314193</v>
      </c>
      <c r="BD26" s="72">
        <f t="shared" si="463"/>
        <v>160807050.52279618</v>
      </c>
      <c r="BE26" s="72">
        <f t="shared" si="463"/>
        <v>161264940.53098026</v>
      </c>
      <c r="BF26" s="72">
        <f t="shared" si="463"/>
        <v>161724134.35798886</v>
      </c>
      <c r="BG26" s="72">
        <f t="shared" si="463"/>
        <v>162184635.71638077</v>
      </c>
      <c r="BH26" s="72">
        <f t="shared" si="463"/>
        <v>162646448.32928592</v>
      </c>
      <c r="BI26" s="72">
        <f t="shared" si="463"/>
        <v>163109575.93043578</v>
      </c>
      <c r="BJ26" s="72">
        <f t="shared" si="463"/>
        <v>163574022.26419339</v>
      </c>
      <c r="BK26" s="72">
        <f t="shared" si="463"/>
        <v>164039791.08558369</v>
      </c>
      <c r="BL26" s="72">
        <f t="shared" si="463"/>
        <v>164506886.16032386</v>
      </c>
      <c r="BM26" s="72">
        <f t="shared" si="463"/>
        <v>164975311.26485378</v>
      </c>
      <c r="BN26" s="72">
        <f t="shared" ref="BN26:CS26" si="464">BN25*1000000/BN14</f>
        <v>165445070.18636653</v>
      </c>
      <c r="BO26" s="72">
        <f t="shared" si="464"/>
        <v>165916166.72283903</v>
      </c>
      <c r="BP26" s="72">
        <f t="shared" si="464"/>
        <v>166388604.68306282</v>
      </c>
      <c r="BQ26" s="72">
        <f t="shared" si="464"/>
        <v>166862387.88667464</v>
      </c>
      <c r="BR26" s="72">
        <f t="shared" si="464"/>
        <v>167337520.16418761</v>
      </c>
      <c r="BS26" s="72">
        <f t="shared" si="464"/>
        <v>167814005.35702202</v>
      </c>
      <c r="BT26" s="72">
        <f t="shared" si="464"/>
        <v>168291847.31753626</v>
      </c>
      <c r="BU26" s="72">
        <f t="shared" si="464"/>
        <v>168771049.90905836</v>
      </c>
      <c r="BV26" s="72">
        <f t="shared" si="464"/>
        <v>169251617.00591668</v>
      </c>
      <c r="BW26" s="72">
        <f t="shared" si="464"/>
        <v>169733552.49347183</v>
      </c>
      <c r="BX26" s="72">
        <f t="shared" si="464"/>
        <v>170216860.26814765</v>
      </c>
      <c r="BY26" s="72">
        <f t="shared" si="464"/>
        <v>170701544.23746282</v>
      </c>
      <c r="BZ26" s="72">
        <f t="shared" si="464"/>
        <v>171187608.32006249</v>
      </c>
      <c r="CA26" s="72">
        <f t="shared" si="464"/>
        <v>171675056.44575006</v>
      </c>
      <c r="CB26" s="72">
        <f t="shared" si="464"/>
        <v>172163892.55551878</v>
      </c>
      <c r="CC26" s="72">
        <f t="shared" si="464"/>
        <v>172654120.60158369</v>
      </c>
      <c r="CD26" s="72">
        <f t="shared" si="464"/>
        <v>173145744.54741353</v>
      </c>
      <c r="CE26" s="72">
        <f t="shared" si="464"/>
        <v>173638768.36776286</v>
      </c>
      <c r="CF26" s="72">
        <f t="shared" si="464"/>
        <v>174133196.04870412</v>
      </c>
      <c r="CG26" s="72">
        <f t="shared" si="464"/>
        <v>174629031.5876599</v>
      </c>
      <c r="CH26" s="72">
        <f t="shared" si="464"/>
        <v>175126278.99343526</v>
      </c>
      <c r="CI26" s="72">
        <f t="shared" si="464"/>
        <v>175624942.28625017</v>
      </c>
      <c r="CJ26" s="72">
        <f t="shared" si="464"/>
        <v>176125025.49777195</v>
      </c>
      <c r="CK26" s="72">
        <f t="shared" si="464"/>
        <v>176626532.67114779</v>
      </c>
      <c r="CL26" s="72">
        <f t="shared" si="464"/>
        <v>177129467.8610377</v>
      </c>
      <c r="CM26" s="72">
        <f t="shared" si="464"/>
        <v>177633835.13364699</v>
      </c>
      <c r="CN26" s="72">
        <f t="shared" si="464"/>
        <v>178139638.56675941</v>
      </c>
      <c r="CO26" s="72">
        <f t="shared" si="464"/>
        <v>178646882.24976996</v>
      </c>
      <c r="CP26" s="72">
        <f t="shared" si="464"/>
        <v>179155570.2837179</v>
      </c>
      <c r="CQ26" s="72">
        <f t="shared" si="464"/>
        <v>179665706.78132007</v>
      </c>
      <c r="CR26" s="72">
        <f t="shared" si="464"/>
        <v>180177295.86700407</v>
      </c>
      <c r="CS26" s="72">
        <f t="shared" si="464"/>
        <v>180690341.67694157</v>
      </c>
      <c r="CT26" s="72">
        <f t="shared" ref="CT26:DY26" si="465">CT25*1000000/CT14</f>
        <v>181204848.3590818</v>
      </c>
      <c r="CU26" s="72">
        <f t="shared" si="465"/>
        <v>181720820.07318503</v>
      </c>
      <c r="CV26" s="72">
        <f t="shared" si="465"/>
        <v>182238260.99085629</v>
      </c>
      <c r="CW26" s="72">
        <f t="shared" si="465"/>
        <v>182757175.29557908</v>
      </c>
      <c r="CX26" s="72">
        <f t="shared" si="465"/>
        <v>183277567.182749</v>
      </c>
      <c r="CY26" s="72">
        <f t="shared" si="465"/>
        <v>183799440.85970801</v>
      </c>
      <c r="CZ26" s="72">
        <f t="shared" si="465"/>
        <v>184322800.54577821</v>
      </c>
      <c r="DA26" s="72">
        <f t="shared" si="465"/>
        <v>184847650.47229588</v>
      </c>
      <c r="DB26" s="72">
        <f t="shared" si="465"/>
        <v>185373994.88264605</v>
      </c>
      <c r="DC26" s="72">
        <f t="shared" si="465"/>
        <v>185901838.03229636</v>
      </c>
      <c r="DD26" s="72">
        <f t="shared" si="465"/>
        <v>186431184.18883184</v>
      </c>
      <c r="DE26" s="72">
        <f t="shared" si="465"/>
        <v>186962037.63198909</v>
      </c>
      <c r="DF26" s="72">
        <f t="shared" si="465"/>
        <v>187494402.6536912</v>
      </c>
      <c r="DG26" s="72">
        <f t="shared" si="465"/>
        <v>188028283.55808225</v>
      </c>
      <c r="DH26" s="72">
        <f t="shared" si="465"/>
        <v>188563684.66156214</v>
      </c>
      <c r="DI26" s="72">
        <f t="shared" si="465"/>
        <v>189100610.29282144</v>
      </c>
      <c r="DJ26" s="72">
        <f t="shared" si="465"/>
        <v>189639064.79287663</v>
      </c>
      <c r="DK26" s="72">
        <f t="shared" si="465"/>
        <v>190179052.51510474</v>
      </c>
      <c r="DL26" s="72">
        <f t="shared" si="465"/>
        <v>190720577.82527906</v>
      </c>
      <c r="DM26" s="72">
        <f t="shared" si="465"/>
        <v>191263645.10160419</v>
      </c>
      <c r="DN26" s="72">
        <f t="shared" si="465"/>
        <v>191808258.73475131</v>
      </c>
      <c r="DO26" s="72">
        <f t="shared" si="465"/>
        <v>192354423.12789387</v>
      </c>
      <c r="DP26" s="72">
        <f t="shared" si="465"/>
        <v>192902142.69674319</v>
      </c>
      <c r="DQ26" s="72">
        <f t="shared" si="465"/>
        <v>193451421.86958402</v>
      </c>
      <c r="DR26" s="72">
        <f t="shared" si="465"/>
        <v>194002265.08731049</v>
      </c>
      <c r="DS26" s="72">
        <f t="shared" si="465"/>
        <v>194554676.80346197</v>
      </c>
      <c r="DT26" s="72">
        <f t="shared" si="465"/>
        <v>195108661.48425901</v>
      </c>
      <c r="DU26" s="72">
        <f t="shared" si="465"/>
        <v>195664223.60863954</v>
      </c>
      <c r="DV26" s="72">
        <f t="shared" si="465"/>
        <v>196221367.66829503</v>
      </c>
      <c r="DW26" s="72">
        <f t="shared" si="465"/>
        <v>196780098.16770673</v>
      </c>
      <c r="DX26" s="72">
        <f t="shared" si="465"/>
        <v>197340419.62418231</v>
      </c>
      <c r="DY26" s="72">
        <f t="shared" si="465"/>
        <v>197902336.56789222</v>
      </c>
      <c r="DZ26" s="72">
        <f t="shared" ref="DZ26:EP26" si="466">DZ25*1000000/DZ14</f>
        <v>198465853.54190618</v>
      </c>
      <c r="EA26" s="72">
        <f t="shared" si="466"/>
        <v>199030975.10223028</v>
      </c>
      <c r="EB26" s="72">
        <f t="shared" si="466"/>
        <v>199597705.81784353</v>
      </c>
      <c r="EC26" s="72">
        <f t="shared" si="466"/>
        <v>200166050.27073494</v>
      </c>
      <c r="ED26" s="72">
        <f t="shared" si="466"/>
        <v>200736013.05594033</v>
      </c>
      <c r="EE26" s="72">
        <f t="shared" si="466"/>
        <v>201307598.78157982</v>
      </c>
      <c r="EF26" s="72">
        <f t="shared" si="466"/>
        <v>201880812.06889492</v>
      </c>
      <c r="EG26" s="72">
        <f t="shared" si="466"/>
        <v>202455657.55228576</v>
      </c>
      <c r="EH26" s="72">
        <f t="shared" si="466"/>
        <v>203032139.87934881</v>
      </c>
      <c r="EI26" s="72">
        <f t="shared" si="466"/>
        <v>203610263.71091434</v>
      </c>
      <c r="EJ26" s="72">
        <f t="shared" si="466"/>
        <v>204190033.721084</v>
      </c>
      <c r="EK26" s="72">
        <f t="shared" si="466"/>
        <v>204771454.59726882</v>
      </c>
      <c r="EL26" s="72">
        <f t="shared" si="466"/>
        <v>205354531.04022691</v>
      </c>
      <c r="EM26" s="72">
        <f t="shared" si="466"/>
        <v>205939267.76410154</v>
      </c>
      <c r="EN26" s="72">
        <f t="shared" si="466"/>
        <v>206525669.49645942</v>
      </c>
      <c r="EO26" s="72">
        <f t="shared" si="466"/>
        <v>207113740.97832865</v>
      </c>
      <c r="EP26" s="72">
        <f t="shared" si="466"/>
        <v>207703486.96423712</v>
      </c>
    </row>
    <row r="27" spans="1:146" s="12" customFormat="1" x14ac:dyDescent="0.25">
      <c r="A27" s="21" t="s">
        <v>4</v>
      </c>
      <c r="B27" s="21"/>
      <c r="C27" s="22">
        <f>C26/B26-1</f>
        <v>1.7999999999995353E-2</v>
      </c>
      <c r="D27" s="22">
        <f>D26/C26-1</f>
        <v>1.8000000125089066E-2</v>
      </c>
      <c r="E27" s="22">
        <f>E26/D26-1</f>
        <v>1.8234290542852305E-2</v>
      </c>
      <c r="F27" s="22">
        <f t="shared" ref="F27" si="467">F26/E26-1</f>
        <v>1.7767906174129822E-2</v>
      </c>
      <c r="G27" s="22">
        <f t="shared" ref="G27" si="468">G26/F26-1</f>
        <v>1.7402866798502004E-2</v>
      </c>
      <c r="H27" s="22">
        <f t="shared" ref="H27" si="469">H26/G26-1</f>
        <v>1.7236566767740324E-2</v>
      </c>
      <c r="I27" s="22">
        <f t="shared" ref="I27" si="470">I26/H26-1</f>
        <v>1.7480463236615673E-2</v>
      </c>
      <c r="J27" s="22">
        <f>J26/I26-1</f>
        <v>1.7741247606410049E-2</v>
      </c>
      <c r="K27" s="22">
        <f t="shared" ref="K27" si="471">K26/J26-1</f>
        <v>1.8037643860366215E-2</v>
      </c>
      <c r="L27" s="22">
        <f t="shared" ref="L27" si="472">L26/K26-1</f>
        <v>1.8360512030256793E-2</v>
      </c>
      <c r="M27" s="22">
        <f t="shared" ref="M27" si="473">M26/L26-1</f>
        <v>1.8706338372831199E-2</v>
      </c>
      <c r="N27" s="22">
        <f t="shared" ref="N27" si="474">N26/M26-1</f>
        <v>1.906692174079061E-2</v>
      </c>
      <c r="O27" s="22">
        <f t="shared" ref="O27" si="475">O26/N26-1</f>
        <v>1.943545613913189E-2</v>
      </c>
      <c r="P27" s="22">
        <f t="shared" ref="P27" si="476">P26/O26-1</f>
        <v>1.9806534631281902E-2</v>
      </c>
      <c r="Q27" s="22">
        <f t="shared" ref="Q27" si="477">Q26/P26-1</f>
        <v>2.0171236487841915E-2</v>
      </c>
      <c r="R27" s="22">
        <f t="shared" ref="R27" si="478">R26/Q26-1</f>
        <v>2.0526496053108856E-2</v>
      </c>
      <c r="S27" s="22">
        <f t="shared" ref="S27" si="479">S26/R26-1</f>
        <v>2.0867475020158066E-2</v>
      </c>
      <c r="T27" s="22">
        <f t="shared" ref="T27" si="480">T26/S26-1</f>
        <v>2.1191256755736632E-2</v>
      </c>
      <c r="U27" s="22">
        <f t="shared" ref="U27" si="481">U26/T26-1</f>
        <v>2.1495702172327436E-2</v>
      </c>
      <c r="V27" s="22">
        <f t="shared" ref="V27" si="482">V26/U26-1</f>
        <v>2.1778380063575797E-2</v>
      </c>
      <c r="W27" s="22">
        <f t="shared" ref="W27" si="483">W26/V26-1</f>
        <v>2.203783615369459E-2</v>
      </c>
      <c r="X27" s="22">
        <f t="shared" ref="X27" si="484">X26/W26-1</f>
        <v>2.2272714411825545E-2</v>
      </c>
      <c r="Y27" s="22">
        <f t="shared" ref="Y27" si="485">Y26/X26-1</f>
        <v>2.2483784729056433E-2</v>
      </c>
      <c r="Z27" s="22">
        <f t="shared" ref="Z27" si="486">Z26/Y26-1</f>
        <v>2.2670164092516876E-2</v>
      </c>
      <c r="AA27" s="22">
        <f t="shared" ref="AA27" si="487">AA26/Z26-1</f>
        <v>2.2833461284769596E-2</v>
      </c>
      <c r="AB27" s="22">
        <f t="shared" ref="AB27" si="488">AB26/AA26-1</f>
        <v>2.297522187882528E-2</v>
      </c>
      <c r="AC27" s="22">
        <f t="shared" ref="AC27" si="489">AC26/AB26-1</f>
        <v>2.3100450185160604E-2</v>
      </c>
      <c r="AD27" s="22">
        <f t="shared" ref="AD27" si="490">AD26/AC26-1</f>
        <v>2.3211489105695371E-2</v>
      </c>
      <c r="AE27" s="22">
        <f t="shared" ref="AE27" si="491">AE26/AD26-1</f>
        <v>2.3314061631164451E-2</v>
      </c>
      <c r="AF27" s="22">
        <f t="shared" ref="AF27" si="492">AF26/AE26-1</f>
        <v>2.341191723114E-2</v>
      </c>
      <c r="AG27" s="22">
        <f t="shared" ref="AG27" si="493">AG26/AF26-1</f>
        <v>2.3510950867050795E-2</v>
      </c>
      <c r="AH27" s="22">
        <f t="shared" ref="AH27" si="494">AH26/AG26-1</f>
        <v>2.3616937861037135E-2</v>
      </c>
      <c r="AI27" s="22">
        <f t="shared" ref="AI27" si="495">AI26/AH26-1</f>
        <v>2.3735744594175268E-2</v>
      </c>
      <c r="AJ27" s="22">
        <f t="shared" ref="AJ27" si="496">AJ26/AI26-1</f>
        <v>2.3873879238401674E-2</v>
      </c>
      <c r="AK27" s="22">
        <f t="shared" ref="AK27" si="497">AK26/AJ26-1</f>
        <v>2.4040379448303728E-2</v>
      </c>
      <c r="AL27" s="22">
        <f t="shared" ref="AL27" si="498">AL26/AK26-1</f>
        <v>2.4244194711099176E-2</v>
      </c>
      <c r="AM27" s="22">
        <f t="shared" ref="AM27" si="499">AM26/AL26-1</f>
        <v>2.4495387642434308E-2</v>
      </c>
      <c r="AN27" s="22">
        <f t="shared" ref="AN27" si="500">AN26/AM26-1</f>
        <v>2.4805005907690081E-2</v>
      </c>
      <c r="AO27" s="22">
        <f t="shared" ref="AO27" si="501">AO26/AN26-1</f>
        <v>2.5185067587860654E-2</v>
      </c>
      <c r="AP27" s="17">
        <f t="shared" ref="AP27" si="502">AP26/AO26-1</f>
        <v>1.9216504488373198E-2</v>
      </c>
      <c r="AQ27" s="17">
        <f t="shared" ref="AQ27" si="503">AQ26/AP26-1</f>
        <v>1.9216504488372976E-2</v>
      </c>
      <c r="AR27" s="17">
        <f t="shared" ref="AR27" si="504">AR26/AQ26-1</f>
        <v>1.9216504488373198E-2</v>
      </c>
      <c r="AS27" s="17">
        <f t="shared" ref="AS27" si="505">AS26/AR26-1</f>
        <v>1.9216504488372976E-2</v>
      </c>
      <c r="AT27" s="17">
        <f t="shared" ref="AT27" si="506">AT26/AS26-1</f>
        <v>1.921650448837342E-2</v>
      </c>
      <c r="AU27" s="17">
        <f t="shared" ref="AU27" si="507">AU26/AT26-1</f>
        <v>472.51389973148235</v>
      </c>
      <c r="AV27" s="17">
        <f t="shared" ref="AV27" si="508">AV26/AU26-1</f>
        <v>6.9683053100322301E-3</v>
      </c>
      <c r="AW27" s="17">
        <f t="shared" ref="AW27" si="509">AW26/AV26-1</f>
        <v>2.8474498269539517E-3</v>
      </c>
      <c r="AX27" s="17">
        <f t="shared" ref="AX27" si="510">AX26/AW26-1</f>
        <v>2.8474498269537296E-3</v>
      </c>
      <c r="AY27" s="17">
        <f t="shared" ref="AY27" si="511">AY26/AX26-1</f>
        <v>2.8474498269537296E-3</v>
      </c>
      <c r="AZ27" s="17">
        <f t="shared" ref="AZ27" si="512">AZ26/AY26-1</f>
        <v>2.8474498269539517E-3</v>
      </c>
      <c r="BA27" s="17">
        <f t="shared" ref="BA27" si="513">BA26/AZ26-1</f>
        <v>2.8474498269537296E-3</v>
      </c>
      <c r="BB27" s="17">
        <f t="shared" ref="BB27" si="514">BB26/BA26-1</f>
        <v>2.8474498269537296E-3</v>
      </c>
      <c r="BC27" s="17">
        <f t="shared" ref="BC27" si="515">BC26/BB26-1</f>
        <v>2.8474498269537296E-3</v>
      </c>
      <c r="BD27" s="17">
        <f t="shared" ref="BD27" si="516">BD26/BC26-1</f>
        <v>2.8474498269537296E-3</v>
      </c>
      <c r="BE27" s="17">
        <f t="shared" ref="BE27" si="517">BE26/BD26-1</f>
        <v>2.8474498269537296E-3</v>
      </c>
      <c r="BF27" s="17">
        <f t="shared" ref="BF27" si="518">BF26/BE26-1</f>
        <v>2.8474498269535076E-3</v>
      </c>
      <c r="BG27" s="17">
        <f t="shared" ref="BG27" si="519">BG26/BF26-1</f>
        <v>2.8474498269537296E-3</v>
      </c>
      <c r="BH27" s="17">
        <f t="shared" ref="BH27" si="520">BH26/BG26-1</f>
        <v>2.8474498269537296E-3</v>
      </c>
      <c r="BI27" s="17">
        <f t="shared" ref="BI27" si="521">BI26/BH26-1</f>
        <v>2.8474498269537296E-3</v>
      </c>
      <c r="BJ27" s="17">
        <f t="shared" ref="BJ27" si="522">BJ26/BI26-1</f>
        <v>2.8474498269537296E-3</v>
      </c>
      <c r="BK27" s="17">
        <f t="shared" ref="BK27" si="523">BK26/BJ26-1</f>
        <v>2.8474498269537296E-3</v>
      </c>
      <c r="BL27" s="17">
        <f t="shared" ref="BL27" si="524">BL26/BK26-1</f>
        <v>2.8474498269537296E-3</v>
      </c>
      <c r="BM27" s="17">
        <f t="shared" ref="BM27" si="525">BM26/BL26-1</f>
        <v>2.8474498269537296E-3</v>
      </c>
      <c r="BN27" s="17">
        <f t="shared" ref="BN27" si="526">BN26/BM26-1</f>
        <v>2.8474498269537296E-3</v>
      </c>
      <c r="BO27" s="17">
        <f t="shared" ref="BO27" si="527">BO26/BN26-1</f>
        <v>2.8474498269537296E-3</v>
      </c>
      <c r="BP27" s="17">
        <f t="shared" ref="BP27" si="528">BP26/BO26-1</f>
        <v>2.8474498269539517E-3</v>
      </c>
      <c r="BQ27" s="17">
        <f t="shared" ref="BQ27" si="529">BQ26/BP26-1</f>
        <v>2.8474498269535076E-3</v>
      </c>
      <c r="BR27" s="17">
        <f t="shared" ref="BR27" si="530">BR26/BQ26-1</f>
        <v>2.8474498269535076E-3</v>
      </c>
      <c r="BS27" s="17">
        <f t="shared" ref="BS27" si="531">BS26/BR26-1</f>
        <v>2.8474498269539517E-3</v>
      </c>
      <c r="BT27" s="17">
        <f t="shared" ref="BT27" si="532">BT26/BS26-1</f>
        <v>2.8474498269537296E-3</v>
      </c>
      <c r="BU27" s="17">
        <f t="shared" ref="BU27" si="533">BU26/BT26-1</f>
        <v>2.8474498269539517E-3</v>
      </c>
      <c r="BV27" s="17">
        <f t="shared" ref="BV27" si="534">BV26/BU26-1</f>
        <v>2.8474498269535076E-3</v>
      </c>
      <c r="BW27" s="17">
        <f t="shared" ref="BW27" si="535">BW26/BV26-1</f>
        <v>2.8474498269537296E-3</v>
      </c>
      <c r="BX27" s="17">
        <f t="shared" ref="BX27" si="536">BX26/BW26-1</f>
        <v>2.8474498269539517E-3</v>
      </c>
      <c r="BY27" s="17">
        <f t="shared" ref="BY27" si="537">BY26/BX26-1</f>
        <v>2.8474498269539517E-3</v>
      </c>
      <c r="BZ27" s="17">
        <f t="shared" ref="BZ27" si="538">BZ26/BY26-1</f>
        <v>2.8474498269535076E-3</v>
      </c>
      <c r="CA27" s="17">
        <f t="shared" ref="CA27" si="539">CA26/BZ26-1</f>
        <v>2.8474498269537296E-3</v>
      </c>
      <c r="CB27" s="17">
        <f t="shared" ref="CB27" si="540">CB26/CA26-1</f>
        <v>2.8474498269537296E-3</v>
      </c>
      <c r="CC27" s="17">
        <f t="shared" ref="CC27" si="541">CC26/CB26-1</f>
        <v>2.8474498269539517E-3</v>
      </c>
      <c r="CD27" s="17">
        <f t="shared" ref="CD27" si="542">CD26/CC26-1</f>
        <v>2.8474498269537296E-3</v>
      </c>
      <c r="CE27" s="17">
        <f t="shared" ref="CE27" si="543">CE26/CD26-1</f>
        <v>2.8474498269539517E-3</v>
      </c>
      <c r="CF27" s="17">
        <f t="shared" ref="CF27" si="544">CF26/CE26-1</f>
        <v>2.8474498269537296E-3</v>
      </c>
      <c r="CG27" s="17">
        <f t="shared" ref="CG27" si="545">CG26/CF26-1</f>
        <v>2.8474498269537296E-3</v>
      </c>
      <c r="CH27" s="17">
        <f t="shared" ref="CH27" si="546">CH26/CG26-1</f>
        <v>2.8474498269537296E-3</v>
      </c>
      <c r="CI27" s="17">
        <f t="shared" ref="CI27" si="547">CI26/CH26-1</f>
        <v>2.8474498269537296E-3</v>
      </c>
      <c r="CJ27" s="17">
        <f t="shared" ref="CJ27" si="548">CJ26/CI26-1</f>
        <v>2.8474498269539517E-3</v>
      </c>
      <c r="CK27" s="17">
        <f t="shared" ref="CK27" si="549">CK26/CJ26-1</f>
        <v>2.8474498269537296E-3</v>
      </c>
      <c r="CL27" s="17">
        <f t="shared" ref="CL27" si="550">CL26/CK26-1</f>
        <v>2.8474498269537296E-3</v>
      </c>
      <c r="CM27" s="17">
        <f t="shared" ref="CM27" si="551">CM26/CL26-1</f>
        <v>2.8474498269535076E-3</v>
      </c>
      <c r="CN27" s="17">
        <f t="shared" ref="CN27" si="552">CN26/CM26-1</f>
        <v>2.8474498269537296E-3</v>
      </c>
      <c r="CO27" s="17">
        <f t="shared" ref="CO27" si="553">CO26/CN26-1</f>
        <v>2.8474498269539517E-3</v>
      </c>
      <c r="CP27" s="17">
        <f t="shared" ref="CP27" si="554">CP26/CO26-1</f>
        <v>2.8474498269537296E-3</v>
      </c>
      <c r="CQ27" s="17">
        <f t="shared" ref="CQ27" si="555">CQ26/CP26-1</f>
        <v>2.8474498269537296E-3</v>
      </c>
      <c r="CR27" s="17">
        <f t="shared" ref="CR27" si="556">CR26/CQ26-1</f>
        <v>2.8474498269537296E-3</v>
      </c>
      <c r="CS27" s="17">
        <f t="shared" ref="CS27" si="557">CS26/CR26-1</f>
        <v>2.8474498269537296E-3</v>
      </c>
      <c r="CT27" s="17">
        <f t="shared" ref="CT27" si="558">CT26/CS26-1</f>
        <v>2.8474498269537296E-3</v>
      </c>
      <c r="CU27" s="17">
        <f t="shared" ref="CU27" si="559">CU26/CT26-1</f>
        <v>2.8474498269535076E-3</v>
      </c>
      <c r="CV27" s="17">
        <f t="shared" ref="CV27" si="560">CV26/CU26-1</f>
        <v>2.8474498269537296E-3</v>
      </c>
      <c r="CW27" s="17">
        <f t="shared" ref="CW27" si="561">CW26/CV26-1</f>
        <v>2.8474498269539517E-3</v>
      </c>
      <c r="CX27" s="17">
        <f t="shared" ref="CX27" si="562">CX26/CW26-1</f>
        <v>2.8474498269535076E-3</v>
      </c>
      <c r="CY27" s="17">
        <f t="shared" ref="CY27" si="563">CY26/CX26-1</f>
        <v>2.8474498269537296E-3</v>
      </c>
      <c r="CZ27" s="17">
        <f t="shared" ref="CZ27" si="564">CZ26/CY26-1</f>
        <v>2.8474498269539517E-3</v>
      </c>
      <c r="DA27" s="17">
        <f t="shared" ref="DA27" si="565">DA26/CZ26-1</f>
        <v>2.8474498269535076E-3</v>
      </c>
      <c r="DB27" s="17">
        <f t="shared" ref="DB27" si="566">DB26/DA26-1</f>
        <v>2.8474498269539517E-3</v>
      </c>
      <c r="DC27" s="17">
        <f t="shared" ref="DC27" si="567">DC26/DB26-1</f>
        <v>2.8474498269537296E-3</v>
      </c>
      <c r="DD27" s="17">
        <f t="shared" ref="DD27" si="568">DD26/DC26-1</f>
        <v>2.8474498269539517E-3</v>
      </c>
      <c r="DE27" s="17">
        <f t="shared" ref="DE27" si="569">DE26/DD26-1</f>
        <v>2.8474498269537296E-3</v>
      </c>
      <c r="DF27" s="17">
        <f t="shared" ref="DF27" si="570">DF26/DE26-1</f>
        <v>2.8474498269537296E-3</v>
      </c>
      <c r="DG27" s="17">
        <f t="shared" ref="DG27" si="571">DG26/DF26-1</f>
        <v>2.8474498269537296E-3</v>
      </c>
      <c r="DH27" s="17">
        <f t="shared" ref="DH27" si="572">DH26/DG26-1</f>
        <v>2.8474498269539517E-3</v>
      </c>
      <c r="DI27" s="17">
        <f t="shared" ref="DI27" si="573">DI26/DH26-1</f>
        <v>2.8474498269535076E-3</v>
      </c>
      <c r="DJ27" s="17">
        <f t="shared" ref="DJ27" si="574">DJ26/DI26-1</f>
        <v>2.8474498269539517E-3</v>
      </c>
      <c r="DK27" s="17">
        <f t="shared" ref="DK27" si="575">DK26/DJ26-1</f>
        <v>2.8474498269535076E-3</v>
      </c>
      <c r="DL27" s="17">
        <f t="shared" ref="DL27" si="576">DL26/DK26-1</f>
        <v>2.8474498269535076E-3</v>
      </c>
      <c r="DM27" s="17">
        <f t="shared" ref="DM27" si="577">DM26/DL26-1</f>
        <v>2.8474498269539517E-3</v>
      </c>
      <c r="DN27" s="17">
        <f t="shared" ref="DN27" si="578">DN26/DM26-1</f>
        <v>2.8474498269537296E-3</v>
      </c>
      <c r="DO27" s="17">
        <f t="shared" ref="DO27" si="579">DO26/DN26-1</f>
        <v>2.8474498269537296E-3</v>
      </c>
      <c r="DP27" s="17">
        <f t="shared" ref="DP27" si="580">DP26/DO26-1</f>
        <v>2.8474498269537296E-3</v>
      </c>
      <c r="DQ27" s="17">
        <f t="shared" ref="DQ27" si="581">DQ26/DP26-1</f>
        <v>2.8474498269537296E-3</v>
      </c>
      <c r="DR27" s="17">
        <f t="shared" ref="DR27" si="582">DR26/DQ26-1</f>
        <v>2.8474498269535076E-3</v>
      </c>
      <c r="DS27" s="17">
        <f t="shared" ref="DS27" si="583">DS26/DR26-1</f>
        <v>2.8474498269537296E-3</v>
      </c>
      <c r="DT27" s="17">
        <f t="shared" ref="DT27" si="584">DT26/DS26-1</f>
        <v>2.8474498269537296E-3</v>
      </c>
      <c r="DU27" s="17">
        <f t="shared" ref="DU27" si="585">DU26/DT26-1</f>
        <v>2.8474498269537296E-3</v>
      </c>
      <c r="DV27" s="17">
        <f t="shared" ref="DV27" si="586">DV26/DU26-1</f>
        <v>2.8474498269539517E-3</v>
      </c>
      <c r="DW27" s="17">
        <f t="shared" ref="DW27" si="587">DW26/DV26-1</f>
        <v>2.8474498269537296E-3</v>
      </c>
      <c r="DX27" s="17">
        <f t="shared" ref="DX27" si="588">DX26/DW26-1</f>
        <v>2.8474498269537296E-3</v>
      </c>
      <c r="DY27" s="17">
        <f t="shared" ref="DY27" si="589">DY26/DX26-1</f>
        <v>2.8474498269539517E-3</v>
      </c>
      <c r="DZ27" s="17">
        <f t="shared" ref="DZ27" si="590">DZ26/DY26-1</f>
        <v>2.8474498269535076E-3</v>
      </c>
      <c r="EA27" s="17">
        <f t="shared" ref="EA27" si="591">EA26/DZ26-1</f>
        <v>2.8474498269535076E-3</v>
      </c>
      <c r="EB27" s="17">
        <f t="shared" ref="EB27" si="592">EB26/EA26-1</f>
        <v>2.8474498269535076E-3</v>
      </c>
      <c r="EC27" s="17">
        <f t="shared" ref="EC27" si="593">EC26/EB26-1</f>
        <v>2.8474498269539517E-3</v>
      </c>
      <c r="ED27" s="17">
        <f t="shared" ref="ED27" si="594">ED26/EC26-1</f>
        <v>2.8474498269537296E-3</v>
      </c>
      <c r="EE27" s="17">
        <f t="shared" ref="EE27" si="595">EE26/ED26-1</f>
        <v>2.8474498269535076E-3</v>
      </c>
      <c r="EF27" s="17">
        <f t="shared" ref="EF27" si="596">EF26/EE26-1</f>
        <v>2.8474498269537296E-3</v>
      </c>
      <c r="EG27" s="17">
        <f t="shared" ref="EG27" si="597">EG26/EF26-1</f>
        <v>2.8474498269537296E-3</v>
      </c>
      <c r="EH27" s="17">
        <f t="shared" ref="EH27" si="598">EH26/EG26-1</f>
        <v>2.8474498269537296E-3</v>
      </c>
      <c r="EI27" s="17">
        <f t="shared" ref="EI27" si="599">EI26/EH26-1</f>
        <v>2.8474498269539517E-3</v>
      </c>
      <c r="EJ27" s="17">
        <f t="shared" ref="EJ27" si="600">EJ26/EI26-1</f>
        <v>2.8474498269537296E-3</v>
      </c>
      <c r="EK27" s="17">
        <f t="shared" ref="EK27" si="601">EK26/EJ26-1</f>
        <v>2.8474498269539517E-3</v>
      </c>
      <c r="EL27" s="17">
        <f t="shared" ref="EL27" si="602">EL26/EK26-1</f>
        <v>2.8474498269539517E-3</v>
      </c>
      <c r="EM27" s="17">
        <f t="shared" ref="EM27" si="603">EM26/EL26-1</f>
        <v>2.8474498269535076E-3</v>
      </c>
      <c r="EN27" s="17">
        <f t="shared" ref="EN27" si="604">EN26/EM26-1</f>
        <v>2.8474498269537296E-3</v>
      </c>
      <c r="EO27" s="17">
        <f t="shared" ref="EO27" si="605">EO26/EN26-1</f>
        <v>2.8474498269539517E-3</v>
      </c>
      <c r="EP27" s="17">
        <f t="shared" ref="EP27" si="606">EP26/EO26-1</f>
        <v>2.8474498269537296E-3</v>
      </c>
    </row>
    <row r="28" spans="1:146" s="12" customFormat="1" x14ac:dyDescent="0.25">
      <c r="A28" s="12" t="s">
        <v>1</v>
      </c>
      <c r="C28" s="4">
        <f t="shared" ref="C28:D28" si="607">C3/B3-1</f>
        <v>1.0920000000000041E-2</v>
      </c>
      <c r="D28" s="4">
        <f t="shared" si="607"/>
        <v>1.0920000000000041E-2</v>
      </c>
      <c r="E28" s="4">
        <f>E3/D3-1</f>
        <v>1.0920000000000041E-2</v>
      </c>
      <c r="F28" s="4">
        <f t="shared" ref="F28:AT28" si="608">F3/E3-1</f>
        <v>1.0920000000000041E-2</v>
      </c>
      <c r="G28" s="4">
        <f t="shared" si="608"/>
        <v>1.0920000000000041E-2</v>
      </c>
      <c r="H28" s="4">
        <f t="shared" si="608"/>
        <v>1.0810122774964182E-2</v>
      </c>
      <c r="I28" s="4">
        <f t="shared" si="608"/>
        <v>1.0368010746318879E-2</v>
      </c>
      <c r="J28" s="4">
        <f t="shared" si="608"/>
        <v>9.9729990466519425E-3</v>
      </c>
      <c r="K28" s="4">
        <f t="shared" si="608"/>
        <v>9.5956482568479995E-3</v>
      </c>
      <c r="L28" s="4">
        <f t="shared" si="608"/>
        <v>9.2349314417929929E-3</v>
      </c>
      <c r="M28" s="4">
        <f t="shared" si="608"/>
        <v>8.8849758047919725E-3</v>
      </c>
      <c r="N28" s="4">
        <f t="shared" si="608"/>
        <v>8.545289336425288E-3</v>
      </c>
      <c r="O28" s="4">
        <f t="shared" si="608"/>
        <v>8.2147291415382018E-3</v>
      </c>
      <c r="P28" s="4">
        <f t="shared" si="608"/>
        <v>7.8915018135372605E-3</v>
      </c>
      <c r="Q28" s="4">
        <f t="shared" si="608"/>
        <v>7.5780195820567275E-3</v>
      </c>
      <c r="R28" s="4">
        <f t="shared" si="608"/>
        <v>7.2716408529751586E-3</v>
      </c>
      <c r="S28" s="4">
        <f t="shared" si="608"/>
        <v>6.9722121194748521E-3</v>
      </c>
      <c r="T28" s="4">
        <f t="shared" si="608"/>
        <v>6.678419512159639E-3</v>
      </c>
      <c r="U28" s="4">
        <f t="shared" si="608"/>
        <v>6.3889207315279695E-3</v>
      </c>
      <c r="V28" s="4">
        <f t="shared" si="608"/>
        <v>6.1033993335175563E-3</v>
      </c>
      <c r="W28" s="4">
        <f t="shared" si="608"/>
        <v>5.8213139192209162E-3</v>
      </c>
      <c r="X28" s="4">
        <f t="shared" si="608"/>
        <v>5.5427640495879782E-3</v>
      </c>
      <c r="Y28" s="4">
        <f t="shared" si="608"/>
        <v>5.2664961038875191E-3</v>
      </c>
      <c r="Z28" s="4">
        <f t="shared" si="608"/>
        <v>4.993620924853337E-3</v>
      </c>
      <c r="AA28" s="4">
        <f t="shared" si="608"/>
        <v>4.7235381224925987E-3</v>
      </c>
      <c r="AB28" s="4">
        <f t="shared" si="608"/>
        <v>4.4564495341143928E-3</v>
      </c>
      <c r="AC28" s="4">
        <f t="shared" si="608"/>
        <v>4.1899016342208384E-3</v>
      </c>
      <c r="AD28" s="4">
        <f t="shared" si="608"/>
        <v>3.9247962020103611E-3</v>
      </c>
      <c r="AE28" s="4">
        <f t="shared" si="608"/>
        <v>3.6594593936942754E-3</v>
      </c>
      <c r="AF28" s="4">
        <f t="shared" si="608"/>
        <v>3.3948962688561402E-3</v>
      </c>
      <c r="AG28" s="4">
        <f t="shared" si="608"/>
        <v>3.1307498941313128E-3</v>
      </c>
      <c r="AH28" s="4">
        <f t="shared" si="608"/>
        <v>2.8675239798190422E-3</v>
      </c>
      <c r="AI28" s="4">
        <f t="shared" si="608"/>
        <v>2.6063758779795165E-3</v>
      </c>
      <c r="AJ28" s="4">
        <f t="shared" si="608"/>
        <v>2.3485769903250908E-3</v>
      </c>
      <c r="AK28" s="4">
        <f t="shared" si="608"/>
        <v>2.0936659016295156E-3</v>
      </c>
      <c r="AL28" s="4">
        <f t="shared" si="608"/>
        <v>1.8420130363745457E-3</v>
      </c>
      <c r="AM28" s="4">
        <f t="shared" si="608"/>
        <v>1.5936450065510144E-3</v>
      </c>
      <c r="AN28" s="4">
        <f t="shared" si="608"/>
        <v>1.3483711518618158E-3</v>
      </c>
      <c r="AO28" s="4">
        <f t="shared" si="608"/>
        <v>1.1057990568261733E-3</v>
      </c>
      <c r="AP28" s="17">
        <f t="shared" si="608"/>
        <v>6.968305310032008E-3</v>
      </c>
      <c r="AQ28" s="17">
        <f t="shared" si="608"/>
        <v>6.968305310032008E-3</v>
      </c>
      <c r="AR28" s="17">
        <f t="shared" si="608"/>
        <v>6.968305310032008E-3</v>
      </c>
      <c r="AS28" s="17">
        <f t="shared" si="608"/>
        <v>6.968305310032008E-3</v>
      </c>
      <c r="AT28" s="17">
        <f t="shared" si="608"/>
        <v>6.968305310032008E-3</v>
      </c>
      <c r="AU28" s="17">
        <f t="shared" ref="AU28:BN28" si="609">AU14/AT14-1</f>
        <v>1.8899993763069389E-2</v>
      </c>
      <c r="AV28" s="17">
        <f t="shared" si="609"/>
        <v>1.8899993763069167E-2</v>
      </c>
      <c r="AW28" s="17">
        <f t="shared" si="609"/>
        <v>2.3086811635250504E-2</v>
      </c>
      <c r="AX28" s="17">
        <f t="shared" si="609"/>
        <v>2.3086811635250504E-2</v>
      </c>
      <c r="AY28" s="17">
        <f t="shared" si="609"/>
        <v>2.3086811635250726E-2</v>
      </c>
      <c r="AZ28" s="17">
        <f t="shared" si="609"/>
        <v>2.3086811635250504E-2</v>
      </c>
      <c r="BA28" s="17">
        <f t="shared" si="609"/>
        <v>2.3086811635250504E-2</v>
      </c>
      <c r="BB28" s="17">
        <f t="shared" si="609"/>
        <v>2.3086811635250726E-2</v>
      </c>
      <c r="BC28" s="17">
        <f t="shared" si="609"/>
        <v>2.3086811635250504E-2</v>
      </c>
      <c r="BD28" s="17">
        <f t="shared" si="609"/>
        <v>2.3086811635250504E-2</v>
      </c>
      <c r="BE28" s="17">
        <f t="shared" si="609"/>
        <v>2.3086811635250504E-2</v>
      </c>
      <c r="BF28" s="17">
        <f t="shared" si="609"/>
        <v>2.3086811635250726E-2</v>
      </c>
      <c r="BG28" s="17">
        <f t="shared" si="609"/>
        <v>2.3086811635250504E-2</v>
      </c>
      <c r="BH28" s="17">
        <f t="shared" si="609"/>
        <v>2.3086811635250726E-2</v>
      </c>
      <c r="BI28" s="17">
        <f t="shared" si="609"/>
        <v>2.3086811635250504E-2</v>
      </c>
      <c r="BJ28" s="17">
        <f t="shared" si="609"/>
        <v>2.3086811635250504E-2</v>
      </c>
      <c r="BK28" s="17">
        <f t="shared" si="609"/>
        <v>2.3086811635250504E-2</v>
      </c>
      <c r="BL28" s="17">
        <f t="shared" si="609"/>
        <v>2.3086811635250726E-2</v>
      </c>
      <c r="BM28" s="17">
        <f t="shared" si="609"/>
        <v>2.3086811635250504E-2</v>
      </c>
      <c r="BN28" s="17">
        <f t="shared" si="609"/>
        <v>2.3086811635250504E-2</v>
      </c>
      <c r="BO28" s="17">
        <f t="shared" ref="BO28:CT28" si="610">BO14/BN14-1</f>
        <v>2.3086811635250504E-2</v>
      </c>
      <c r="BP28" s="17">
        <f t="shared" si="610"/>
        <v>2.3086811635250504E-2</v>
      </c>
      <c r="BQ28" s="17">
        <f t="shared" si="610"/>
        <v>2.3086811635250726E-2</v>
      </c>
      <c r="BR28" s="17">
        <f t="shared" si="610"/>
        <v>2.3086811635250504E-2</v>
      </c>
      <c r="BS28" s="17">
        <f t="shared" si="610"/>
        <v>2.3086811635250504E-2</v>
      </c>
      <c r="BT28" s="17">
        <f t="shared" si="610"/>
        <v>2.3086811635250504E-2</v>
      </c>
      <c r="BU28" s="17">
        <f t="shared" si="610"/>
        <v>2.3086811635250504E-2</v>
      </c>
      <c r="BV28" s="17">
        <f t="shared" si="610"/>
        <v>2.3086811635250726E-2</v>
      </c>
      <c r="BW28" s="17">
        <f t="shared" si="610"/>
        <v>2.3086811635250282E-2</v>
      </c>
      <c r="BX28" s="17">
        <f t="shared" si="610"/>
        <v>2.3086811635250504E-2</v>
      </c>
      <c r="BY28" s="17">
        <f t="shared" si="610"/>
        <v>2.3086811635250504E-2</v>
      </c>
      <c r="BZ28" s="17">
        <f t="shared" si="610"/>
        <v>2.3086811635250726E-2</v>
      </c>
      <c r="CA28" s="17">
        <f t="shared" si="610"/>
        <v>2.3086811635250726E-2</v>
      </c>
      <c r="CB28" s="17">
        <f t="shared" si="610"/>
        <v>2.3086811635250726E-2</v>
      </c>
      <c r="CC28" s="17">
        <f t="shared" si="610"/>
        <v>2.3086811635250504E-2</v>
      </c>
      <c r="CD28" s="17">
        <f t="shared" si="610"/>
        <v>2.3086811635250504E-2</v>
      </c>
      <c r="CE28" s="17">
        <f t="shared" si="610"/>
        <v>2.3086811635250282E-2</v>
      </c>
      <c r="CF28" s="17">
        <f t="shared" si="610"/>
        <v>2.3086811635250726E-2</v>
      </c>
      <c r="CG28" s="17">
        <f t="shared" si="610"/>
        <v>2.3086811635250504E-2</v>
      </c>
      <c r="CH28" s="17">
        <f t="shared" si="610"/>
        <v>2.3086811635250726E-2</v>
      </c>
      <c r="CI28" s="17">
        <f t="shared" si="610"/>
        <v>2.3086811635250504E-2</v>
      </c>
      <c r="CJ28" s="17">
        <f t="shared" si="610"/>
        <v>2.3086811635250504E-2</v>
      </c>
      <c r="CK28" s="17">
        <f t="shared" si="610"/>
        <v>2.3086811635250726E-2</v>
      </c>
      <c r="CL28" s="17">
        <f t="shared" si="610"/>
        <v>2.3086811635250504E-2</v>
      </c>
      <c r="CM28" s="17">
        <f t="shared" si="610"/>
        <v>2.3086811635250726E-2</v>
      </c>
      <c r="CN28" s="17">
        <f t="shared" si="610"/>
        <v>2.3086811635250504E-2</v>
      </c>
      <c r="CO28" s="17">
        <f t="shared" si="610"/>
        <v>2.3086811635250726E-2</v>
      </c>
      <c r="CP28" s="17">
        <f t="shared" si="610"/>
        <v>2.3086811635250504E-2</v>
      </c>
      <c r="CQ28" s="17">
        <f t="shared" si="610"/>
        <v>2.3086811635250504E-2</v>
      </c>
      <c r="CR28" s="17">
        <f t="shared" si="610"/>
        <v>2.3086811635250726E-2</v>
      </c>
      <c r="CS28" s="17">
        <f t="shared" si="610"/>
        <v>2.3086811635250282E-2</v>
      </c>
      <c r="CT28" s="17">
        <f t="shared" si="610"/>
        <v>2.3086811635250726E-2</v>
      </c>
      <c r="CU28" s="17">
        <f t="shared" ref="CU28:DZ28" si="611">CU14/CT14-1</f>
        <v>2.3086811635250726E-2</v>
      </c>
      <c r="CV28" s="17">
        <f t="shared" si="611"/>
        <v>2.3086811635250726E-2</v>
      </c>
      <c r="CW28" s="17">
        <f t="shared" si="611"/>
        <v>2.3086811635250504E-2</v>
      </c>
      <c r="CX28" s="17">
        <f t="shared" si="611"/>
        <v>2.3086811635250504E-2</v>
      </c>
      <c r="CY28" s="17">
        <f t="shared" si="611"/>
        <v>2.3086811635250726E-2</v>
      </c>
      <c r="CZ28" s="17">
        <f t="shared" si="611"/>
        <v>2.3086811635250504E-2</v>
      </c>
      <c r="DA28" s="17">
        <f t="shared" si="611"/>
        <v>2.3086811635250726E-2</v>
      </c>
      <c r="DB28" s="17">
        <f t="shared" si="611"/>
        <v>2.3086811635250504E-2</v>
      </c>
      <c r="DC28" s="17">
        <f t="shared" si="611"/>
        <v>2.3086811635250504E-2</v>
      </c>
      <c r="DD28" s="17">
        <f t="shared" si="611"/>
        <v>2.3086811635250504E-2</v>
      </c>
      <c r="DE28" s="17">
        <f t="shared" si="611"/>
        <v>2.3086811635250726E-2</v>
      </c>
      <c r="DF28" s="17">
        <f t="shared" si="611"/>
        <v>2.3086811635250504E-2</v>
      </c>
      <c r="DG28" s="17">
        <f t="shared" si="611"/>
        <v>2.3086811635250726E-2</v>
      </c>
      <c r="DH28" s="17">
        <f t="shared" si="611"/>
        <v>2.3086811635250504E-2</v>
      </c>
      <c r="DI28" s="17">
        <f t="shared" si="611"/>
        <v>2.3086811635250726E-2</v>
      </c>
      <c r="DJ28" s="17">
        <f t="shared" si="611"/>
        <v>2.3086811635250726E-2</v>
      </c>
      <c r="DK28" s="17">
        <f t="shared" si="611"/>
        <v>2.3086811635250504E-2</v>
      </c>
      <c r="DL28" s="17">
        <f t="shared" si="611"/>
        <v>2.3086811635250726E-2</v>
      </c>
      <c r="DM28" s="17">
        <f t="shared" si="611"/>
        <v>2.3086811635250504E-2</v>
      </c>
      <c r="DN28" s="17">
        <f t="shared" si="611"/>
        <v>2.3086811635250726E-2</v>
      </c>
      <c r="DO28" s="17">
        <f t="shared" si="611"/>
        <v>2.3086811635250504E-2</v>
      </c>
      <c r="DP28" s="17">
        <f t="shared" si="611"/>
        <v>2.3086811635250504E-2</v>
      </c>
      <c r="DQ28" s="17">
        <f t="shared" si="611"/>
        <v>2.3086811635250504E-2</v>
      </c>
      <c r="DR28" s="17">
        <f t="shared" si="611"/>
        <v>2.3086811635250504E-2</v>
      </c>
      <c r="DS28" s="17">
        <f t="shared" si="611"/>
        <v>2.3086811635250504E-2</v>
      </c>
      <c r="DT28" s="17">
        <f t="shared" si="611"/>
        <v>2.3086811635250726E-2</v>
      </c>
      <c r="DU28" s="17">
        <f t="shared" si="611"/>
        <v>2.3086811635250504E-2</v>
      </c>
      <c r="DV28" s="17">
        <f t="shared" si="611"/>
        <v>2.3086811635250504E-2</v>
      </c>
      <c r="DW28" s="17">
        <f t="shared" si="611"/>
        <v>2.3086811635250726E-2</v>
      </c>
      <c r="DX28" s="17">
        <f t="shared" si="611"/>
        <v>2.3086811635250504E-2</v>
      </c>
      <c r="DY28" s="17">
        <f t="shared" si="611"/>
        <v>2.3086811635250282E-2</v>
      </c>
      <c r="DZ28" s="17">
        <f t="shared" si="611"/>
        <v>2.3086811635250726E-2</v>
      </c>
      <c r="EA28" s="17">
        <f t="shared" ref="EA28:EP28" si="612">EA14/DZ14-1</f>
        <v>2.3086811635250726E-2</v>
      </c>
      <c r="EB28" s="17">
        <f t="shared" si="612"/>
        <v>2.3086811635250726E-2</v>
      </c>
      <c r="EC28" s="17">
        <f t="shared" si="612"/>
        <v>2.3086811635250504E-2</v>
      </c>
      <c r="ED28" s="17">
        <f t="shared" si="612"/>
        <v>2.3086811635250726E-2</v>
      </c>
      <c r="EE28" s="17">
        <f t="shared" si="612"/>
        <v>2.3086811635250726E-2</v>
      </c>
      <c r="EF28" s="17">
        <f t="shared" si="612"/>
        <v>2.3086811635250504E-2</v>
      </c>
      <c r="EG28" s="17">
        <f t="shared" si="612"/>
        <v>2.3086811635250726E-2</v>
      </c>
      <c r="EH28" s="17">
        <f t="shared" si="612"/>
        <v>2.3086811635250504E-2</v>
      </c>
      <c r="EI28" s="17">
        <f t="shared" si="612"/>
        <v>2.3086811635250504E-2</v>
      </c>
      <c r="EJ28" s="17">
        <f t="shared" si="612"/>
        <v>2.3086811635250504E-2</v>
      </c>
      <c r="EK28" s="17">
        <f t="shared" si="612"/>
        <v>2.3086811635250504E-2</v>
      </c>
      <c r="EL28" s="17">
        <f t="shared" si="612"/>
        <v>2.3086811635250504E-2</v>
      </c>
      <c r="EM28" s="17">
        <f t="shared" si="612"/>
        <v>2.3086811635250726E-2</v>
      </c>
      <c r="EN28" s="17">
        <f t="shared" si="612"/>
        <v>2.3086811635250504E-2</v>
      </c>
      <c r="EO28" s="17">
        <f t="shared" si="612"/>
        <v>2.3086811635250504E-2</v>
      </c>
      <c r="EP28" s="17">
        <f t="shared" si="612"/>
        <v>2.3086811635250504E-2</v>
      </c>
    </row>
    <row r="29" spans="1:146" s="12" customFormat="1" x14ac:dyDescent="0.25">
      <c r="A29" s="12" t="s">
        <v>29</v>
      </c>
      <c r="C29" s="4">
        <f>(1+C27)*(1+C28)-1</f>
        <v>2.9116559999995406E-2</v>
      </c>
      <c r="D29" s="4">
        <f t="shared" ref="D29:BO29" si="613">(1+D27)*(1+D28)-1</f>
        <v>2.9116560126455138E-2</v>
      </c>
      <c r="E29" s="4">
        <f>(1+E27)*(1+E28)-1</f>
        <v>2.9353408995580255E-2</v>
      </c>
      <c r="F29" s="4">
        <f t="shared" si="613"/>
        <v>2.8881931709551445E-2</v>
      </c>
      <c r="G29" s="4">
        <f t="shared" si="613"/>
        <v>2.8512906103941749E-2</v>
      </c>
      <c r="H29" s="4">
        <f t="shared" si="613"/>
        <v>2.8233018945682753E-2</v>
      </c>
      <c r="I29" s="4">
        <f t="shared" si="613"/>
        <v>2.8029711613622332E-2</v>
      </c>
      <c r="J29" s="4">
        <f t="shared" si="613"/>
        <v>2.7891180098527091E-2</v>
      </c>
      <c r="K29" s="4">
        <f t="shared" si="613"/>
        <v>2.7806375003080586E-2</v>
      </c>
      <c r="L29" s="4">
        <f t="shared" si="613"/>
        <v>2.7765001541885326E-2</v>
      </c>
      <c r="M29" s="4">
        <f t="shared" si="613"/>
        <v>2.7757519541462106E-2</v>
      </c>
      <c r="N29" s="4">
        <f t="shared" si="613"/>
        <v>2.7775143440246008E-2</v>
      </c>
      <c r="O29" s="4">
        <f t="shared" si="613"/>
        <v>2.7809842288595288E-2</v>
      </c>
      <c r="P29" s="4">
        <f t="shared" si="613"/>
        <v>2.785433974878182E-2</v>
      </c>
      <c r="Q29" s="4">
        <f t="shared" si="613"/>
        <v>2.7902114094997765E-2</v>
      </c>
      <c r="R29" s="4">
        <f t="shared" si="613"/>
        <v>2.7947398213352237E-2</v>
      </c>
      <c r="S29" s="4">
        <f t="shared" si="613"/>
        <v>2.7985179601871302E-2</v>
      </c>
      <c r="T29" s="4">
        <f t="shared" si="613"/>
        <v>2.8011200370500866E-2</v>
      </c>
      <c r="U29" s="4">
        <f t="shared" si="613"/>
        <v>2.8021957241102902E-2</v>
      </c>
      <c r="V29" s="4">
        <f t="shared" si="613"/>
        <v>2.8014701547458554E-2</v>
      </c>
      <c r="W29" s="4">
        <f t="shared" si="613"/>
        <v>2.7987439235266587E-2</v>
      </c>
      <c r="X29" s="4">
        <f t="shared" si="613"/>
        <v>2.7938930862142053E-2</v>
      </c>
      <c r="Y29" s="4">
        <f t="shared" si="613"/>
        <v>2.7868691597620066E-2</v>
      </c>
      <c r="Z29" s="4">
        <f t="shared" si="613"/>
        <v>2.777699122315247E-2</v>
      </c>
      <c r="AA29" s="4">
        <f t="shared" si="613"/>
        <v>2.7664854132109173E-2</v>
      </c>
      <c r="AB29" s="4">
        <f t="shared" si="613"/>
        <v>2.7534059329777705E-2</v>
      </c>
      <c r="AC29" s="4">
        <f t="shared" si="613"/>
        <v>2.7387140433363433E-2</v>
      </c>
      <c r="AD29" s="4">
        <f t="shared" si="613"/>
        <v>2.7227385671990678E-2</v>
      </c>
      <c r="AE29" s="4">
        <f t="shared" si="613"/>
        <v>2.7058837886700049E-2</v>
      </c>
      <c r="AF29" s="4">
        <f t="shared" si="613"/>
        <v>2.6886294530450883E-2</v>
      </c>
      <c r="AG29" s="4">
        <f t="shared" si="613"/>
        <v>2.6715307668120136E-2</v>
      </c>
      <c r="AH29" s="4">
        <f t="shared" si="613"/>
        <v>2.6552183976502608E-2</v>
      </c>
      <c r="AI29" s="4">
        <f t="shared" si="613"/>
        <v>2.6403984744310938E-2</v>
      </c>
      <c r="AJ29" s="4">
        <f t="shared" si="613"/>
        <v>2.6278525872175829E-2</v>
      </c>
      <c r="AK29" s="4">
        <f t="shared" si="613"/>
        <v>2.6184377872646492E-2</v>
      </c>
      <c r="AL29" s="4">
        <f t="shared" si="613"/>
        <v>2.613086587018798E-2</v>
      </c>
      <c r="AM29" s="4">
        <f t="shared" si="613"/>
        <v>2.6128069601185189E-2</v>
      </c>
      <c r="AN29" s="4">
        <f t="shared" si="613"/>
        <v>2.618682341393952E-2</v>
      </c>
      <c r="AO29" s="4">
        <f t="shared" si="613"/>
        <v>2.6318716268671549E-2</v>
      </c>
      <c r="AP29" s="17">
        <f t="shared" si="613"/>
        <v>2.6318716268671771E-2</v>
      </c>
      <c r="AQ29" s="17">
        <f t="shared" si="613"/>
        <v>2.6318716268671549E-2</v>
      </c>
      <c r="AR29" s="17">
        <f t="shared" si="613"/>
        <v>2.6318716268671771E-2</v>
      </c>
      <c r="AS29" s="17">
        <f t="shared" si="613"/>
        <v>2.6318716268671549E-2</v>
      </c>
      <c r="AT29" s="17">
        <f t="shared" si="613"/>
        <v>2.6318716268671993E-2</v>
      </c>
      <c r="AU29" s="17">
        <f t="shared" si="613"/>
        <v>481.46330948313403</v>
      </c>
      <c r="AV29" s="17">
        <f t="shared" si="613"/>
        <v>2.6000000000000245E-2</v>
      </c>
      <c r="AW29" s="17">
        <f t="shared" si="613"/>
        <v>2.6000000000000245E-2</v>
      </c>
      <c r="AX29" s="17">
        <f t="shared" si="613"/>
        <v>2.6000000000000023E-2</v>
      </c>
      <c r="AY29" s="17">
        <f t="shared" si="613"/>
        <v>2.6000000000000245E-2</v>
      </c>
      <c r="AZ29" s="17">
        <f t="shared" si="613"/>
        <v>2.6000000000000245E-2</v>
      </c>
      <c r="BA29" s="17">
        <f t="shared" si="613"/>
        <v>2.6000000000000023E-2</v>
      </c>
      <c r="BB29" s="17">
        <f t="shared" si="613"/>
        <v>2.6000000000000245E-2</v>
      </c>
      <c r="BC29" s="17">
        <f t="shared" si="613"/>
        <v>2.6000000000000023E-2</v>
      </c>
      <c r="BD29" s="17">
        <f t="shared" si="613"/>
        <v>2.6000000000000023E-2</v>
      </c>
      <c r="BE29" s="17">
        <f t="shared" si="613"/>
        <v>2.6000000000000023E-2</v>
      </c>
      <c r="BF29" s="17">
        <f t="shared" si="613"/>
        <v>2.6000000000000023E-2</v>
      </c>
      <c r="BG29" s="17">
        <f t="shared" si="613"/>
        <v>2.6000000000000023E-2</v>
      </c>
      <c r="BH29" s="17">
        <f t="shared" si="613"/>
        <v>2.6000000000000245E-2</v>
      </c>
      <c r="BI29" s="17">
        <f t="shared" si="613"/>
        <v>2.6000000000000023E-2</v>
      </c>
      <c r="BJ29" s="17">
        <f t="shared" si="613"/>
        <v>2.6000000000000023E-2</v>
      </c>
      <c r="BK29" s="17">
        <f t="shared" si="613"/>
        <v>2.6000000000000023E-2</v>
      </c>
      <c r="BL29" s="17">
        <f t="shared" si="613"/>
        <v>2.6000000000000245E-2</v>
      </c>
      <c r="BM29" s="17">
        <f t="shared" si="613"/>
        <v>2.6000000000000023E-2</v>
      </c>
      <c r="BN29" s="17">
        <f t="shared" si="613"/>
        <v>2.6000000000000023E-2</v>
      </c>
      <c r="BO29" s="17">
        <f t="shared" si="613"/>
        <v>2.6000000000000023E-2</v>
      </c>
      <c r="BP29" s="17">
        <f t="shared" ref="BP29:EA29" si="614">(1+BP27)*(1+BP28)-1</f>
        <v>2.6000000000000245E-2</v>
      </c>
      <c r="BQ29" s="17">
        <f t="shared" si="614"/>
        <v>2.6000000000000023E-2</v>
      </c>
      <c r="BR29" s="17">
        <f t="shared" si="614"/>
        <v>2.5999999999999801E-2</v>
      </c>
      <c r="BS29" s="17">
        <f t="shared" si="614"/>
        <v>2.6000000000000245E-2</v>
      </c>
      <c r="BT29" s="17">
        <f t="shared" si="614"/>
        <v>2.6000000000000023E-2</v>
      </c>
      <c r="BU29" s="17">
        <f t="shared" si="614"/>
        <v>2.6000000000000245E-2</v>
      </c>
      <c r="BV29" s="17">
        <f t="shared" si="614"/>
        <v>2.6000000000000023E-2</v>
      </c>
      <c r="BW29" s="17">
        <f t="shared" si="614"/>
        <v>2.5999999999999801E-2</v>
      </c>
      <c r="BX29" s="17">
        <f t="shared" si="614"/>
        <v>2.6000000000000245E-2</v>
      </c>
      <c r="BY29" s="17">
        <f t="shared" si="614"/>
        <v>2.6000000000000245E-2</v>
      </c>
      <c r="BZ29" s="17">
        <f t="shared" si="614"/>
        <v>2.6000000000000023E-2</v>
      </c>
      <c r="CA29" s="17">
        <f t="shared" si="614"/>
        <v>2.6000000000000245E-2</v>
      </c>
      <c r="CB29" s="17">
        <f t="shared" si="614"/>
        <v>2.6000000000000245E-2</v>
      </c>
      <c r="CC29" s="17">
        <f t="shared" si="614"/>
        <v>2.6000000000000245E-2</v>
      </c>
      <c r="CD29" s="17">
        <f t="shared" si="614"/>
        <v>2.6000000000000023E-2</v>
      </c>
      <c r="CE29" s="17">
        <f t="shared" si="614"/>
        <v>2.6000000000000023E-2</v>
      </c>
      <c r="CF29" s="17">
        <f t="shared" si="614"/>
        <v>2.6000000000000245E-2</v>
      </c>
      <c r="CG29" s="17">
        <f t="shared" si="614"/>
        <v>2.6000000000000023E-2</v>
      </c>
      <c r="CH29" s="17">
        <f t="shared" si="614"/>
        <v>2.6000000000000245E-2</v>
      </c>
      <c r="CI29" s="17">
        <f t="shared" si="614"/>
        <v>2.6000000000000023E-2</v>
      </c>
      <c r="CJ29" s="17">
        <f t="shared" si="614"/>
        <v>2.6000000000000245E-2</v>
      </c>
      <c r="CK29" s="17">
        <f t="shared" si="614"/>
        <v>2.6000000000000245E-2</v>
      </c>
      <c r="CL29" s="17">
        <f t="shared" si="614"/>
        <v>2.6000000000000023E-2</v>
      </c>
      <c r="CM29" s="17">
        <f t="shared" si="614"/>
        <v>2.6000000000000023E-2</v>
      </c>
      <c r="CN29" s="17">
        <f t="shared" si="614"/>
        <v>2.6000000000000023E-2</v>
      </c>
      <c r="CO29" s="17">
        <f t="shared" si="614"/>
        <v>2.6000000000000467E-2</v>
      </c>
      <c r="CP29" s="17">
        <f t="shared" si="614"/>
        <v>2.6000000000000023E-2</v>
      </c>
      <c r="CQ29" s="17">
        <f t="shared" si="614"/>
        <v>2.6000000000000023E-2</v>
      </c>
      <c r="CR29" s="17">
        <f t="shared" si="614"/>
        <v>2.6000000000000245E-2</v>
      </c>
      <c r="CS29" s="17">
        <f t="shared" si="614"/>
        <v>2.5999999999999801E-2</v>
      </c>
      <c r="CT29" s="17">
        <f t="shared" si="614"/>
        <v>2.6000000000000245E-2</v>
      </c>
      <c r="CU29" s="17">
        <f t="shared" si="614"/>
        <v>2.6000000000000023E-2</v>
      </c>
      <c r="CV29" s="17">
        <f t="shared" si="614"/>
        <v>2.6000000000000245E-2</v>
      </c>
      <c r="CW29" s="17">
        <f t="shared" si="614"/>
        <v>2.6000000000000245E-2</v>
      </c>
      <c r="CX29" s="17">
        <f t="shared" si="614"/>
        <v>2.5999999999999801E-2</v>
      </c>
      <c r="CY29" s="17">
        <f t="shared" si="614"/>
        <v>2.6000000000000245E-2</v>
      </c>
      <c r="CZ29" s="17">
        <f t="shared" si="614"/>
        <v>2.6000000000000245E-2</v>
      </c>
      <c r="DA29" s="17">
        <f t="shared" si="614"/>
        <v>2.6000000000000023E-2</v>
      </c>
      <c r="DB29" s="17">
        <f t="shared" si="614"/>
        <v>2.6000000000000245E-2</v>
      </c>
      <c r="DC29" s="17">
        <f t="shared" si="614"/>
        <v>2.6000000000000023E-2</v>
      </c>
      <c r="DD29" s="17">
        <f t="shared" si="614"/>
        <v>2.6000000000000245E-2</v>
      </c>
      <c r="DE29" s="17">
        <f t="shared" si="614"/>
        <v>2.6000000000000245E-2</v>
      </c>
      <c r="DF29" s="17">
        <f t="shared" si="614"/>
        <v>2.6000000000000023E-2</v>
      </c>
      <c r="DG29" s="17">
        <f t="shared" si="614"/>
        <v>2.6000000000000245E-2</v>
      </c>
      <c r="DH29" s="17">
        <f t="shared" si="614"/>
        <v>2.6000000000000245E-2</v>
      </c>
      <c r="DI29" s="17">
        <f t="shared" si="614"/>
        <v>2.6000000000000023E-2</v>
      </c>
      <c r="DJ29" s="17">
        <f t="shared" si="614"/>
        <v>2.6000000000000467E-2</v>
      </c>
      <c r="DK29" s="17">
        <f t="shared" si="614"/>
        <v>2.5999999999999801E-2</v>
      </c>
      <c r="DL29" s="17">
        <f t="shared" si="614"/>
        <v>2.6000000000000023E-2</v>
      </c>
      <c r="DM29" s="17">
        <f t="shared" si="614"/>
        <v>2.6000000000000245E-2</v>
      </c>
      <c r="DN29" s="17">
        <f t="shared" si="614"/>
        <v>2.6000000000000245E-2</v>
      </c>
      <c r="DO29" s="17">
        <f t="shared" si="614"/>
        <v>2.6000000000000023E-2</v>
      </c>
      <c r="DP29" s="17">
        <f t="shared" si="614"/>
        <v>2.6000000000000023E-2</v>
      </c>
      <c r="DQ29" s="17">
        <f t="shared" si="614"/>
        <v>2.6000000000000023E-2</v>
      </c>
      <c r="DR29" s="17">
        <f t="shared" si="614"/>
        <v>2.5999999999999801E-2</v>
      </c>
      <c r="DS29" s="17">
        <f t="shared" si="614"/>
        <v>2.6000000000000023E-2</v>
      </c>
      <c r="DT29" s="17">
        <f t="shared" si="614"/>
        <v>2.6000000000000245E-2</v>
      </c>
      <c r="DU29" s="17">
        <f t="shared" si="614"/>
        <v>2.6000000000000023E-2</v>
      </c>
      <c r="DV29" s="17">
        <f t="shared" si="614"/>
        <v>2.6000000000000245E-2</v>
      </c>
      <c r="DW29" s="17">
        <f t="shared" si="614"/>
        <v>2.6000000000000245E-2</v>
      </c>
      <c r="DX29" s="17">
        <f t="shared" si="614"/>
        <v>2.6000000000000023E-2</v>
      </c>
      <c r="DY29" s="17">
        <f t="shared" si="614"/>
        <v>2.6000000000000023E-2</v>
      </c>
      <c r="DZ29" s="17">
        <f t="shared" si="614"/>
        <v>2.6000000000000023E-2</v>
      </c>
      <c r="EA29" s="17">
        <f t="shared" si="614"/>
        <v>2.6000000000000023E-2</v>
      </c>
      <c r="EB29" s="17">
        <f t="shared" ref="EB29:EP29" si="615">(1+EB27)*(1+EB28)-1</f>
        <v>2.6000000000000023E-2</v>
      </c>
      <c r="EC29" s="17">
        <f t="shared" si="615"/>
        <v>2.6000000000000245E-2</v>
      </c>
      <c r="ED29" s="17">
        <f t="shared" si="615"/>
        <v>2.6000000000000245E-2</v>
      </c>
      <c r="EE29" s="17">
        <f t="shared" si="615"/>
        <v>2.6000000000000023E-2</v>
      </c>
      <c r="EF29" s="17">
        <f t="shared" si="615"/>
        <v>2.6000000000000023E-2</v>
      </c>
      <c r="EG29" s="17">
        <f t="shared" si="615"/>
        <v>2.6000000000000245E-2</v>
      </c>
      <c r="EH29" s="17">
        <f t="shared" si="615"/>
        <v>2.6000000000000023E-2</v>
      </c>
      <c r="EI29" s="17">
        <f t="shared" si="615"/>
        <v>2.6000000000000245E-2</v>
      </c>
      <c r="EJ29" s="17">
        <f t="shared" si="615"/>
        <v>2.6000000000000023E-2</v>
      </c>
      <c r="EK29" s="17">
        <f t="shared" si="615"/>
        <v>2.6000000000000245E-2</v>
      </c>
      <c r="EL29" s="17">
        <f t="shared" si="615"/>
        <v>2.6000000000000245E-2</v>
      </c>
      <c r="EM29" s="17">
        <f t="shared" si="615"/>
        <v>2.6000000000000023E-2</v>
      </c>
      <c r="EN29" s="17">
        <f t="shared" si="615"/>
        <v>2.6000000000000023E-2</v>
      </c>
      <c r="EO29" s="17">
        <f t="shared" si="615"/>
        <v>2.6000000000000245E-2</v>
      </c>
      <c r="EP29" s="17">
        <f t="shared" si="615"/>
        <v>2.6000000000000023E-2</v>
      </c>
    </row>
    <row r="30" spans="1:146" s="12" customFormat="1" x14ac:dyDescent="0.25">
      <c r="A30" s="1" t="s">
        <v>3</v>
      </c>
      <c r="C30" s="20">
        <f>C29-C24</f>
        <v>-4.5935477643865852E-15</v>
      </c>
      <c r="D30" s="20">
        <f t="shared" ref="D30:AT30" si="616">D29-D24</f>
        <v>1.2645513802755914E-10</v>
      </c>
      <c r="E30" s="20">
        <f>E29-E24</f>
        <v>0</v>
      </c>
      <c r="F30" s="20">
        <f t="shared" si="616"/>
        <v>2.0816681711721685E-16</v>
      </c>
      <c r="G30" s="20">
        <f t="shared" si="616"/>
        <v>-1.6306400674181987E-16</v>
      </c>
      <c r="H30" s="20">
        <f t="shared" si="616"/>
        <v>-7.2858385991025898E-17</v>
      </c>
      <c r="I30" s="20">
        <f t="shared" si="616"/>
        <v>-1.0755285551056204E-16</v>
      </c>
      <c r="J30" s="20">
        <f t="shared" si="616"/>
        <v>4.5102810375396984E-17</v>
      </c>
      <c r="K30" s="20">
        <f t="shared" si="616"/>
        <v>-2.0469737016526324E-16</v>
      </c>
      <c r="L30" s="20">
        <f t="shared" si="616"/>
        <v>-3.6082248300317588E-16</v>
      </c>
      <c r="M30" s="20">
        <f t="shared" si="616"/>
        <v>4.891920202254596E-16</v>
      </c>
      <c r="N30" s="20">
        <f t="shared" si="616"/>
        <v>-2.8796409701214998E-16</v>
      </c>
      <c r="O30" s="20">
        <f t="shared" si="616"/>
        <v>0</v>
      </c>
      <c r="P30" s="20">
        <f t="shared" si="616"/>
        <v>-2.6367796834847468E-16</v>
      </c>
      <c r="Q30" s="20">
        <f t="shared" si="616"/>
        <v>-1.7694179454963432E-16</v>
      </c>
      <c r="R30" s="20">
        <f t="shared" si="616"/>
        <v>2.0469737016526324E-16</v>
      </c>
      <c r="S30" s="20">
        <f t="shared" si="616"/>
        <v>-5.8980598183211441E-17</v>
      </c>
      <c r="T30" s="20">
        <f t="shared" si="616"/>
        <v>7.2858385991025898E-17</v>
      </c>
      <c r="U30" s="20">
        <f t="shared" si="616"/>
        <v>-1.6653345369377348E-16</v>
      </c>
      <c r="V30" s="20">
        <f t="shared" si="616"/>
        <v>-2.2204460492503131E-16</v>
      </c>
      <c r="W30" s="20">
        <f t="shared" si="616"/>
        <v>2.4286128663675299E-16</v>
      </c>
      <c r="X30" s="20">
        <f t="shared" si="616"/>
        <v>0</v>
      </c>
      <c r="Y30" s="20">
        <f t="shared" si="616"/>
        <v>-7.2858385991025898E-17</v>
      </c>
      <c r="Z30" s="20">
        <f t="shared" si="616"/>
        <v>-5.5511151231257827E-17</v>
      </c>
      <c r="AA30" s="20">
        <f t="shared" si="616"/>
        <v>3.8163916471489756E-17</v>
      </c>
      <c r="AB30" s="20">
        <f t="shared" si="616"/>
        <v>4.163336342344337E-17</v>
      </c>
      <c r="AC30" s="20">
        <f t="shared" si="616"/>
        <v>-2.9837243786801082E-16</v>
      </c>
      <c r="AD30" s="20">
        <f t="shared" si="616"/>
        <v>-8.3266726846886741E-17</v>
      </c>
      <c r="AE30" s="20">
        <f t="shared" si="616"/>
        <v>0</v>
      </c>
      <c r="AF30" s="20">
        <f t="shared" si="616"/>
        <v>1.0408340855860843E-16</v>
      </c>
      <c r="AG30" s="20">
        <f t="shared" si="616"/>
        <v>1.9775847626135601E-16</v>
      </c>
      <c r="AH30" s="20">
        <f t="shared" si="616"/>
        <v>2.0122792321330962E-16</v>
      </c>
      <c r="AI30" s="20">
        <f t="shared" si="616"/>
        <v>0</v>
      </c>
      <c r="AJ30" s="20">
        <f t="shared" si="616"/>
        <v>-2.3592239273284576E-16</v>
      </c>
      <c r="AK30" s="20">
        <f t="shared" si="616"/>
        <v>2.2204460492503131E-16</v>
      </c>
      <c r="AL30" s="20">
        <f t="shared" si="616"/>
        <v>9.0205620750793969E-17</v>
      </c>
      <c r="AM30" s="20">
        <f t="shared" si="616"/>
        <v>1.7347234759768071E-16</v>
      </c>
      <c r="AN30" s="20">
        <f t="shared" si="616"/>
        <v>-1.8735013540549517E-16</v>
      </c>
      <c r="AO30" s="20">
        <f t="shared" si="616"/>
        <v>-2.4980018054066022E-16</v>
      </c>
      <c r="AP30" s="20">
        <f t="shared" si="616"/>
        <v>-2.7755575615628914E-17</v>
      </c>
      <c r="AQ30" s="20">
        <f t="shared" si="616"/>
        <v>-2.4980018054066022E-16</v>
      </c>
      <c r="AR30" s="20">
        <f t="shared" si="616"/>
        <v>-2.7755575615628914E-17</v>
      </c>
      <c r="AS30" s="20">
        <f t="shared" si="616"/>
        <v>-2.4980018054066022E-16</v>
      </c>
      <c r="AT30" s="20">
        <f t="shared" si="616"/>
        <v>1.9428902930940239E-16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2" spans="1:146" s="36" customFormat="1" ht="15.75" thickBot="1" x14ac:dyDescent="0.3">
      <c r="A32" s="35" t="s">
        <v>19</v>
      </c>
    </row>
    <row r="33" spans="1:96" s="21" customFormat="1" ht="15.75" thickTop="1" x14ac:dyDescent="0.25">
      <c r="A33" s="21" t="s">
        <v>87</v>
      </c>
      <c r="B33" s="21">
        <v>0.94259590913375402</v>
      </c>
      <c r="C33" s="21">
        <v>0.970873786407767</v>
      </c>
      <c r="D33" s="21">
        <v>1</v>
      </c>
      <c r="E33" s="21">
        <f>D33*(1+E35)</f>
        <v>0.91385475136237748</v>
      </c>
      <c r="F33" s="21">
        <f t="shared" ref="F33:O33" si="617">E33*(1+F35)</f>
        <v>0.8351305065875928</v>
      </c>
      <c r="G33" s="21">
        <f t="shared" si="617"/>
        <v>0.76318798145274092</v>
      </c>
      <c r="H33" s="21">
        <f t="shared" si="617"/>
        <v>0.8627147077377777</v>
      </c>
      <c r="I33" s="21">
        <f t="shared" si="617"/>
        <v>0.97522063375570489</v>
      </c>
      <c r="J33" s="21">
        <f t="shared" si="617"/>
        <v>1.1023983664272385</v>
      </c>
      <c r="K33" s="21">
        <f t="shared" si="617"/>
        <v>1.2461612441701837</v>
      </c>
      <c r="L33" s="21">
        <f t="shared" si="617"/>
        <v>1.4086721223151206</v>
      </c>
      <c r="M33" s="21">
        <f t="shared" si="617"/>
        <v>1.5923759124038284</v>
      </c>
      <c r="N33" s="21">
        <f t="shared" si="617"/>
        <v>1.8000363649112494</v>
      </c>
      <c r="O33" s="21">
        <f t="shared" si="617"/>
        <v>2.0347776487724238</v>
      </c>
      <c r="P33" s="21">
        <f>O33*(1+P35)</f>
        <v>2.3001313532618388</v>
      </c>
      <c r="Q33" s="21">
        <f>P33*(1+Q35)</f>
        <v>2.4215444810064559</v>
      </c>
      <c r="R33" s="21">
        <f t="shared" ref="R33:CB33" si="618">Q33*(1+R35)</f>
        <v>2.5493664373459382</v>
      </c>
      <c r="S33" s="21">
        <f t="shared" si="618"/>
        <v>2.6839355142320818</v>
      </c>
      <c r="T33" s="21">
        <f t="shared" si="618"/>
        <v>2.8256078604594665</v>
      </c>
      <c r="U33" s="21">
        <f t="shared" si="618"/>
        <v>2.974758424244293</v>
      </c>
      <c r="V33" s="21">
        <f t="shared" si="618"/>
        <v>3.1317819455575271</v>
      </c>
      <c r="W33" s="21">
        <f t="shared" si="618"/>
        <v>3.2970940008386482</v>
      </c>
      <c r="X33" s="21">
        <f t="shared" si="618"/>
        <v>3.4711321028549307</v>
      </c>
      <c r="Y33" s="21">
        <f t="shared" si="618"/>
        <v>3.6543568586171253</v>
      </c>
      <c r="Z33" s="21">
        <f t="shared" si="618"/>
        <v>3.8472531884160741</v>
      </c>
      <c r="AA33" s="21">
        <f t="shared" si="618"/>
        <v>4.0503316092065376</v>
      </c>
      <c r="AB33" s="21">
        <f t="shared" si="618"/>
        <v>4.2641295857348256</v>
      </c>
      <c r="AC33" s="21">
        <f t="shared" si="618"/>
        <v>4.489212952986108</v>
      </c>
      <c r="AD33" s="21">
        <f t="shared" si="618"/>
        <v>4.7261774137160364</v>
      </c>
      <c r="AE33" s="21">
        <f t="shared" si="618"/>
        <v>4.9756501150300236</v>
      </c>
      <c r="AF33" s="21">
        <f t="shared" si="618"/>
        <v>5.0204309660652937</v>
      </c>
      <c r="AG33" s="21">
        <f t="shared" si="618"/>
        <v>5.0656148447598808</v>
      </c>
      <c r="AH33" s="21">
        <f t="shared" si="618"/>
        <v>5.1112053783627189</v>
      </c>
      <c r="AI33" s="21">
        <f t="shared" si="618"/>
        <v>5.1572062267679826</v>
      </c>
      <c r="AJ33" s="21">
        <f t="shared" si="618"/>
        <v>5.203621082808894</v>
      </c>
      <c r="AK33" s="21">
        <f t="shared" si="618"/>
        <v>5.2504536725541735</v>
      </c>
      <c r="AL33" s="21">
        <f t="shared" si="618"/>
        <v>5.2977077556071608</v>
      </c>
      <c r="AM33" s="21">
        <f t="shared" si="618"/>
        <v>5.3453871254076244</v>
      </c>
      <c r="AN33" s="21">
        <f t="shared" si="618"/>
        <v>5.3934956095362923</v>
      </c>
      <c r="AO33" s="21">
        <f t="shared" si="618"/>
        <v>5.4420370700221179</v>
      </c>
      <c r="AP33" s="21">
        <f t="shared" si="618"/>
        <v>5.491015403652316</v>
      </c>
      <c r="AQ33" s="21">
        <f t="shared" si="618"/>
        <v>5.5404345422851859</v>
      </c>
      <c r="AR33" s="21">
        <f t="shared" si="618"/>
        <v>5.5902984531657518</v>
      </c>
      <c r="AS33" s="21">
        <f t="shared" si="618"/>
        <v>5.6406111392442426</v>
      </c>
      <c r="AT33" s="21">
        <f t="shared" si="618"/>
        <v>5.6913766394974399</v>
      </c>
      <c r="AU33" s="21">
        <f t="shared" si="618"/>
        <v>5.7425990292529159</v>
      </c>
      <c r="AV33" s="21">
        <f t="shared" si="618"/>
        <v>5.7942824205161916</v>
      </c>
      <c r="AW33" s="21">
        <f t="shared" si="618"/>
        <v>5.846430962300837</v>
      </c>
      <c r="AX33" s="21">
        <f t="shared" si="618"/>
        <v>5.8990488409615436</v>
      </c>
      <c r="AY33" s="21">
        <f t="shared" si="618"/>
        <v>5.9521402805301973</v>
      </c>
      <c r="AZ33" s="21">
        <f t="shared" si="618"/>
        <v>6.0057095430549685</v>
      </c>
      <c r="BA33" s="21">
        <f t="shared" si="618"/>
        <v>6.0597609289424623</v>
      </c>
      <c r="BB33" s="21">
        <f t="shared" si="618"/>
        <v>6.1142987773029436</v>
      </c>
      <c r="BC33" s="21">
        <f t="shared" si="618"/>
        <v>6.169327466298669</v>
      </c>
      <c r="BD33" s="21">
        <f t="shared" si="618"/>
        <v>6.2248514134953563</v>
      </c>
      <c r="BE33" s="21">
        <f t="shared" si="618"/>
        <v>6.2808750762168142</v>
      </c>
      <c r="BF33" s="21">
        <f t="shared" si="618"/>
        <v>6.3374029519027646</v>
      </c>
      <c r="BG33" s="21">
        <f t="shared" si="618"/>
        <v>6.3944395784698891</v>
      </c>
      <c r="BH33" s="21">
        <f t="shared" si="618"/>
        <v>6.4519895346761178</v>
      </c>
      <c r="BI33" s="21">
        <f t="shared" si="618"/>
        <v>6.5100574404882021</v>
      </c>
      <c r="BJ33" s="21">
        <f t="shared" si="618"/>
        <v>6.5686479574525949</v>
      </c>
      <c r="BK33" s="21">
        <f t="shared" si="618"/>
        <v>6.6277657890696675</v>
      </c>
      <c r="BL33" s="21">
        <f t="shared" si="618"/>
        <v>6.6874156811712941</v>
      </c>
      <c r="BM33" s="21">
        <f t="shared" si="618"/>
        <v>6.7476024223018349</v>
      </c>
      <c r="BN33" s="21">
        <f t="shared" si="618"/>
        <v>6.8083308441025512</v>
      </c>
      <c r="BO33" s="21">
        <f t="shared" si="618"/>
        <v>6.8696058216994738</v>
      </c>
      <c r="BP33" s="21">
        <f t="shared" si="618"/>
        <v>6.9314322740947683</v>
      </c>
      <c r="BQ33" s="21">
        <f t="shared" si="618"/>
        <v>6.9938151645616209</v>
      </c>
      <c r="BR33" s="21">
        <f t="shared" si="618"/>
        <v>7.0567595010426745</v>
      </c>
      <c r="BS33" s="21">
        <f t="shared" si="618"/>
        <v>7.1202703365520579</v>
      </c>
      <c r="BT33" s="21">
        <f t="shared" si="618"/>
        <v>7.1843527695810261</v>
      </c>
      <c r="BU33" s="21">
        <f t="shared" si="618"/>
        <v>7.2490119445072549</v>
      </c>
      <c r="BV33" s="21">
        <f t="shared" si="618"/>
        <v>7.3142530520078193</v>
      </c>
      <c r="BW33" s="21">
        <f t="shared" si="618"/>
        <v>7.3800813294758889</v>
      </c>
      <c r="BX33" s="21">
        <f t="shared" si="618"/>
        <v>7.446502061441171</v>
      </c>
      <c r="BY33" s="21">
        <f t="shared" si="618"/>
        <v>7.5135205799941405</v>
      </c>
      <c r="BZ33" s="21">
        <f t="shared" si="618"/>
        <v>7.581142265214087</v>
      </c>
      <c r="CA33" s="21">
        <f t="shared" si="618"/>
        <v>7.6493725456010129</v>
      </c>
      <c r="CB33" s="21">
        <f t="shared" si="618"/>
        <v>7.7182168985114208</v>
      </c>
      <c r="CC33" s="21">
        <f t="shared" ref="CC33:CR33" si="619">CB33*(1+CC35)</f>
        <v>7.7876808505980231</v>
      </c>
      <c r="CD33" s="21">
        <f t="shared" si="619"/>
        <v>7.8577699782534047</v>
      </c>
      <c r="CE33" s="21">
        <f t="shared" si="619"/>
        <v>7.9284899080576849</v>
      </c>
      <c r="CF33" s="21">
        <f t="shared" si="619"/>
        <v>7.9998463172302037</v>
      </c>
      <c r="CG33" s="21">
        <f t="shared" si="619"/>
        <v>8.0718449340852754</v>
      </c>
      <c r="CH33" s="21">
        <f t="shared" si="619"/>
        <v>8.1444915384920424</v>
      </c>
      <c r="CI33" s="21">
        <f t="shared" si="619"/>
        <v>8.2177919623384703</v>
      </c>
      <c r="CJ33" s="21">
        <f t="shared" si="619"/>
        <v>8.2917520899995161</v>
      </c>
      <c r="CK33" s="21">
        <f t="shared" si="619"/>
        <v>8.3663778588095106</v>
      </c>
      <c r="CL33" s="21">
        <f t="shared" si="619"/>
        <v>8.4416752595387958</v>
      </c>
      <c r="CM33" s="21">
        <f t="shared" si="619"/>
        <v>8.5176503368746435</v>
      </c>
      <c r="CN33" s="21">
        <f t="shared" si="619"/>
        <v>8.5943091899065145</v>
      </c>
      <c r="CO33" s="21">
        <f t="shared" si="619"/>
        <v>8.6716579726156731</v>
      </c>
      <c r="CP33" s="21">
        <f t="shared" si="619"/>
        <v>8.7497028943692126</v>
      </c>
      <c r="CQ33" s="21">
        <f t="shared" si="619"/>
        <v>8.8284502204185351</v>
      </c>
      <c r="CR33" s="21">
        <f t="shared" si="619"/>
        <v>8.9079062724023004</v>
      </c>
    </row>
    <row r="34" spans="1:96" s="21" customFormat="1" x14ac:dyDescent="0.25">
      <c r="A34" s="21" t="s">
        <v>88</v>
      </c>
      <c r="B34" s="21">
        <v>0.94259590913375402</v>
      </c>
      <c r="C34" s="21">
        <v>0.970873786407767</v>
      </c>
      <c r="D34" s="21">
        <v>1</v>
      </c>
      <c r="E34" s="21">
        <f>D34*(1+E36)</f>
        <v>0.92698076187360801</v>
      </c>
      <c r="F34" s="21">
        <f t="shared" ref="F34:BQ34" si="620">E34*(1+F36)</f>
        <v>0.85929333288377474</v>
      </c>
      <c r="G34" s="21">
        <f t="shared" si="620"/>
        <v>0.79654838838951336</v>
      </c>
      <c r="H34" s="21">
        <f t="shared" si="620"/>
        <v>0.86991910251226634</v>
      </c>
      <c r="I34" s="21">
        <f t="shared" si="620"/>
        <v>0.95004805225428512</v>
      </c>
      <c r="J34" s="21">
        <f t="shared" si="620"/>
        <v>1.037557744146024</v>
      </c>
      <c r="K34" s="21">
        <f t="shared" si="620"/>
        <v>1.1331280242962369</v>
      </c>
      <c r="L34" s="21">
        <f t="shared" si="620"/>
        <v>1.2375013599867541</v>
      </c>
      <c r="M34" s="21">
        <f t="shared" si="620"/>
        <v>1.3514886077592105</v>
      </c>
      <c r="N34" s="21">
        <f t="shared" si="620"/>
        <v>1.4759753128048922</v>
      </c>
      <c r="O34" s="21">
        <f t="shared" si="620"/>
        <v>1.6119285885964605</v>
      </c>
      <c r="P34" s="21">
        <f t="shared" si="620"/>
        <v>1.7604046302080973</v>
      </c>
      <c r="Q34" s="21">
        <f t="shared" si="620"/>
        <v>1.8623825884773162</v>
      </c>
      <c r="R34" s="21">
        <f t="shared" si="620"/>
        <v>1.9702679976781594</v>
      </c>
      <c r="S34" s="21">
        <f t="shared" si="620"/>
        <v>2.0844030687854476</v>
      </c>
      <c r="T34" s="21">
        <f t="shared" si="620"/>
        <v>2.2051498366121756</v>
      </c>
      <c r="U34" s="21">
        <f t="shared" si="620"/>
        <v>2.3328913081787599</v>
      </c>
      <c r="V34" s="21">
        <f t="shared" si="620"/>
        <v>2.4680326776058297</v>
      </c>
      <c r="W34" s="21">
        <f t="shared" si="620"/>
        <v>2.6110026113841815</v>
      </c>
      <c r="X34" s="21">
        <f t="shared" si="620"/>
        <v>2.7622546080987562</v>
      </c>
      <c r="Y34" s="21">
        <f t="shared" si="620"/>
        <v>2.9222684369196643</v>
      </c>
      <c r="Z34" s="21">
        <f t="shared" si="620"/>
        <v>3.0915516594231303</v>
      </c>
      <c r="AA34" s="21">
        <f t="shared" si="620"/>
        <v>3.2706412395695525</v>
      </c>
      <c r="AB34" s="21">
        <f t="shared" si="620"/>
        <v>3.4601052469455063</v>
      </c>
      <c r="AC34" s="21">
        <f t="shared" si="620"/>
        <v>3.6605446586723449</v>
      </c>
      <c r="AD34" s="21">
        <f t="shared" si="620"/>
        <v>3.8725952656970342</v>
      </c>
      <c r="AE34" s="21">
        <f t="shared" si="620"/>
        <v>4.0969296895119403</v>
      </c>
      <c r="AF34" s="21">
        <f t="shared" si="620"/>
        <v>4.1338020567175473</v>
      </c>
      <c r="AG34" s="21">
        <f t="shared" si="620"/>
        <v>4.171006275228005</v>
      </c>
      <c r="AH34" s="21">
        <f t="shared" si="620"/>
        <v>4.2085453317050563</v>
      </c>
      <c r="AI34" s="21">
        <f t="shared" si="620"/>
        <v>4.2464222396904017</v>
      </c>
      <c r="AJ34" s="21">
        <f t="shared" si="620"/>
        <v>4.2846400398476145</v>
      </c>
      <c r="AK34" s="21">
        <f t="shared" si="620"/>
        <v>4.3232018002062427</v>
      </c>
      <c r="AL34" s="21">
        <f t="shared" si="620"/>
        <v>4.3621106164080983</v>
      </c>
      <c r="AM34" s="21">
        <f t="shared" si="620"/>
        <v>4.4013696119557704</v>
      </c>
      <c r="AN34" s="21">
        <f t="shared" si="620"/>
        <v>4.4409819384633717</v>
      </c>
      <c r="AO34" s="21">
        <f t="shared" si="620"/>
        <v>4.4809507759095419</v>
      </c>
      <c r="AP34" s="21">
        <f t="shared" si="620"/>
        <v>4.5212793328927274</v>
      </c>
      <c r="AQ34" s="21">
        <f t="shared" si="620"/>
        <v>4.5619708468887614</v>
      </c>
      <c r="AR34" s="21">
        <f t="shared" si="620"/>
        <v>4.6030285845107599</v>
      </c>
      <c r="AS34" s="21">
        <f t="shared" si="620"/>
        <v>4.6444558417713564</v>
      </c>
      <c r="AT34" s="21">
        <f t="shared" si="620"/>
        <v>4.6862559443472982</v>
      </c>
      <c r="AU34" s="21">
        <f t="shared" si="620"/>
        <v>4.7284322478464231</v>
      </c>
      <c r="AV34" s="21">
        <f t="shared" si="620"/>
        <v>4.7709881380770405</v>
      </c>
      <c r="AW34" s="21">
        <f t="shared" si="620"/>
        <v>4.8139270313197331</v>
      </c>
      <c r="AX34" s="21">
        <f t="shared" si="620"/>
        <v>4.8572523746016101</v>
      </c>
      <c r="AY34" s="21">
        <f t="shared" si="620"/>
        <v>4.900967645973024</v>
      </c>
      <c r="AZ34" s="21">
        <f t="shared" si="620"/>
        <v>4.9450763547867806</v>
      </c>
      <c r="BA34" s="21">
        <f t="shared" si="620"/>
        <v>4.9895820419798609</v>
      </c>
      <c r="BB34" s="21">
        <f t="shared" si="620"/>
        <v>5.0344882803576789</v>
      </c>
      <c r="BC34" s="21">
        <f t="shared" si="620"/>
        <v>5.0797986748808972</v>
      </c>
      <c r="BD34" s="21">
        <f t="shared" si="620"/>
        <v>5.1255168629548251</v>
      </c>
      <c r="BE34" s="21">
        <f t="shared" si="620"/>
        <v>5.1716465147214183</v>
      </c>
      <c r="BF34" s="21">
        <f t="shared" si="620"/>
        <v>5.2181913333539107</v>
      </c>
      <c r="BG34" s="21">
        <f t="shared" si="620"/>
        <v>5.2651550553540956</v>
      </c>
      <c r="BH34" s="21">
        <f t="shared" si="620"/>
        <v>5.3125414508522821</v>
      </c>
      <c r="BI34" s="21">
        <f t="shared" si="620"/>
        <v>5.3603543239099523</v>
      </c>
      <c r="BJ34" s="21">
        <f t="shared" si="620"/>
        <v>5.4085975128251409</v>
      </c>
      <c r="BK34" s="21">
        <f t="shared" si="620"/>
        <v>5.4572748904405666</v>
      </c>
      <c r="BL34" s="21">
        <f t="shared" si="620"/>
        <v>5.5063903644545311</v>
      </c>
      <c r="BM34" s="21">
        <f t="shared" si="620"/>
        <v>5.5559478777346216</v>
      </c>
      <c r="BN34" s="21">
        <f t="shared" si="620"/>
        <v>5.6059514086342324</v>
      </c>
      <c r="BO34" s="21">
        <f t="shared" si="620"/>
        <v>5.6564049713119395</v>
      </c>
      <c r="BP34" s="21">
        <f t="shared" si="620"/>
        <v>5.7073126160537466</v>
      </c>
      <c r="BQ34" s="21">
        <f t="shared" si="620"/>
        <v>5.7586784295982296</v>
      </c>
      <c r="BR34" s="21">
        <f t="shared" ref="BR34:CR34" si="621">BQ34*(1+BR36)</f>
        <v>5.8105065354646133</v>
      </c>
      <c r="BS34" s="21">
        <f t="shared" si="621"/>
        <v>5.8628010942837943</v>
      </c>
      <c r="BT34" s="21">
        <f t="shared" si="621"/>
        <v>5.9155663041323479</v>
      </c>
      <c r="BU34" s="21">
        <f t="shared" si="621"/>
        <v>5.9688064008695383</v>
      </c>
      <c r="BV34" s="21">
        <f t="shared" si="621"/>
        <v>6.0225256584773632</v>
      </c>
      <c r="BW34" s="21">
        <f t="shared" si="621"/>
        <v>6.0767283894036588</v>
      </c>
      <c r="BX34" s="21">
        <f t="shared" si="621"/>
        <v>6.1314189449082912</v>
      </c>
      <c r="BY34" s="21">
        <f t="shared" si="621"/>
        <v>6.1866017154124648</v>
      </c>
      <c r="BZ34" s="21">
        <f t="shared" si="621"/>
        <v>6.2422811308511763</v>
      </c>
      <c r="CA34" s="21">
        <f t="shared" si="621"/>
        <v>6.2984616610288366</v>
      </c>
      <c r="CB34" s="21">
        <f t="shared" si="621"/>
        <v>6.3551478159780954</v>
      </c>
      <c r="CC34" s="21">
        <f t="shared" si="621"/>
        <v>6.4123441463218978</v>
      </c>
      <c r="CD34" s="21">
        <f t="shared" si="621"/>
        <v>6.4700552436387939</v>
      </c>
      <c r="CE34" s="21">
        <f t="shared" si="621"/>
        <v>6.5282857408315422</v>
      </c>
      <c r="CF34" s="21">
        <f t="shared" si="621"/>
        <v>6.5870403124990258</v>
      </c>
      <c r="CG34" s="21">
        <f t="shared" si="621"/>
        <v>6.6463236753115167</v>
      </c>
      <c r="CH34" s="21">
        <f t="shared" si="621"/>
        <v>6.7061405883893199</v>
      </c>
      <c r="CI34" s="21">
        <f t="shared" si="621"/>
        <v>6.7664958536848232</v>
      </c>
      <c r="CJ34" s="21">
        <f t="shared" si="621"/>
        <v>6.827394316367986</v>
      </c>
      <c r="CK34" s="21">
        <f t="shared" si="621"/>
        <v>6.8888408652152968</v>
      </c>
      <c r="CL34" s="21">
        <f t="shared" si="621"/>
        <v>6.9508404330022335</v>
      </c>
      <c r="CM34" s="21">
        <f t="shared" si="621"/>
        <v>7.0133979968992533</v>
      </c>
      <c r="CN34" s="21">
        <f t="shared" si="621"/>
        <v>7.0765185788713456</v>
      </c>
      <c r="CO34" s="21">
        <f t="shared" si="621"/>
        <v>7.1402072460811867</v>
      </c>
      <c r="CP34" s="21">
        <f t="shared" si="621"/>
        <v>7.2044691112959169</v>
      </c>
      <c r="CQ34" s="21">
        <f t="shared" si="621"/>
        <v>7.2693093332975796</v>
      </c>
      <c r="CR34" s="21">
        <f t="shared" si="621"/>
        <v>7.3347331172972572</v>
      </c>
    </row>
    <row r="35" spans="1:96" x14ac:dyDescent="0.25">
      <c r="A35" t="s">
        <v>89</v>
      </c>
      <c r="C35" s="13">
        <f>C37/B37-1</f>
        <v>-8.6145248637622629E-2</v>
      </c>
      <c r="D35" s="13">
        <f>D37/C37-1</f>
        <v>-8.6145248637622518E-2</v>
      </c>
      <c r="E35" s="13">
        <f>E37/D37-1</f>
        <v>-8.6145248637622518E-2</v>
      </c>
      <c r="F35" s="13">
        <f t="shared" ref="F35:J35" si="622">F37/E37-1</f>
        <v>-8.6145248637622518E-2</v>
      </c>
      <c r="G35" s="13">
        <f>G37/F37-1</f>
        <v>-8.6145248637622518E-2</v>
      </c>
      <c r="H35" s="13">
        <f t="shared" ref="H35:I35" si="623">H37/G37-1</f>
        <v>0.13040918974586835</v>
      </c>
      <c r="I35" s="13">
        <f t="shared" si="623"/>
        <v>0.13040918974586835</v>
      </c>
      <c r="J35" s="13">
        <f t="shared" si="622"/>
        <v>0.13040918974586835</v>
      </c>
      <c r="K35" s="13">
        <f>K37/J37-1</f>
        <v>0.13040918974586835</v>
      </c>
      <c r="L35" s="13">
        <f t="shared" ref="L35:O35" si="624">L37/K37-1</f>
        <v>0.13040918974586835</v>
      </c>
      <c r="M35" s="13">
        <f t="shared" si="624"/>
        <v>0.13040918974586835</v>
      </c>
      <c r="N35" s="13">
        <f t="shared" si="624"/>
        <v>0.13040918974586835</v>
      </c>
      <c r="O35" s="13">
        <f t="shared" si="624"/>
        <v>0.13040918974586835</v>
      </c>
      <c r="P35" s="13">
        <f>P37/O37-1</f>
        <v>0.13040918974586835</v>
      </c>
      <c r="Q35" s="13">
        <f t="shared" ref="Q35:CB35" si="625">Q37/P37-1</f>
        <v>5.2785301836105969E-2</v>
      </c>
      <c r="R35" s="13">
        <f t="shared" si="625"/>
        <v>5.2785301836105969E-2</v>
      </c>
      <c r="S35" s="13">
        <f t="shared" si="625"/>
        <v>5.2785301836105969E-2</v>
      </c>
      <c r="T35" s="13">
        <f t="shared" si="625"/>
        <v>5.2785301836105969E-2</v>
      </c>
      <c r="U35" s="13">
        <f t="shared" si="625"/>
        <v>5.2785301836105969E-2</v>
      </c>
      <c r="V35" s="13">
        <f t="shared" si="625"/>
        <v>5.2785301836105969E-2</v>
      </c>
      <c r="W35" s="13">
        <f t="shared" si="625"/>
        <v>5.2785301836105969E-2</v>
      </c>
      <c r="X35" s="13">
        <f t="shared" si="625"/>
        <v>5.2785301836105969E-2</v>
      </c>
      <c r="Y35" s="13">
        <f t="shared" si="625"/>
        <v>5.2785301836105969E-2</v>
      </c>
      <c r="Z35" s="13">
        <f t="shared" si="625"/>
        <v>5.2785301836105969E-2</v>
      </c>
      <c r="AA35" s="13">
        <f t="shared" si="625"/>
        <v>5.2785301836105969E-2</v>
      </c>
      <c r="AB35" s="13">
        <f t="shared" si="625"/>
        <v>5.2785301836105969E-2</v>
      </c>
      <c r="AC35" s="13">
        <f t="shared" si="625"/>
        <v>5.2785301836105969E-2</v>
      </c>
      <c r="AD35" s="13">
        <f t="shared" si="625"/>
        <v>5.2785301836105969E-2</v>
      </c>
      <c r="AE35" s="13">
        <f t="shared" si="625"/>
        <v>5.2785301836105969E-2</v>
      </c>
      <c r="AF35" s="13">
        <f t="shared" si="625"/>
        <v>8.999999999999897E-3</v>
      </c>
      <c r="AG35" s="13">
        <f t="shared" si="625"/>
        <v>8.999999999999897E-3</v>
      </c>
      <c r="AH35" s="13">
        <f t="shared" si="625"/>
        <v>8.999999999999897E-3</v>
      </c>
      <c r="AI35" s="13">
        <f t="shared" si="625"/>
        <v>8.999999999999897E-3</v>
      </c>
      <c r="AJ35" s="13">
        <f t="shared" si="625"/>
        <v>8.999999999999897E-3</v>
      </c>
      <c r="AK35" s="13">
        <f t="shared" si="625"/>
        <v>8.999999999999897E-3</v>
      </c>
      <c r="AL35" s="13">
        <f t="shared" si="625"/>
        <v>8.999999999999897E-3</v>
      </c>
      <c r="AM35" s="13">
        <f t="shared" si="625"/>
        <v>8.999999999999897E-3</v>
      </c>
      <c r="AN35" s="13">
        <f t="shared" si="625"/>
        <v>8.999999999999897E-3</v>
      </c>
      <c r="AO35" s="13">
        <f t="shared" si="625"/>
        <v>8.999999999999897E-3</v>
      </c>
      <c r="AP35" s="13">
        <f t="shared" si="625"/>
        <v>8.999999999999897E-3</v>
      </c>
      <c r="AQ35" s="13">
        <f t="shared" si="625"/>
        <v>8.999999999999897E-3</v>
      </c>
      <c r="AR35" s="13">
        <f t="shared" si="625"/>
        <v>8.999999999999897E-3</v>
      </c>
      <c r="AS35" s="13">
        <f t="shared" si="625"/>
        <v>8.999999999999897E-3</v>
      </c>
      <c r="AT35" s="13">
        <f t="shared" si="625"/>
        <v>8.999999999999897E-3</v>
      </c>
      <c r="AU35" s="13">
        <f t="shared" si="625"/>
        <v>8.999999999999897E-3</v>
      </c>
      <c r="AV35" s="13">
        <f t="shared" si="625"/>
        <v>8.999999999999897E-3</v>
      </c>
      <c r="AW35" s="13">
        <f t="shared" si="625"/>
        <v>8.999999999999897E-3</v>
      </c>
      <c r="AX35" s="13">
        <f t="shared" si="625"/>
        <v>8.999999999999897E-3</v>
      </c>
      <c r="AY35" s="13">
        <f t="shared" si="625"/>
        <v>8.999999999999897E-3</v>
      </c>
      <c r="AZ35" s="13">
        <f t="shared" si="625"/>
        <v>8.999999999999897E-3</v>
      </c>
      <c r="BA35" s="13">
        <f t="shared" si="625"/>
        <v>8.999999999999897E-3</v>
      </c>
      <c r="BB35" s="13">
        <f t="shared" si="625"/>
        <v>8.999999999999897E-3</v>
      </c>
      <c r="BC35" s="13">
        <f t="shared" si="625"/>
        <v>8.999999999999897E-3</v>
      </c>
      <c r="BD35" s="13">
        <f t="shared" si="625"/>
        <v>8.999999999999897E-3</v>
      </c>
      <c r="BE35" s="13">
        <f t="shared" si="625"/>
        <v>8.999999999999897E-3</v>
      </c>
      <c r="BF35" s="13">
        <f t="shared" si="625"/>
        <v>8.999999999999897E-3</v>
      </c>
      <c r="BG35" s="13">
        <f t="shared" si="625"/>
        <v>8.999999999999897E-3</v>
      </c>
      <c r="BH35" s="13">
        <f t="shared" si="625"/>
        <v>8.999999999999897E-3</v>
      </c>
      <c r="BI35" s="13">
        <f t="shared" si="625"/>
        <v>8.999999999999897E-3</v>
      </c>
      <c r="BJ35" s="13">
        <f t="shared" si="625"/>
        <v>8.999999999999897E-3</v>
      </c>
      <c r="BK35" s="13">
        <f t="shared" si="625"/>
        <v>8.999999999999897E-3</v>
      </c>
      <c r="BL35" s="13">
        <f t="shared" si="625"/>
        <v>8.999999999999897E-3</v>
      </c>
      <c r="BM35" s="13">
        <f t="shared" si="625"/>
        <v>8.999999999999897E-3</v>
      </c>
      <c r="BN35" s="13">
        <f t="shared" si="625"/>
        <v>8.999999999999897E-3</v>
      </c>
      <c r="BO35" s="13">
        <f t="shared" si="625"/>
        <v>8.999999999999897E-3</v>
      </c>
      <c r="BP35" s="13">
        <f t="shared" si="625"/>
        <v>8.999999999999897E-3</v>
      </c>
      <c r="BQ35" s="13">
        <f t="shared" si="625"/>
        <v>8.999999999999897E-3</v>
      </c>
      <c r="BR35" s="13">
        <f t="shared" si="625"/>
        <v>8.999999999999897E-3</v>
      </c>
      <c r="BS35" s="13">
        <f t="shared" si="625"/>
        <v>8.999999999999897E-3</v>
      </c>
      <c r="BT35" s="13">
        <f t="shared" si="625"/>
        <v>8.999999999999897E-3</v>
      </c>
      <c r="BU35" s="13">
        <f t="shared" si="625"/>
        <v>8.999999999999897E-3</v>
      </c>
      <c r="BV35" s="13">
        <f t="shared" si="625"/>
        <v>8.999999999999897E-3</v>
      </c>
      <c r="BW35" s="13">
        <f t="shared" si="625"/>
        <v>8.999999999999897E-3</v>
      </c>
      <c r="BX35" s="13">
        <f t="shared" si="625"/>
        <v>8.999999999999897E-3</v>
      </c>
      <c r="BY35" s="13">
        <f t="shared" si="625"/>
        <v>8.999999999999897E-3</v>
      </c>
      <c r="BZ35" s="13">
        <f t="shared" si="625"/>
        <v>8.999999999999897E-3</v>
      </c>
      <c r="CA35" s="13">
        <f t="shared" si="625"/>
        <v>8.999999999999897E-3</v>
      </c>
      <c r="CB35" s="13">
        <f t="shared" si="625"/>
        <v>8.999999999999897E-3</v>
      </c>
      <c r="CC35" s="13">
        <f t="shared" ref="CC35:CR35" si="626">CC37/CB37-1</f>
        <v>8.999999999999897E-3</v>
      </c>
      <c r="CD35" s="13">
        <f t="shared" si="626"/>
        <v>8.999999999999897E-3</v>
      </c>
      <c r="CE35" s="13">
        <f t="shared" si="626"/>
        <v>8.999999999999897E-3</v>
      </c>
      <c r="CF35" s="13">
        <f t="shared" si="626"/>
        <v>8.999999999999897E-3</v>
      </c>
      <c r="CG35" s="13">
        <f t="shared" si="626"/>
        <v>8.999999999999897E-3</v>
      </c>
      <c r="CH35" s="13">
        <f t="shared" si="626"/>
        <v>8.999999999999897E-3</v>
      </c>
      <c r="CI35" s="13">
        <f t="shared" si="626"/>
        <v>8.999999999999897E-3</v>
      </c>
      <c r="CJ35" s="13">
        <f t="shared" si="626"/>
        <v>8.999999999999897E-3</v>
      </c>
      <c r="CK35" s="13">
        <f t="shared" si="626"/>
        <v>8.999999999999897E-3</v>
      </c>
      <c r="CL35" s="13">
        <f t="shared" si="626"/>
        <v>8.999999999999897E-3</v>
      </c>
      <c r="CM35" s="13">
        <f t="shared" si="626"/>
        <v>8.999999999999897E-3</v>
      </c>
      <c r="CN35" s="13">
        <f t="shared" si="626"/>
        <v>8.999999999999897E-3</v>
      </c>
      <c r="CO35" s="13">
        <f t="shared" si="626"/>
        <v>8.999999999999897E-3</v>
      </c>
      <c r="CP35" s="13">
        <f t="shared" si="626"/>
        <v>8.999999999999897E-3</v>
      </c>
      <c r="CQ35" s="13">
        <f t="shared" si="626"/>
        <v>8.999999999999897E-3</v>
      </c>
      <c r="CR35" s="13">
        <f t="shared" si="626"/>
        <v>8.999999999999897E-3</v>
      </c>
    </row>
    <row r="36" spans="1:96" x14ac:dyDescent="0.25">
      <c r="A36" t="s">
        <v>90</v>
      </c>
      <c r="C36" s="13">
        <f>C38/B38-1</f>
        <v>-7.3019238126391994E-2</v>
      </c>
      <c r="D36" s="13">
        <f t="shared" ref="D36:BN36" si="627">D38/C38-1</f>
        <v>-7.3019238126391994E-2</v>
      </c>
      <c r="E36" s="13">
        <f>E38/D38-1</f>
        <v>-7.3019238126391994E-2</v>
      </c>
      <c r="F36" s="13">
        <f t="shared" si="627"/>
        <v>-7.3019238126391994E-2</v>
      </c>
      <c r="G36" s="13">
        <f t="shared" si="627"/>
        <v>-7.3019238126391994E-2</v>
      </c>
      <c r="H36" s="13">
        <f t="shared" si="627"/>
        <v>9.211080606301425E-2</v>
      </c>
      <c r="I36" s="13">
        <f t="shared" si="627"/>
        <v>9.211080606301425E-2</v>
      </c>
      <c r="J36" s="13">
        <f t="shared" si="627"/>
        <v>9.211080606301425E-2</v>
      </c>
      <c r="K36" s="13">
        <f t="shared" si="627"/>
        <v>9.211080606301425E-2</v>
      </c>
      <c r="L36" s="13">
        <f t="shared" si="627"/>
        <v>9.211080606301425E-2</v>
      </c>
      <c r="M36" s="13">
        <f t="shared" si="627"/>
        <v>9.211080606301425E-2</v>
      </c>
      <c r="N36" s="13">
        <f t="shared" si="627"/>
        <v>9.211080606301425E-2</v>
      </c>
      <c r="O36" s="13">
        <f t="shared" si="627"/>
        <v>9.211080606301425E-2</v>
      </c>
      <c r="P36" s="13">
        <f t="shared" si="627"/>
        <v>9.211080606301425E-2</v>
      </c>
      <c r="Q36" s="13">
        <f t="shared" si="627"/>
        <v>5.7928703730553144E-2</v>
      </c>
      <c r="R36" s="13">
        <f t="shared" si="627"/>
        <v>5.7928703730553144E-2</v>
      </c>
      <c r="S36" s="13">
        <f t="shared" si="627"/>
        <v>5.7928703730553144E-2</v>
      </c>
      <c r="T36" s="13">
        <f t="shared" si="627"/>
        <v>5.7928703730553144E-2</v>
      </c>
      <c r="U36" s="13">
        <f t="shared" si="627"/>
        <v>5.7928703730553144E-2</v>
      </c>
      <c r="V36" s="13">
        <f t="shared" si="627"/>
        <v>5.7928703730553144E-2</v>
      </c>
      <c r="W36" s="13">
        <f t="shared" si="627"/>
        <v>5.7928703730553144E-2</v>
      </c>
      <c r="X36" s="13">
        <f t="shared" si="627"/>
        <v>5.7928703730553144E-2</v>
      </c>
      <c r="Y36" s="13">
        <f t="shared" si="627"/>
        <v>5.7928703730553144E-2</v>
      </c>
      <c r="Z36" s="13">
        <f t="shared" si="627"/>
        <v>5.7928703730553144E-2</v>
      </c>
      <c r="AA36" s="13">
        <f t="shared" si="627"/>
        <v>5.7928703730553144E-2</v>
      </c>
      <c r="AB36" s="13">
        <f t="shared" si="627"/>
        <v>5.7928703730553144E-2</v>
      </c>
      <c r="AC36" s="13">
        <f t="shared" si="627"/>
        <v>5.7928703730553144E-2</v>
      </c>
      <c r="AD36" s="13">
        <f t="shared" si="627"/>
        <v>5.7928703730553144E-2</v>
      </c>
      <c r="AE36" s="13">
        <f t="shared" si="627"/>
        <v>5.7928703730553144E-2</v>
      </c>
      <c r="AF36" s="13">
        <f t="shared" si="627"/>
        <v>8.999999999999897E-3</v>
      </c>
      <c r="AG36" s="13">
        <f t="shared" si="627"/>
        <v>8.999999999999897E-3</v>
      </c>
      <c r="AH36" s="13">
        <f t="shared" si="627"/>
        <v>8.999999999999897E-3</v>
      </c>
      <c r="AI36" s="13">
        <f t="shared" si="627"/>
        <v>8.999999999999897E-3</v>
      </c>
      <c r="AJ36" s="13">
        <f t="shared" si="627"/>
        <v>8.999999999999897E-3</v>
      </c>
      <c r="AK36" s="13">
        <f t="shared" si="627"/>
        <v>8.999999999999897E-3</v>
      </c>
      <c r="AL36" s="13">
        <f t="shared" si="627"/>
        <v>8.999999999999897E-3</v>
      </c>
      <c r="AM36" s="13">
        <f t="shared" si="627"/>
        <v>8.999999999999897E-3</v>
      </c>
      <c r="AN36" s="13">
        <f t="shared" si="627"/>
        <v>8.999999999999897E-3</v>
      </c>
      <c r="AO36" s="13">
        <f t="shared" si="627"/>
        <v>8.999999999999897E-3</v>
      </c>
      <c r="AP36" s="13">
        <f t="shared" si="627"/>
        <v>8.999999999999897E-3</v>
      </c>
      <c r="AQ36" s="13">
        <f t="shared" si="627"/>
        <v>8.999999999999897E-3</v>
      </c>
      <c r="AR36" s="13">
        <f t="shared" si="627"/>
        <v>8.999999999999897E-3</v>
      </c>
      <c r="AS36" s="13">
        <f t="shared" si="627"/>
        <v>8.999999999999897E-3</v>
      </c>
      <c r="AT36" s="13">
        <f t="shared" si="627"/>
        <v>8.999999999999897E-3</v>
      </c>
      <c r="AU36" s="13">
        <f t="shared" si="627"/>
        <v>8.999999999999897E-3</v>
      </c>
      <c r="AV36" s="13">
        <f t="shared" si="627"/>
        <v>8.999999999999897E-3</v>
      </c>
      <c r="AW36" s="13">
        <f t="shared" si="627"/>
        <v>8.999999999999897E-3</v>
      </c>
      <c r="AX36" s="13">
        <f t="shared" si="627"/>
        <v>8.999999999999897E-3</v>
      </c>
      <c r="AY36" s="13">
        <f t="shared" si="627"/>
        <v>8.999999999999897E-3</v>
      </c>
      <c r="AZ36" s="13">
        <f t="shared" si="627"/>
        <v>8.999999999999897E-3</v>
      </c>
      <c r="BA36" s="13">
        <f t="shared" si="627"/>
        <v>8.999999999999897E-3</v>
      </c>
      <c r="BB36" s="13">
        <f t="shared" si="627"/>
        <v>8.999999999999897E-3</v>
      </c>
      <c r="BC36" s="13">
        <f t="shared" si="627"/>
        <v>8.999999999999897E-3</v>
      </c>
      <c r="BD36" s="13">
        <f t="shared" si="627"/>
        <v>8.999999999999897E-3</v>
      </c>
      <c r="BE36" s="13">
        <f t="shared" si="627"/>
        <v>8.999999999999897E-3</v>
      </c>
      <c r="BF36" s="13">
        <f t="shared" si="627"/>
        <v>8.999999999999897E-3</v>
      </c>
      <c r="BG36" s="13">
        <f t="shared" si="627"/>
        <v>8.999999999999897E-3</v>
      </c>
      <c r="BH36" s="13">
        <f t="shared" si="627"/>
        <v>8.999999999999897E-3</v>
      </c>
      <c r="BI36" s="13">
        <f t="shared" si="627"/>
        <v>8.999999999999897E-3</v>
      </c>
      <c r="BJ36" s="13">
        <f t="shared" si="627"/>
        <v>8.999999999999897E-3</v>
      </c>
      <c r="BK36" s="13">
        <f t="shared" si="627"/>
        <v>8.999999999999897E-3</v>
      </c>
      <c r="BL36" s="13">
        <f t="shared" si="627"/>
        <v>8.999999999999897E-3</v>
      </c>
      <c r="BM36" s="13">
        <f t="shared" si="627"/>
        <v>8.999999999999897E-3</v>
      </c>
      <c r="BN36" s="13">
        <f t="shared" si="627"/>
        <v>8.999999999999897E-3</v>
      </c>
      <c r="BO36" s="13">
        <f t="shared" ref="BO36:CR36" si="628">BO38/BN38-1</f>
        <v>8.999999999999897E-3</v>
      </c>
      <c r="BP36" s="13">
        <f t="shared" si="628"/>
        <v>8.999999999999897E-3</v>
      </c>
      <c r="BQ36" s="13">
        <f t="shared" si="628"/>
        <v>8.999999999999897E-3</v>
      </c>
      <c r="BR36" s="13">
        <f t="shared" si="628"/>
        <v>8.999999999999897E-3</v>
      </c>
      <c r="BS36" s="13">
        <f t="shared" si="628"/>
        <v>8.999999999999897E-3</v>
      </c>
      <c r="BT36" s="13">
        <f t="shared" si="628"/>
        <v>8.999999999999897E-3</v>
      </c>
      <c r="BU36" s="13">
        <f t="shared" si="628"/>
        <v>8.999999999999897E-3</v>
      </c>
      <c r="BV36" s="13">
        <f t="shared" si="628"/>
        <v>8.999999999999897E-3</v>
      </c>
      <c r="BW36" s="13">
        <f t="shared" si="628"/>
        <v>8.999999999999897E-3</v>
      </c>
      <c r="BX36" s="13">
        <f t="shared" si="628"/>
        <v>8.999999999999897E-3</v>
      </c>
      <c r="BY36" s="13">
        <f t="shared" si="628"/>
        <v>8.999999999999897E-3</v>
      </c>
      <c r="BZ36" s="13">
        <f t="shared" si="628"/>
        <v>8.999999999999897E-3</v>
      </c>
      <c r="CA36" s="13">
        <f t="shared" si="628"/>
        <v>8.999999999999897E-3</v>
      </c>
      <c r="CB36" s="13">
        <f t="shared" si="628"/>
        <v>8.999999999999897E-3</v>
      </c>
      <c r="CC36" s="13">
        <f t="shared" si="628"/>
        <v>8.999999999999897E-3</v>
      </c>
      <c r="CD36" s="13">
        <f t="shared" si="628"/>
        <v>8.999999999999897E-3</v>
      </c>
      <c r="CE36" s="13">
        <f t="shared" si="628"/>
        <v>8.999999999999897E-3</v>
      </c>
      <c r="CF36" s="13">
        <f t="shared" si="628"/>
        <v>8.999999999999897E-3</v>
      </c>
      <c r="CG36" s="13">
        <f t="shared" si="628"/>
        <v>8.999999999999897E-3</v>
      </c>
      <c r="CH36" s="13">
        <f t="shared" si="628"/>
        <v>8.999999999999897E-3</v>
      </c>
      <c r="CI36" s="13">
        <f t="shared" si="628"/>
        <v>8.999999999999897E-3</v>
      </c>
      <c r="CJ36" s="13">
        <f t="shared" si="628"/>
        <v>8.999999999999897E-3</v>
      </c>
      <c r="CK36" s="13">
        <f t="shared" si="628"/>
        <v>8.999999999999897E-3</v>
      </c>
      <c r="CL36" s="13">
        <f t="shared" si="628"/>
        <v>8.999999999999897E-3</v>
      </c>
      <c r="CM36" s="13">
        <f t="shared" si="628"/>
        <v>8.999999999999897E-3</v>
      </c>
      <c r="CN36" s="13">
        <f t="shared" si="628"/>
        <v>8.999999999999897E-3</v>
      </c>
      <c r="CO36" s="13">
        <f t="shared" si="628"/>
        <v>8.999999999999897E-3</v>
      </c>
      <c r="CP36" s="13">
        <f t="shared" si="628"/>
        <v>8.999999999999897E-3</v>
      </c>
      <c r="CQ36" s="13">
        <f t="shared" si="628"/>
        <v>8.999999999999897E-3</v>
      </c>
      <c r="CR36" s="13">
        <f t="shared" si="628"/>
        <v>8.999999999999897E-3</v>
      </c>
    </row>
    <row r="37" spans="1:96" x14ac:dyDescent="0.25">
      <c r="A37" t="s">
        <v>47</v>
      </c>
      <c r="B37" s="122">
        <f>'Energy prices'!I20</f>
        <v>76.011508617164466</v>
      </c>
      <c r="C37" s="2">
        <f>B37*(1+'Energy prices'!$E$21+0.03)</f>
        <v>69.46347830801804</v>
      </c>
      <c r="D37" s="122">
        <f>C37*(1+'Energy prices'!$E$21+0.03)</f>
        <v>63.479529697939725</v>
      </c>
      <c r="E37" s="2">
        <f>D37*(1+'Energy prices'!$E$21+0.03)</f>
        <v>58.011069828711364</v>
      </c>
      <c r="F37" s="2">
        <f>E37*(1+'Energy prices'!$E$21+0.03)</f>
        <v>53.013691794582542</v>
      </c>
      <c r="G37" s="122">
        <f>F37*(1+'Energy prices'!$E$21+0.03)</f>
        <v>48.446814133739942</v>
      </c>
      <c r="H37" s="2">
        <f>G37*(1+'Energy prices'!$F$21+0.03)</f>
        <v>54.764723910689654</v>
      </c>
      <c r="I37" s="2">
        <f>H37*(1+'Energy prices'!$F$21+0.03)</f>
        <v>61.906547182538873</v>
      </c>
      <c r="J37" s="2">
        <f>I37*(1+'Energy prices'!$F$21+0.03)</f>
        <v>69.979729840578131</v>
      </c>
      <c r="K37" s="2">
        <f>J37*(1+'Energy prices'!$F$21+0.03)</f>
        <v>79.105729707722688</v>
      </c>
      <c r="L37" s="2">
        <f>K37*(1+'Energy prices'!$F$21+0.03)</f>
        <v>89.421843823162476</v>
      </c>
      <c r="M37" s="2">
        <f>L37*(1+'Energy prices'!$F$21+0.03)</f>
        <v>101.08327402172267</v>
      </c>
      <c r="N37" s="2">
        <f>M37*(1+'Energy prices'!$F$21+0.03)</f>
        <v>114.26546188375511</v>
      </c>
      <c r="O37" s="2">
        <f>N37*(1+'Energy prices'!$F$21+0.03)</f>
        <v>129.16672818395301</v>
      </c>
      <c r="P37" s="122">
        <f>O37*(1+'Energy prices'!$F$21+0.03)</f>
        <v>146.01125654854715</v>
      </c>
      <c r="Q37" s="2">
        <f>P37*(1+'Energy prices'!$G$21+0.03)</f>
        <v>153.71850479693131</v>
      </c>
      <c r="R37" s="2">
        <f>Q37*(1+'Energy prices'!$G$21+0.03)</f>
        <v>161.83258247043224</v>
      </c>
      <c r="S37" s="2">
        <f>R37*(1+'Energy prices'!$G$21+0.03)</f>
        <v>170.37496418305051</v>
      </c>
      <c r="T37" s="2">
        <f>S37*(1+'Energy prices'!$G$21+0.03)</f>
        <v>179.36825809276857</v>
      </c>
      <c r="U37" s="2">
        <f>T37*(1+'Energy prices'!$G$21+0.03)</f>
        <v>188.83626573601191</v>
      </c>
      <c r="V37" s="2">
        <f>U37*(1+'Energy prices'!$G$21+0.03)</f>
        <v>198.80404502049041</v>
      </c>
      <c r="W37" s="2">
        <f>V37*(1+'Energy prices'!$G$21+0.03)</f>
        <v>209.2979765431358</v>
      </c>
      <c r="X37" s="2">
        <f>W37*(1+'Energy prices'!$G$21+0.03)</f>
        <v>220.34583340865146</v>
      </c>
      <c r="Y37" s="2">
        <f>X37*(1+'Energy prices'!$G$21+0.03)</f>
        <v>231.97685473345544</v>
      </c>
      <c r="Z37" s="2">
        <f>Y37*(1+'Energy prices'!$G$21+0.03)</f>
        <v>244.22182302955139</v>
      </c>
      <c r="AA37" s="2">
        <f>Z37*(1+'Energy prices'!$G$21+0.03)</f>
        <v>257.1131456731303</v>
      </c>
      <c r="AB37" s="2">
        <f>AA37*(1+'Energy prices'!$G$21+0.03)</f>
        <v>270.68494067351719</v>
      </c>
      <c r="AC37" s="2">
        <f>AB37*(1+'Energy prices'!$G$21+0.03)</f>
        <v>284.97312696945721</v>
      </c>
      <c r="AD37" s="2">
        <f>AC37*(1+'Energy prices'!$G$21+0.03)</f>
        <v>300.01551949171898</v>
      </c>
      <c r="AE37" s="122">
        <f>AD37*(1+'Energy prices'!$G$21+0.03)</f>
        <v>315.85192924360547</v>
      </c>
      <c r="AF37" s="45">
        <f t="shared" ref="AF37:AN37" si="629">AE37*(1+0.009)</f>
        <v>318.69459660679786</v>
      </c>
      <c r="AG37" s="45">
        <f t="shared" si="629"/>
        <v>321.56284797625898</v>
      </c>
      <c r="AH37" s="45">
        <f t="shared" si="629"/>
        <v>324.45691360804528</v>
      </c>
      <c r="AI37" s="45">
        <f t="shared" si="629"/>
        <v>327.37702583051765</v>
      </c>
      <c r="AJ37" s="45">
        <f t="shared" si="629"/>
        <v>330.32341906299229</v>
      </c>
      <c r="AK37" s="45">
        <f t="shared" si="629"/>
        <v>333.29632983455917</v>
      </c>
      <c r="AL37" s="45">
        <f t="shared" si="629"/>
        <v>336.29599680307018</v>
      </c>
      <c r="AM37" s="45">
        <f t="shared" si="629"/>
        <v>339.32266077429779</v>
      </c>
      <c r="AN37" s="45">
        <f t="shared" si="629"/>
        <v>342.37656472126645</v>
      </c>
      <c r="AO37" s="45">
        <f>AN37*(1+0.009)</f>
        <v>345.45795380375779</v>
      </c>
      <c r="AP37" s="122">
        <f t="shared" ref="AP37:AP38" si="630">AO37*(1+0.009)</f>
        <v>348.56707538799157</v>
      </c>
      <c r="AQ37" s="122">
        <f t="shared" ref="AQ37:CR37" si="631">AP37*(1+0.009)</f>
        <v>351.70417906648345</v>
      </c>
      <c r="AR37" s="122">
        <f t="shared" si="631"/>
        <v>354.86951667808177</v>
      </c>
      <c r="AS37" s="122">
        <f t="shared" si="631"/>
        <v>358.06334232818449</v>
      </c>
      <c r="AT37" s="122">
        <f t="shared" si="631"/>
        <v>361.28591240913812</v>
      </c>
      <c r="AU37" s="122">
        <f t="shared" si="631"/>
        <v>364.53748562082035</v>
      </c>
      <c r="AV37" s="122">
        <f t="shared" si="631"/>
        <v>367.81832299140768</v>
      </c>
      <c r="AW37" s="122">
        <f t="shared" si="631"/>
        <v>371.12868789833033</v>
      </c>
      <c r="AX37" s="122">
        <f t="shared" si="631"/>
        <v>374.46884608941525</v>
      </c>
      <c r="AY37" s="122">
        <f t="shared" si="631"/>
        <v>377.83906570421993</v>
      </c>
      <c r="AZ37" s="122">
        <f t="shared" si="631"/>
        <v>381.23961729555788</v>
      </c>
      <c r="BA37" s="122">
        <f t="shared" si="631"/>
        <v>384.67077385121786</v>
      </c>
      <c r="BB37" s="122">
        <f t="shared" si="631"/>
        <v>388.13281081587877</v>
      </c>
      <c r="BC37" s="122">
        <f t="shared" si="631"/>
        <v>391.62600611322165</v>
      </c>
      <c r="BD37" s="122">
        <f t="shared" si="631"/>
        <v>395.15064016824061</v>
      </c>
      <c r="BE37" s="122">
        <f t="shared" si="631"/>
        <v>398.70699592975473</v>
      </c>
      <c r="BF37" s="122">
        <f t="shared" si="631"/>
        <v>402.29535889312245</v>
      </c>
      <c r="BG37" s="122">
        <f t="shared" si="631"/>
        <v>405.91601712316054</v>
      </c>
      <c r="BH37" s="122">
        <f t="shared" si="631"/>
        <v>409.56926127726894</v>
      </c>
      <c r="BI37" s="122">
        <f t="shared" si="631"/>
        <v>413.25538462876432</v>
      </c>
      <c r="BJ37" s="122">
        <f t="shared" si="631"/>
        <v>416.97468309042313</v>
      </c>
      <c r="BK37" s="122">
        <f t="shared" si="631"/>
        <v>420.72745523823687</v>
      </c>
      <c r="BL37" s="122">
        <f t="shared" si="631"/>
        <v>424.51400233538095</v>
      </c>
      <c r="BM37" s="122">
        <f t="shared" si="631"/>
        <v>428.33462835639932</v>
      </c>
      <c r="BN37" s="122">
        <f t="shared" si="631"/>
        <v>432.18964001160685</v>
      </c>
      <c r="BO37" s="122">
        <f t="shared" si="631"/>
        <v>436.0793467717113</v>
      </c>
      <c r="BP37" s="122">
        <f t="shared" si="631"/>
        <v>440.00406089265664</v>
      </c>
      <c r="BQ37" s="122">
        <f t="shared" si="631"/>
        <v>443.96409744069052</v>
      </c>
      <c r="BR37" s="122">
        <f t="shared" si="631"/>
        <v>447.9597743176567</v>
      </c>
      <c r="BS37" s="122">
        <f t="shared" si="631"/>
        <v>451.99141228651558</v>
      </c>
      <c r="BT37" s="122">
        <f t="shared" si="631"/>
        <v>456.0593349970942</v>
      </c>
      <c r="BU37" s="122">
        <f t="shared" si="631"/>
        <v>460.16386901206801</v>
      </c>
      <c r="BV37" s="122">
        <f t="shared" si="631"/>
        <v>464.30534383317655</v>
      </c>
      <c r="BW37" s="122">
        <f t="shared" si="631"/>
        <v>468.48409192767508</v>
      </c>
      <c r="BX37" s="122">
        <f t="shared" si="631"/>
        <v>472.70044875502413</v>
      </c>
      <c r="BY37" s="122">
        <f t="shared" si="631"/>
        <v>476.9547527938193</v>
      </c>
      <c r="BZ37" s="122">
        <f t="shared" si="631"/>
        <v>481.24734556896362</v>
      </c>
      <c r="CA37" s="122">
        <f t="shared" si="631"/>
        <v>485.57857167908423</v>
      </c>
      <c r="CB37" s="122">
        <f t="shared" si="631"/>
        <v>489.94877882419593</v>
      </c>
      <c r="CC37" s="122">
        <f t="shared" si="631"/>
        <v>494.35831783361363</v>
      </c>
      <c r="CD37" s="122">
        <f t="shared" si="631"/>
        <v>498.80754269411608</v>
      </c>
      <c r="CE37" s="122">
        <f t="shared" si="631"/>
        <v>503.29681057836308</v>
      </c>
      <c r="CF37" s="122">
        <f t="shared" si="631"/>
        <v>507.8264818735683</v>
      </c>
      <c r="CG37" s="122">
        <f t="shared" si="631"/>
        <v>512.39692021043038</v>
      </c>
      <c r="CH37" s="122">
        <f t="shared" si="631"/>
        <v>517.00849249232419</v>
      </c>
      <c r="CI37" s="122">
        <f t="shared" si="631"/>
        <v>521.6615689247551</v>
      </c>
      <c r="CJ37" s="122">
        <f t="shared" si="631"/>
        <v>526.35652304507789</v>
      </c>
      <c r="CK37" s="122">
        <f t="shared" si="631"/>
        <v>531.09373175248356</v>
      </c>
      <c r="CL37" s="122">
        <f t="shared" si="631"/>
        <v>535.87357533825582</v>
      </c>
      <c r="CM37" s="122">
        <f t="shared" si="631"/>
        <v>540.69643751630008</v>
      </c>
      <c r="CN37" s="122">
        <f t="shared" si="631"/>
        <v>545.56270545394671</v>
      </c>
      <c r="CO37" s="122">
        <f t="shared" si="631"/>
        <v>550.47276980303218</v>
      </c>
      <c r="CP37" s="122">
        <f t="shared" si="631"/>
        <v>555.42702473125939</v>
      </c>
      <c r="CQ37" s="122">
        <f t="shared" si="631"/>
        <v>560.42586795384068</v>
      </c>
      <c r="CR37" s="122">
        <f t="shared" si="631"/>
        <v>565.46970076542516</v>
      </c>
    </row>
    <row r="38" spans="1:96" x14ac:dyDescent="0.25">
      <c r="A38" t="s">
        <v>48</v>
      </c>
      <c r="B38" s="122">
        <f>'Energy prices'!I28</f>
        <v>4.3055076569933179</v>
      </c>
      <c r="C38" s="2">
        <f>B38*(1+'Energy prices'!$E$29+0.03)</f>
        <v>3.9911227681323189</v>
      </c>
      <c r="D38" s="122">
        <f>C38*(1+'Energy prices'!$E$29+0.03)</f>
        <v>3.6996940243344003</v>
      </c>
      <c r="E38" s="2">
        <f>D38*(1+'Energy prices'!$E$29+0.03)</f>
        <v>3.4295451853767371</v>
      </c>
      <c r="F38" s="2">
        <f>E38*(1+'Energy prices'!$E$29+0.03)</f>
        <v>3.1791224088204921</v>
      </c>
      <c r="G38" s="122">
        <f>F38*(1+'Energy prices'!$E$29+0.03)</f>
        <v>2.9469853126178798</v>
      </c>
      <c r="H38" s="2">
        <f>G38*(1+'Energy prices'!$F$29+0.03)</f>
        <v>3.2184345052189767</v>
      </c>
      <c r="I38" s="2">
        <f>H38*(1+'Energy prices'!$F$29+0.03)</f>
        <v>3.5148871017557148</v>
      </c>
      <c r="J38" s="2">
        <f>I38*(1+'Energy prices'!$F$29+0.03)</f>
        <v>3.8386461859189258</v>
      </c>
      <c r="K38" s="2">
        <f>J38*(1+'Energy prices'!$F$29+0.03)</f>
        <v>4.1922269802946337</v>
      </c>
      <c r="L38" s="2">
        <f>K38*(1+'Energy prices'!$F$29+0.03)</f>
        <v>4.5783763866486886</v>
      </c>
      <c r="M38" s="2">
        <f>L38*(1+'Energy prices'!$F$29+0.03)</f>
        <v>5.0000943260827695</v>
      </c>
      <c r="N38" s="2">
        <f>M38*(1+'Energy prices'!$F$29+0.03)</f>
        <v>5.4606570448493574</v>
      </c>
      <c r="O38" s="2">
        <f>N38*(1+'Energy prices'!$F$29+0.03)</f>
        <v>5.9636425668841095</v>
      </c>
      <c r="P38" s="122">
        <f>O38*(1+'Energy prices'!$F$29+0.03)</f>
        <v>6.5129584907915081</v>
      </c>
      <c r="Q38" s="2">
        <f>P38*(1+'Energy prices'!$G$29+0.03)</f>
        <v>6.89024573361396</v>
      </c>
      <c r="R38" s="2">
        <f>Q38*(1+'Energy prices'!$G$29+0.03)</f>
        <v>7.2893887373471911</v>
      </c>
      <c r="S38" s="2">
        <f>R38*(1+'Energy prices'!$G$29+0.03)</f>
        <v>7.7116535778898072</v>
      </c>
      <c r="T38" s="2">
        <f>S38*(1+'Energy prices'!$G$29+0.03)</f>
        <v>8.1583796732760465</v>
      </c>
      <c r="U38" s="2">
        <f>T38*(1+'Energy prices'!$G$29+0.03)</f>
        <v>8.6309840322906215</v>
      </c>
      <c r="V38" s="2">
        <f>U38*(1+'Energy prices'!$G$29+0.03)</f>
        <v>9.1309657492003193</v>
      </c>
      <c r="W38" s="2">
        <f>V38*(1+'Energy prices'!$G$29+0.03)</f>
        <v>9.6599107588595725</v>
      </c>
      <c r="X38" s="2">
        <f>W38*(1+'Energy prices'!$G$29+0.03)</f>
        <v>10.219496867273131</v>
      </c>
      <c r="Y38" s="2">
        <f>X38*(1+'Energy prices'!$G$29+0.03)</f>
        <v>10.811499073572712</v>
      </c>
      <c r="Z38" s="2">
        <f>Y38*(1+'Energy prices'!$G$29+0.03)</f>
        <v>11.437795200288855</v>
      </c>
      <c r="AA38" s="2">
        <f>Z38*(1+'Energy prices'!$G$29+0.03)</f>
        <v>12.100371849777131</v>
      </c>
      <c r="AB38" s="2">
        <f>AA38*(1+'Energy prices'!$G$29+0.03)</f>
        <v>12.801330705692395</v>
      </c>
      <c r="AC38" s="2">
        <f>AB38*(1+'Energy prices'!$G$29+0.03)</f>
        <v>13.542895199499283</v>
      </c>
      <c r="AD38" s="2">
        <f>AC38*(1+'Energy prices'!$G$29+0.03)</f>
        <v>14.327417563165007</v>
      </c>
      <c r="AE38" s="122">
        <f>AD38*(1+'Energy prices'!$G$29+0.03)</f>
        <v>15.157386290405515</v>
      </c>
      <c r="AF38" s="45">
        <f t="shared" ref="AF38:AN38" si="632">AE38*(1+0.009)</f>
        <v>15.293802767019164</v>
      </c>
      <c r="AG38" s="45">
        <f t="shared" si="632"/>
        <v>15.431446991922336</v>
      </c>
      <c r="AH38" s="45">
        <f t="shared" si="632"/>
        <v>15.570330014849635</v>
      </c>
      <c r="AI38" s="45">
        <f t="shared" si="632"/>
        <v>15.71046298498328</v>
      </c>
      <c r="AJ38" s="45">
        <f t="shared" si="632"/>
        <v>15.851857151848128</v>
      </c>
      <c r="AK38" s="45">
        <f t="shared" si="632"/>
        <v>15.99452386621476</v>
      </c>
      <c r="AL38" s="45">
        <f t="shared" si="632"/>
        <v>16.138474581010691</v>
      </c>
      <c r="AM38" s="45">
        <f t="shared" si="632"/>
        <v>16.283720852239785</v>
      </c>
      <c r="AN38" s="45">
        <f t="shared" si="632"/>
        <v>16.430274339909943</v>
      </c>
      <c r="AO38" s="45">
        <f>AN38*(1+0.009)</f>
        <v>16.57814680896913</v>
      </c>
      <c r="AP38" s="122">
        <f t="shared" si="630"/>
        <v>16.72735013024985</v>
      </c>
      <c r="AQ38" s="122">
        <f t="shared" ref="AQ38:CR38" si="633">AP38*(1+0.009)</f>
        <v>16.877896281422096</v>
      </c>
      <c r="AR38" s="122">
        <f t="shared" si="633"/>
        <v>17.029797347954894</v>
      </c>
      <c r="AS38" s="122">
        <f t="shared" si="633"/>
        <v>17.183065524086487</v>
      </c>
      <c r="AT38" s="122">
        <f t="shared" si="633"/>
        <v>17.337713113803265</v>
      </c>
      <c r="AU38" s="122">
        <f t="shared" si="633"/>
        <v>17.493752531827493</v>
      </c>
      <c r="AV38" s="122">
        <f t="shared" si="633"/>
        <v>17.65119630461394</v>
      </c>
      <c r="AW38" s="122">
        <f t="shared" si="633"/>
        <v>17.810057071355462</v>
      </c>
      <c r="AX38" s="122">
        <f t="shared" si="633"/>
        <v>17.970347584997661</v>
      </c>
      <c r="AY38" s="122">
        <f t="shared" si="633"/>
        <v>18.132080713262638</v>
      </c>
      <c r="AZ38" s="122">
        <f t="shared" si="633"/>
        <v>18.295269439681999</v>
      </c>
      <c r="BA38" s="122">
        <f t="shared" si="633"/>
        <v>18.459926864639133</v>
      </c>
      <c r="BB38" s="122">
        <f t="shared" si="633"/>
        <v>18.626066206420884</v>
      </c>
      <c r="BC38" s="122">
        <f t="shared" si="633"/>
        <v>18.793700802278671</v>
      </c>
      <c r="BD38" s="122">
        <f t="shared" si="633"/>
        <v>18.962844109499176</v>
      </c>
      <c r="BE38" s="122">
        <f t="shared" si="633"/>
        <v>19.133509706484666</v>
      </c>
      <c r="BF38" s="122">
        <f t="shared" si="633"/>
        <v>19.305711293843025</v>
      </c>
      <c r="BG38" s="122">
        <f t="shared" si="633"/>
        <v>19.479462695487609</v>
      </c>
      <c r="BH38" s="122">
        <f t="shared" si="633"/>
        <v>19.654777859746996</v>
      </c>
      <c r="BI38" s="122">
        <f t="shared" si="633"/>
        <v>19.831670860484717</v>
      </c>
      <c r="BJ38" s="122">
        <f t="shared" si="633"/>
        <v>20.010155898229076</v>
      </c>
      <c r="BK38" s="122">
        <f t="shared" si="633"/>
        <v>20.190247301313136</v>
      </c>
      <c r="BL38" s="122">
        <f t="shared" si="633"/>
        <v>20.371959527024952</v>
      </c>
      <c r="BM38" s="122">
        <f t="shared" si="633"/>
        <v>20.555307162768173</v>
      </c>
      <c r="BN38" s="122">
        <f t="shared" si="633"/>
        <v>20.740304927233083</v>
      </c>
      <c r="BO38" s="122">
        <f t="shared" si="633"/>
        <v>20.926967671578179</v>
      </c>
      <c r="BP38" s="122">
        <f t="shared" si="633"/>
        <v>21.115310380622379</v>
      </c>
      <c r="BQ38" s="122">
        <f t="shared" si="633"/>
        <v>21.305348174047978</v>
      </c>
      <c r="BR38" s="122">
        <f t="shared" si="633"/>
        <v>21.497096307614409</v>
      </c>
      <c r="BS38" s="122">
        <f t="shared" si="633"/>
        <v>21.690570174382938</v>
      </c>
      <c r="BT38" s="122">
        <f t="shared" si="633"/>
        <v>21.885785305952382</v>
      </c>
      <c r="BU38" s="122">
        <f t="shared" si="633"/>
        <v>22.082757373705952</v>
      </c>
      <c r="BV38" s="122">
        <f t="shared" si="633"/>
        <v>22.281502190069304</v>
      </c>
      <c r="BW38" s="122">
        <f t="shared" si="633"/>
        <v>22.482035709779925</v>
      </c>
      <c r="BX38" s="122">
        <f t="shared" si="633"/>
        <v>22.684374031167941</v>
      </c>
      <c r="BY38" s="122">
        <f t="shared" si="633"/>
        <v>22.888533397448452</v>
      </c>
      <c r="BZ38" s="122">
        <f t="shared" si="633"/>
        <v>23.094530198025485</v>
      </c>
      <c r="CA38" s="122">
        <f t="shared" si="633"/>
        <v>23.302380969807711</v>
      </c>
      <c r="CB38" s="122">
        <f t="shared" si="633"/>
        <v>23.512102398535976</v>
      </c>
      <c r="CC38" s="122">
        <f t="shared" si="633"/>
        <v>23.723711320122799</v>
      </c>
      <c r="CD38" s="122">
        <f t="shared" si="633"/>
        <v>23.937224722003901</v>
      </c>
      <c r="CE38" s="122">
        <f t="shared" si="633"/>
        <v>24.152659744501932</v>
      </c>
      <c r="CF38" s="122">
        <f t="shared" si="633"/>
        <v>24.370033682202447</v>
      </c>
      <c r="CG38" s="122">
        <f t="shared" si="633"/>
        <v>24.589363985342267</v>
      </c>
      <c r="CH38" s="122">
        <f t="shared" si="633"/>
        <v>24.810668261210346</v>
      </c>
      <c r="CI38" s="122">
        <f t="shared" si="633"/>
        <v>25.033964275561235</v>
      </c>
      <c r="CJ38" s="122">
        <f t="shared" si="633"/>
        <v>25.259269954041283</v>
      </c>
      <c r="CK38" s="122">
        <f t="shared" si="633"/>
        <v>25.486603383627653</v>
      </c>
      <c r="CL38" s="122">
        <f t="shared" si="633"/>
        <v>25.715982814080299</v>
      </c>
      <c r="CM38" s="122">
        <f t="shared" si="633"/>
        <v>25.947426659407018</v>
      </c>
      <c r="CN38" s="122">
        <f t="shared" si="633"/>
        <v>26.18095349934168</v>
      </c>
      <c r="CO38" s="122">
        <f t="shared" si="633"/>
        <v>26.416582080835752</v>
      </c>
      <c r="CP38" s="122">
        <f t="shared" si="633"/>
        <v>26.654331319563273</v>
      </c>
      <c r="CQ38" s="122">
        <f t="shared" si="633"/>
        <v>26.89422030143934</v>
      </c>
      <c r="CR38" s="122">
        <f t="shared" si="633"/>
        <v>27.13626828415229</v>
      </c>
    </row>
    <row r="40" spans="1:96" x14ac:dyDescent="0.25">
      <c r="B40" s="12"/>
      <c r="C40" s="12"/>
      <c r="E40">
        <f>D33*(1+E35)</f>
        <v>0.91385475136237748</v>
      </c>
      <c r="F40" s="12">
        <f>E33*(1+F35)</f>
        <v>0.8351305065875928</v>
      </c>
      <c r="G40" s="12">
        <f>F33*(1+G35)</f>
        <v>0.76318798145274092</v>
      </c>
      <c r="H40" s="12">
        <f>G33*(1+H35)</f>
        <v>0.8627147077377777</v>
      </c>
      <c r="I40" s="12">
        <f>H33*(1+I35)</f>
        <v>0.97522063375570489</v>
      </c>
      <c r="J40" s="12">
        <f t="shared" ref="J40:BU40" si="634">I33*(1+J35)</f>
        <v>1.1023983664272385</v>
      </c>
      <c r="K40" s="12">
        <f t="shared" si="634"/>
        <v>1.2461612441701837</v>
      </c>
      <c r="L40" s="12">
        <f t="shared" si="634"/>
        <v>1.4086721223151206</v>
      </c>
      <c r="M40" s="12">
        <f t="shared" si="634"/>
        <v>1.5923759124038284</v>
      </c>
      <c r="N40" s="12">
        <f t="shared" si="634"/>
        <v>1.8000363649112494</v>
      </c>
      <c r="O40" s="12">
        <f t="shared" si="634"/>
        <v>2.0347776487724238</v>
      </c>
      <c r="P40" s="12">
        <f t="shared" si="634"/>
        <v>2.3001313532618388</v>
      </c>
      <c r="Q40" s="12">
        <f t="shared" si="634"/>
        <v>2.4215444810064559</v>
      </c>
      <c r="R40" s="12">
        <f t="shared" si="634"/>
        <v>2.5493664373459382</v>
      </c>
      <c r="S40" s="12">
        <f t="shared" si="634"/>
        <v>2.6839355142320818</v>
      </c>
      <c r="T40" s="12">
        <f t="shared" si="634"/>
        <v>2.8256078604594665</v>
      </c>
      <c r="U40" s="12">
        <f t="shared" si="634"/>
        <v>2.974758424244293</v>
      </c>
      <c r="V40" s="12">
        <f t="shared" si="634"/>
        <v>3.1317819455575271</v>
      </c>
      <c r="W40" s="12">
        <f t="shared" si="634"/>
        <v>3.2970940008386482</v>
      </c>
      <c r="X40" s="12">
        <f t="shared" si="634"/>
        <v>3.4711321028549307</v>
      </c>
      <c r="Y40" s="12">
        <f t="shared" si="634"/>
        <v>3.6543568586171253</v>
      </c>
      <c r="Z40" s="12">
        <f t="shared" si="634"/>
        <v>3.8472531884160741</v>
      </c>
      <c r="AA40" s="12">
        <f t="shared" si="634"/>
        <v>4.0503316092065376</v>
      </c>
      <c r="AB40" s="12">
        <f t="shared" si="634"/>
        <v>4.2641295857348256</v>
      </c>
      <c r="AC40" s="12">
        <f t="shared" si="634"/>
        <v>4.489212952986108</v>
      </c>
      <c r="AD40" s="12">
        <f t="shared" si="634"/>
        <v>4.7261774137160364</v>
      </c>
      <c r="AE40" s="12">
        <f t="shared" si="634"/>
        <v>4.9756501150300236</v>
      </c>
      <c r="AF40" s="12">
        <f t="shared" si="634"/>
        <v>5.0204309660652937</v>
      </c>
      <c r="AG40" s="12">
        <f t="shared" si="634"/>
        <v>5.0656148447598808</v>
      </c>
      <c r="AH40" s="12">
        <f t="shared" si="634"/>
        <v>5.1112053783627189</v>
      </c>
      <c r="AI40" s="12">
        <f t="shared" si="634"/>
        <v>5.1572062267679826</v>
      </c>
      <c r="AJ40" s="12">
        <f t="shared" si="634"/>
        <v>5.203621082808894</v>
      </c>
      <c r="AK40" s="12">
        <f t="shared" si="634"/>
        <v>5.2504536725541735</v>
      </c>
      <c r="AL40" s="12">
        <f t="shared" si="634"/>
        <v>5.2977077556071608</v>
      </c>
      <c r="AM40" s="12">
        <f t="shared" si="634"/>
        <v>5.3453871254076244</v>
      </c>
      <c r="AN40" s="12">
        <f t="shared" si="634"/>
        <v>5.3934956095362923</v>
      </c>
      <c r="AO40" s="12">
        <f t="shared" si="634"/>
        <v>5.4420370700221179</v>
      </c>
      <c r="AP40" s="12">
        <f t="shared" si="634"/>
        <v>5.491015403652316</v>
      </c>
      <c r="AQ40" s="12">
        <f t="shared" si="634"/>
        <v>5.5404345422851859</v>
      </c>
      <c r="AR40" s="12">
        <f t="shared" si="634"/>
        <v>5.5902984531657518</v>
      </c>
      <c r="AS40" s="12">
        <f t="shared" si="634"/>
        <v>5.6406111392442426</v>
      </c>
      <c r="AT40" s="12">
        <f t="shared" si="634"/>
        <v>5.6913766394974399</v>
      </c>
      <c r="AU40" s="12">
        <f t="shared" si="634"/>
        <v>5.7425990292529159</v>
      </c>
      <c r="AV40" s="12">
        <f t="shared" si="634"/>
        <v>5.7942824205161916</v>
      </c>
      <c r="AW40" s="12">
        <f t="shared" si="634"/>
        <v>5.846430962300837</v>
      </c>
      <c r="AX40" s="12">
        <f t="shared" si="634"/>
        <v>5.8990488409615436</v>
      </c>
      <c r="AY40" s="12">
        <f t="shared" si="634"/>
        <v>5.9521402805301973</v>
      </c>
      <c r="AZ40" s="12">
        <f t="shared" si="634"/>
        <v>6.0057095430549685</v>
      </c>
      <c r="BA40" s="12">
        <f t="shared" si="634"/>
        <v>6.0597609289424623</v>
      </c>
      <c r="BB40" s="12">
        <f t="shared" si="634"/>
        <v>6.1142987773029436</v>
      </c>
      <c r="BC40" s="12">
        <f t="shared" si="634"/>
        <v>6.169327466298669</v>
      </c>
      <c r="BD40" s="12">
        <f t="shared" si="634"/>
        <v>6.2248514134953563</v>
      </c>
      <c r="BE40" s="12">
        <f t="shared" si="634"/>
        <v>6.2808750762168142</v>
      </c>
      <c r="BF40" s="12">
        <f t="shared" si="634"/>
        <v>6.3374029519027646</v>
      </c>
      <c r="BG40" s="12">
        <f t="shared" si="634"/>
        <v>6.3944395784698891</v>
      </c>
      <c r="BH40" s="12">
        <f t="shared" si="634"/>
        <v>6.4519895346761178</v>
      </c>
      <c r="BI40" s="12">
        <f t="shared" si="634"/>
        <v>6.5100574404882021</v>
      </c>
      <c r="BJ40" s="12">
        <f t="shared" si="634"/>
        <v>6.5686479574525949</v>
      </c>
      <c r="BK40" s="12">
        <f t="shared" si="634"/>
        <v>6.6277657890696675</v>
      </c>
      <c r="BL40" s="12">
        <f t="shared" si="634"/>
        <v>6.6874156811712941</v>
      </c>
      <c r="BM40" s="12">
        <f t="shared" si="634"/>
        <v>6.7476024223018349</v>
      </c>
      <c r="BN40" s="12">
        <f t="shared" si="634"/>
        <v>6.8083308441025512</v>
      </c>
      <c r="BO40" s="12">
        <f t="shared" si="634"/>
        <v>6.8696058216994738</v>
      </c>
      <c r="BP40" s="12">
        <f t="shared" si="634"/>
        <v>6.9314322740947683</v>
      </c>
      <c r="BQ40" s="12">
        <f t="shared" si="634"/>
        <v>6.9938151645616209</v>
      </c>
      <c r="BR40" s="12">
        <f t="shared" si="634"/>
        <v>7.0567595010426745</v>
      </c>
      <c r="BS40" s="12">
        <f t="shared" si="634"/>
        <v>7.1202703365520579</v>
      </c>
      <c r="BT40" s="12">
        <f t="shared" si="634"/>
        <v>7.1843527695810261</v>
      </c>
      <c r="BU40" s="12">
        <f t="shared" si="634"/>
        <v>7.2490119445072549</v>
      </c>
      <c r="BV40" s="12">
        <f t="shared" ref="BV40:CR40" si="635">BU33*(1+BV35)</f>
        <v>7.3142530520078193</v>
      </c>
      <c r="BW40" s="12">
        <f t="shared" si="635"/>
        <v>7.3800813294758889</v>
      </c>
      <c r="BX40" s="12">
        <f t="shared" si="635"/>
        <v>7.446502061441171</v>
      </c>
      <c r="BY40" s="12">
        <f t="shared" si="635"/>
        <v>7.5135205799941405</v>
      </c>
      <c r="BZ40" s="12">
        <f t="shared" si="635"/>
        <v>7.581142265214087</v>
      </c>
      <c r="CA40" s="12">
        <f t="shared" si="635"/>
        <v>7.6493725456010129</v>
      </c>
      <c r="CB40" s="12">
        <f t="shared" si="635"/>
        <v>7.7182168985114208</v>
      </c>
      <c r="CC40" s="12">
        <f t="shared" si="635"/>
        <v>7.7876808505980231</v>
      </c>
      <c r="CD40" s="12">
        <f t="shared" si="635"/>
        <v>7.8577699782534047</v>
      </c>
      <c r="CE40" s="12">
        <f t="shared" si="635"/>
        <v>7.9284899080576849</v>
      </c>
      <c r="CF40" s="12">
        <f t="shared" si="635"/>
        <v>7.9998463172302037</v>
      </c>
      <c r="CG40" s="12">
        <f t="shared" si="635"/>
        <v>8.0718449340852754</v>
      </c>
      <c r="CH40" s="12">
        <f t="shared" si="635"/>
        <v>8.1444915384920424</v>
      </c>
      <c r="CI40" s="12">
        <f t="shared" si="635"/>
        <v>8.2177919623384703</v>
      </c>
      <c r="CJ40" s="12">
        <f t="shared" si="635"/>
        <v>8.2917520899995161</v>
      </c>
      <c r="CK40" s="12">
        <f t="shared" si="635"/>
        <v>8.3663778588095106</v>
      </c>
      <c r="CL40" s="12">
        <f t="shared" si="635"/>
        <v>8.4416752595387958</v>
      </c>
      <c r="CM40" s="12">
        <f t="shared" si="635"/>
        <v>8.5176503368746435</v>
      </c>
      <c r="CN40" s="12">
        <f t="shared" si="635"/>
        <v>8.5943091899065145</v>
      </c>
      <c r="CO40" s="12">
        <f t="shared" si="635"/>
        <v>8.6716579726156731</v>
      </c>
      <c r="CP40" s="12">
        <f t="shared" si="635"/>
        <v>8.7497028943692126</v>
      </c>
      <c r="CQ40" s="12">
        <f t="shared" si="635"/>
        <v>8.8284502204185351</v>
      </c>
      <c r="CR40" s="12">
        <f t="shared" si="635"/>
        <v>8.9079062724023004</v>
      </c>
    </row>
    <row r="41" spans="1:96" x14ac:dyDescent="0.25">
      <c r="B41" s="16"/>
      <c r="C41" s="16"/>
    </row>
    <row r="42" spans="1:96" x14ac:dyDescent="0.25">
      <c r="B42" s="12"/>
      <c r="C42" s="12"/>
      <c r="AN42" t="s">
        <v>20</v>
      </c>
    </row>
    <row r="43" spans="1:96" x14ac:dyDescent="0.25">
      <c r="B43" s="15"/>
      <c r="C43" s="15"/>
    </row>
    <row r="59" spans="1:46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46" ht="30" x14ac:dyDescent="0.25">
      <c r="A60" s="40" t="s">
        <v>22</v>
      </c>
    </row>
    <row r="61" spans="1:46" s="12" customFormat="1" x14ac:dyDescent="0.25">
      <c r="A61" s="34"/>
    </row>
    <row r="62" spans="1:46" s="12" customFormat="1" x14ac:dyDescent="0.25"/>
    <row r="63" spans="1:46" ht="30" x14ac:dyDescent="0.25">
      <c r="A63" s="40" t="s">
        <v>21</v>
      </c>
      <c r="B63" s="12">
        <v>2011</v>
      </c>
      <c r="C63" s="12">
        <v>2012</v>
      </c>
      <c r="D63" s="12">
        <v>2013</v>
      </c>
      <c r="E63" s="12">
        <v>2014</v>
      </c>
      <c r="F63" s="12">
        <v>2015</v>
      </c>
      <c r="G63" s="12">
        <v>2016</v>
      </c>
      <c r="H63" s="12">
        <v>2017</v>
      </c>
      <c r="I63" s="12">
        <v>2018</v>
      </c>
      <c r="J63" s="12">
        <v>2019</v>
      </c>
      <c r="K63" s="12">
        <v>2020</v>
      </c>
      <c r="L63" s="12">
        <v>2021</v>
      </c>
      <c r="M63" s="12">
        <v>2022</v>
      </c>
      <c r="N63" s="12">
        <v>2023</v>
      </c>
      <c r="O63" s="12">
        <v>2024</v>
      </c>
      <c r="P63" s="12">
        <v>2025</v>
      </c>
      <c r="Q63" s="12">
        <v>2026</v>
      </c>
      <c r="R63" s="12">
        <v>2027</v>
      </c>
      <c r="S63" s="12">
        <v>2028</v>
      </c>
      <c r="T63" s="12">
        <v>2029</v>
      </c>
      <c r="U63" s="12">
        <v>2030</v>
      </c>
      <c r="V63" s="12">
        <v>2031</v>
      </c>
      <c r="W63" s="12">
        <v>2032</v>
      </c>
      <c r="X63" s="12">
        <v>2033</v>
      </c>
      <c r="Y63" s="12">
        <v>2034</v>
      </c>
      <c r="Z63" s="12">
        <v>2035</v>
      </c>
      <c r="AA63" s="12">
        <v>2036</v>
      </c>
      <c r="AB63" s="12">
        <v>2037</v>
      </c>
      <c r="AC63" s="12">
        <v>2038</v>
      </c>
      <c r="AD63" s="12">
        <v>2039</v>
      </c>
      <c r="AE63" s="12">
        <v>2040</v>
      </c>
      <c r="AF63" s="12">
        <v>2041</v>
      </c>
      <c r="AG63" s="12">
        <v>2042</v>
      </c>
      <c r="AH63" s="12">
        <v>2043</v>
      </c>
      <c r="AI63" s="12">
        <v>2044</v>
      </c>
      <c r="AJ63" s="12">
        <v>2045</v>
      </c>
      <c r="AK63" s="12">
        <v>2046</v>
      </c>
      <c r="AL63" s="12">
        <v>2047</v>
      </c>
      <c r="AM63" s="12">
        <v>2048</v>
      </c>
      <c r="AN63" s="12">
        <v>2049</v>
      </c>
      <c r="AO63" s="12">
        <v>2050</v>
      </c>
      <c r="AP63" s="12"/>
      <c r="AQ63" s="12"/>
      <c r="AR63" s="12"/>
      <c r="AS63" s="12"/>
      <c r="AT63" s="12"/>
    </row>
    <row r="64" spans="1:46" x14ac:dyDescent="0.25">
      <c r="A64" s="1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</row>
    <row r="65" spans="1:46" x14ac:dyDescent="0.25">
      <c r="A65" s="1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</row>
    <row r="67" spans="1:46" x14ac:dyDescent="0.25">
      <c r="E67" s="13">
        <f t="shared" ref="E67:AO67" si="636">E64/$D$4</f>
        <v>0</v>
      </c>
      <c r="F67" s="13">
        <f t="shared" si="636"/>
        <v>0</v>
      </c>
      <c r="G67" s="13">
        <f t="shared" si="636"/>
        <v>0</v>
      </c>
      <c r="H67" s="13">
        <f t="shared" si="636"/>
        <v>0</v>
      </c>
      <c r="I67" s="13">
        <f t="shared" si="636"/>
        <v>0</v>
      </c>
      <c r="J67" s="13">
        <f t="shared" si="636"/>
        <v>0</v>
      </c>
      <c r="K67" s="13">
        <f t="shared" si="636"/>
        <v>0</v>
      </c>
      <c r="L67" s="13">
        <f t="shared" si="636"/>
        <v>0</v>
      </c>
      <c r="M67" s="13">
        <f t="shared" si="636"/>
        <v>0</v>
      </c>
      <c r="N67" s="13">
        <f t="shared" si="636"/>
        <v>0</v>
      </c>
      <c r="O67" s="13">
        <f t="shared" si="636"/>
        <v>0</v>
      </c>
      <c r="P67" s="13">
        <f t="shared" si="636"/>
        <v>0</v>
      </c>
      <c r="Q67" s="13">
        <f t="shared" si="636"/>
        <v>0</v>
      </c>
      <c r="R67" s="13">
        <f t="shared" si="636"/>
        <v>0</v>
      </c>
      <c r="S67" s="13">
        <f t="shared" si="636"/>
        <v>0</v>
      </c>
      <c r="T67" s="13">
        <f t="shared" si="636"/>
        <v>0</v>
      </c>
      <c r="U67" s="13">
        <f t="shared" si="636"/>
        <v>0</v>
      </c>
      <c r="V67" s="13">
        <f t="shared" si="636"/>
        <v>0</v>
      </c>
      <c r="W67" s="13">
        <f t="shared" si="636"/>
        <v>0</v>
      </c>
      <c r="X67" s="13">
        <f t="shared" si="636"/>
        <v>0</v>
      </c>
      <c r="Y67" s="13">
        <f t="shared" si="636"/>
        <v>0</v>
      </c>
      <c r="Z67" s="13">
        <f t="shared" si="636"/>
        <v>0</v>
      </c>
      <c r="AA67" s="13">
        <f t="shared" si="636"/>
        <v>0</v>
      </c>
      <c r="AB67" s="13">
        <f t="shared" si="636"/>
        <v>0</v>
      </c>
      <c r="AC67" s="13">
        <f t="shared" si="636"/>
        <v>0</v>
      </c>
      <c r="AD67" s="13">
        <f t="shared" si="636"/>
        <v>0</v>
      </c>
      <c r="AE67" s="13">
        <f t="shared" si="636"/>
        <v>0</v>
      </c>
      <c r="AF67" s="13">
        <f t="shared" si="636"/>
        <v>0</v>
      </c>
      <c r="AG67" s="13">
        <f t="shared" si="636"/>
        <v>0</v>
      </c>
      <c r="AH67" s="13">
        <f t="shared" si="636"/>
        <v>0</v>
      </c>
      <c r="AI67" s="13">
        <f t="shared" si="636"/>
        <v>0</v>
      </c>
      <c r="AJ67" s="13">
        <f t="shared" si="636"/>
        <v>0</v>
      </c>
      <c r="AK67" s="13">
        <f t="shared" si="636"/>
        <v>0</v>
      </c>
      <c r="AL67" s="13">
        <f t="shared" si="636"/>
        <v>0</v>
      </c>
      <c r="AM67" s="13">
        <f t="shared" si="636"/>
        <v>0</v>
      </c>
      <c r="AN67" s="13">
        <f t="shared" si="636"/>
        <v>0</v>
      </c>
      <c r="AO67" s="13">
        <f t="shared" si="636"/>
        <v>0</v>
      </c>
      <c r="AP67" s="13"/>
      <c r="AQ67" s="13"/>
      <c r="AR67" s="13"/>
      <c r="AS67" s="13"/>
      <c r="AT67" s="13"/>
    </row>
    <row r="68" spans="1:46" x14ac:dyDescent="0.25">
      <c r="E68" s="13">
        <f t="shared" ref="E68:AO68" si="637">E65/$D$4</f>
        <v>0</v>
      </c>
      <c r="F68" s="13">
        <f t="shared" si="637"/>
        <v>0</v>
      </c>
      <c r="G68" s="13">
        <f t="shared" si="637"/>
        <v>0</v>
      </c>
      <c r="H68" s="13">
        <f t="shared" si="637"/>
        <v>0</v>
      </c>
      <c r="I68" s="13">
        <f t="shared" si="637"/>
        <v>0</v>
      </c>
      <c r="J68" s="13">
        <f t="shared" si="637"/>
        <v>0</v>
      </c>
      <c r="K68" s="13">
        <f t="shared" si="637"/>
        <v>0</v>
      </c>
      <c r="L68" s="13">
        <f t="shared" si="637"/>
        <v>0</v>
      </c>
      <c r="M68" s="13">
        <f t="shared" si="637"/>
        <v>0</v>
      </c>
      <c r="N68" s="13">
        <f t="shared" si="637"/>
        <v>0</v>
      </c>
      <c r="O68" s="13">
        <f t="shared" si="637"/>
        <v>0</v>
      </c>
      <c r="P68" s="13">
        <f t="shared" si="637"/>
        <v>0</v>
      </c>
      <c r="Q68" s="13">
        <f t="shared" si="637"/>
        <v>0</v>
      </c>
      <c r="R68" s="13">
        <f t="shared" si="637"/>
        <v>0</v>
      </c>
      <c r="S68" s="13">
        <f t="shared" si="637"/>
        <v>0</v>
      </c>
      <c r="T68" s="13">
        <f t="shared" si="637"/>
        <v>0</v>
      </c>
      <c r="U68" s="13">
        <f t="shared" si="637"/>
        <v>0</v>
      </c>
      <c r="V68" s="13">
        <f t="shared" si="637"/>
        <v>0</v>
      </c>
      <c r="W68" s="13">
        <f t="shared" si="637"/>
        <v>0</v>
      </c>
      <c r="X68" s="13">
        <f t="shared" si="637"/>
        <v>0</v>
      </c>
      <c r="Y68" s="13">
        <f t="shared" si="637"/>
        <v>0</v>
      </c>
      <c r="Z68" s="13">
        <f t="shared" si="637"/>
        <v>0</v>
      </c>
      <c r="AA68" s="13">
        <f t="shared" si="637"/>
        <v>0</v>
      </c>
      <c r="AB68" s="13">
        <f t="shared" si="637"/>
        <v>0</v>
      </c>
      <c r="AC68" s="13">
        <f t="shared" si="637"/>
        <v>0</v>
      </c>
      <c r="AD68" s="13">
        <f t="shared" si="637"/>
        <v>0</v>
      </c>
      <c r="AE68" s="13">
        <f t="shared" si="637"/>
        <v>0</v>
      </c>
      <c r="AF68" s="13">
        <f t="shared" si="637"/>
        <v>0</v>
      </c>
      <c r="AG68" s="13">
        <f t="shared" si="637"/>
        <v>0</v>
      </c>
      <c r="AH68" s="13">
        <f t="shared" si="637"/>
        <v>0</v>
      </c>
      <c r="AI68" s="13">
        <f t="shared" si="637"/>
        <v>0</v>
      </c>
      <c r="AJ68" s="13">
        <f t="shared" si="637"/>
        <v>0</v>
      </c>
      <c r="AK68" s="13">
        <f t="shared" si="637"/>
        <v>0</v>
      </c>
      <c r="AL68" s="13">
        <f t="shared" si="637"/>
        <v>0</v>
      </c>
      <c r="AM68" s="13">
        <f t="shared" si="637"/>
        <v>0</v>
      </c>
      <c r="AN68" s="13">
        <f t="shared" si="637"/>
        <v>0</v>
      </c>
      <c r="AO68" s="13">
        <f t="shared" si="637"/>
        <v>0</v>
      </c>
      <c r="AP68" s="13"/>
      <c r="AQ68" s="13"/>
      <c r="AR68" s="13"/>
      <c r="AS68" s="13"/>
      <c r="AT68" s="13"/>
    </row>
    <row r="74" spans="1:46" ht="23.25" x14ac:dyDescent="0.35">
      <c r="B74" s="61">
        <v>15369163.176483501</v>
      </c>
      <c r="C74" s="61"/>
      <c r="D74" s="61"/>
      <c r="E74" s="62"/>
      <c r="F74" s="61"/>
      <c r="G74" s="61"/>
      <c r="H74" s="61"/>
    </row>
    <row r="75" spans="1:46" x14ac:dyDescent="0.25">
      <c r="B75" s="12">
        <v>15816660.338261301</v>
      </c>
      <c r="C75" s="12"/>
      <c r="D75" s="12"/>
      <c r="E75" s="60"/>
      <c r="F75" s="12"/>
      <c r="G75" s="12"/>
      <c r="H75" s="12"/>
    </row>
    <row r="76" spans="1:46" x14ac:dyDescent="0.25">
      <c r="B76" s="12">
        <v>16277187.08</v>
      </c>
      <c r="C76" s="12"/>
      <c r="D76" s="12"/>
      <c r="E76" s="60"/>
      <c r="F76" s="12"/>
      <c r="G76" s="12"/>
      <c r="H76" s="12"/>
    </row>
    <row r="77" spans="1:46" x14ac:dyDescent="0.25">
      <c r="B77" s="12"/>
      <c r="C77" s="12"/>
      <c r="D77" s="12"/>
      <c r="E77" s="60"/>
      <c r="F77" s="12"/>
      <c r="G77" s="12"/>
      <c r="H77" s="12"/>
    </row>
    <row r="80" spans="1:46" x14ac:dyDescent="0.25">
      <c r="B80">
        <f>2.911656/100</f>
        <v>2.911656E-2</v>
      </c>
    </row>
    <row r="81" spans="2:2" x14ac:dyDescent="0.25">
      <c r="B81">
        <v>2.9116560126449098</v>
      </c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F46"/>
  <sheetViews>
    <sheetView zoomScale="90" zoomScaleNormal="90" zoomScalePageLayoutView="90" workbookViewId="0">
      <selection activeCell="AX21" sqref="AX21"/>
    </sheetView>
  </sheetViews>
  <sheetFormatPr baseColWidth="10" defaultColWidth="11.42578125" defaultRowHeight="15" x14ac:dyDescent="0.25"/>
  <cols>
    <col min="1" max="1" width="10.85546875" style="12"/>
    <col min="8" max="8" width="10.85546875" style="12"/>
    <col min="9" max="9" width="30.85546875" customWidth="1"/>
    <col min="10" max="10" width="24" bestFit="1" customWidth="1"/>
    <col min="11" max="15" width="20.42578125" bestFit="1" customWidth="1"/>
    <col min="17" max="17" width="19.85546875" customWidth="1"/>
  </cols>
  <sheetData>
    <row r="1" spans="1:58" x14ac:dyDescent="0.25">
      <c r="E1" s="12"/>
      <c r="F1" s="12"/>
      <c r="G1" s="63"/>
      <c r="H1" s="63"/>
      <c r="I1" s="63"/>
      <c r="J1" s="63"/>
      <c r="K1" s="63"/>
      <c r="L1" s="64"/>
      <c r="M1" s="63"/>
      <c r="N1" s="63"/>
      <c r="O1" s="63"/>
      <c r="P1" s="63"/>
      <c r="Q1" s="63"/>
      <c r="R1" s="63"/>
      <c r="S1" s="12"/>
      <c r="T1" s="12"/>
      <c r="U1" s="12"/>
      <c r="V1" s="12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58" x14ac:dyDescent="0.25">
      <c r="E2" s="12"/>
      <c r="F2" s="12"/>
      <c r="G2" s="12"/>
      <c r="I2" s="12"/>
      <c r="J2" s="12"/>
      <c r="K2" s="12"/>
      <c r="L2" s="12"/>
      <c r="M2" s="12"/>
      <c r="N2" s="12"/>
      <c r="O2" s="12"/>
      <c r="P2" s="12"/>
      <c r="Q2" s="12" t="s">
        <v>31</v>
      </c>
      <c r="R2" s="12"/>
      <c r="S2" s="12"/>
      <c r="T2" s="12"/>
      <c r="U2" s="12"/>
      <c r="V2" s="12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5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13</v>
      </c>
      <c r="K3" t="s">
        <v>12</v>
      </c>
      <c r="L3" t="s">
        <v>14</v>
      </c>
      <c r="M3" t="s">
        <v>15</v>
      </c>
      <c r="N3" t="s">
        <v>16</v>
      </c>
      <c r="O3" t="s">
        <v>17</v>
      </c>
      <c r="Q3" t="s">
        <v>32</v>
      </c>
      <c r="R3" s="12"/>
    </row>
    <row r="4" spans="1:58" x14ac:dyDescent="0.25">
      <c r="A4" s="12">
        <v>2013</v>
      </c>
      <c r="B4" s="12">
        <f t="array" ref="B4:B41">TRANSPOSE('MACRO '!$D$23:$AO$23)</f>
        <v>2.911656E-2</v>
      </c>
      <c r="C4">
        <v>1</v>
      </c>
      <c r="D4">
        <f>POWER($C4,2)</f>
        <v>1</v>
      </c>
      <c r="E4" s="12">
        <f>POWER($C4,3)</f>
        <v>1</v>
      </c>
      <c r="F4" s="12">
        <f>POWER($C4,4)</f>
        <v>1</v>
      </c>
      <c r="G4" s="12">
        <f>POWER($C4,4)</f>
        <v>1</v>
      </c>
      <c r="I4" s="68" t="s">
        <v>30</v>
      </c>
      <c r="J4" s="165">
        <f t="array" ref="J4:O4">LINEST(B4:B41,C4:G41)</f>
        <v>0</v>
      </c>
      <c r="K4" s="65">
        <v>3.1442163244055041E-8</v>
      </c>
      <c r="L4" s="65">
        <v>-2.6590624636530484E-6</v>
      </c>
      <c r="M4" s="65">
        <v>7.3428083404289581E-5</v>
      </c>
      <c r="N4" s="65">
        <v>-7.901392568519061E-4</v>
      </c>
      <c r="O4" s="65">
        <v>3.0660744600764216E-2</v>
      </c>
      <c r="Q4">
        <f>$O$4  +$N$4 * C4 +  $M$4  * POWER(C4,2)  +$L$4* POWER(C4,3) + $K$4 * POWER(C4,4)  + $J$4 * POWER(C4,5)</f>
        <v>2.9941405807016191E-2</v>
      </c>
      <c r="R4" s="12"/>
      <c r="U4">
        <v>2013</v>
      </c>
      <c r="V4">
        <v>2014</v>
      </c>
      <c r="W4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  <c r="AC4" s="12">
        <v>2021</v>
      </c>
      <c r="AD4" s="12">
        <v>2022</v>
      </c>
      <c r="AE4" s="12">
        <v>2023</v>
      </c>
      <c r="AF4" s="12">
        <v>2024</v>
      </c>
      <c r="AG4" s="12">
        <v>2025</v>
      </c>
      <c r="AH4" s="12">
        <v>2026</v>
      </c>
      <c r="AI4" s="12">
        <v>2027</v>
      </c>
      <c r="AJ4" s="12">
        <v>2028</v>
      </c>
      <c r="AK4" s="12">
        <v>2029</v>
      </c>
      <c r="AL4" s="12">
        <v>2030</v>
      </c>
      <c r="AM4" s="12">
        <v>2031</v>
      </c>
      <c r="AN4" s="12">
        <v>2032</v>
      </c>
      <c r="AO4" s="12">
        <v>2033</v>
      </c>
      <c r="AP4" s="12">
        <v>2034</v>
      </c>
      <c r="AQ4" s="12">
        <v>2035</v>
      </c>
      <c r="AR4" s="12">
        <v>2036</v>
      </c>
      <c r="AS4" s="12">
        <v>2037</v>
      </c>
      <c r="AT4" s="12">
        <v>2038</v>
      </c>
      <c r="AU4" s="12">
        <v>2039</v>
      </c>
      <c r="AV4" s="12">
        <v>2040</v>
      </c>
      <c r="AW4" s="12">
        <v>2041</v>
      </c>
      <c r="AX4" s="12">
        <v>2042</v>
      </c>
      <c r="AY4" s="12">
        <v>2043</v>
      </c>
      <c r="AZ4" s="12">
        <v>2044</v>
      </c>
      <c r="BA4" s="12">
        <v>2045</v>
      </c>
      <c r="BB4" s="12">
        <v>2046</v>
      </c>
      <c r="BC4" s="12">
        <v>2047</v>
      </c>
      <c r="BD4" s="12">
        <v>2048</v>
      </c>
      <c r="BE4" s="12">
        <v>2049</v>
      </c>
      <c r="BF4" s="12">
        <v>2050</v>
      </c>
    </row>
    <row r="5" spans="1:58" x14ac:dyDescent="0.25">
      <c r="A5" s="12">
        <v>2014</v>
      </c>
      <c r="B5" s="12">
        <v>2.9396727556593956E-2</v>
      </c>
      <c r="C5">
        <v>2</v>
      </c>
      <c r="D5" s="12">
        <f t="shared" ref="D5:D41" si="0">POWER($C5,2)</f>
        <v>4</v>
      </c>
      <c r="E5" s="12">
        <f t="shared" ref="E5:E41" si="1">POWER($C5,3)</f>
        <v>8</v>
      </c>
      <c r="F5" s="12">
        <f t="shared" ref="F5:G39" si="2">POWER($C5,4)</f>
        <v>16</v>
      </c>
      <c r="G5" s="12">
        <f t="shared" si="2"/>
        <v>16</v>
      </c>
      <c r="I5" s="68"/>
      <c r="J5" s="67"/>
      <c r="K5" s="67"/>
      <c r="L5" s="67"/>
      <c r="M5" s="66"/>
      <c r="N5" s="67"/>
      <c r="O5" s="67"/>
      <c r="Q5" s="12">
        <f>$O$4  +$N$4 * C5 +  $M$4  * POWER(C5,2)  +$L$4* POWER(C5,3) + $K$4 * POWER(C5,4)  + $J$4 * POWER(C5,5)</f>
        <v>2.9353408995580244E-2</v>
      </c>
      <c r="R5" s="12"/>
      <c r="S5">
        <v>2.9353408995580244E-2</v>
      </c>
      <c r="U5" s="29">
        <v>2.911656E-2</v>
      </c>
      <c r="V5" s="12">
        <v>2.9353408995580244E-2</v>
      </c>
      <c r="W5" s="12">
        <v>2.8881931709551237E-2</v>
      </c>
      <c r="X5" s="12">
        <v>2.8512906103941912E-2</v>
      </c>
      <c r="Y5" s="12">
        <v>2.8233018945682826E-2</v>
      </c>
      <c r="Z5" s="12">
        <v>2.802971161362244E-2</v>
      </c>
      <c r="AA5" s="12">
        <v>2.7891180098527046E-2</v>
      </c>
      <c r="AB5" s="12">
        <v>2.780637500308079E-2</v>
      </c>
      <c r="AC5" s="12">
        <v>2.7765001541885687E-2</v>
      </c>
      <c r="AD5" s="12">
        <v>2.7757519541461616E-2</v>
      </c>
      <c r="AE5" s="12">
        <v>2.7775143440246296E-2</v>
      </c>
      <c r="AF5" s="12">
        <v>2.7809842288595298E-2</v>
      </c>
      <c r="AG5" s="12">
        <v>2.7854339748782084E-2</v>
      </c>
      <c r="AH5" s="12">
        <v>2.7902114094997942E-2</v>
      </c>
      <c r="AI5" s="12">
        <v>2.7947398213352032E-2</v>
      </c>
      <c r="AJ5" s="12">
        <v>2.7985179601871361E-2</v>
      </c>
      <c r="AK5" s="12">
        <v>2.8011200370500793E-2</v>
      </c>
      <c r="AL5" s="12">
        <v>2.8021957241103068E-2</v>
      </c>
      <c r="AM5" s="12">
        <v>2.8014701547458776E-2</v>
      </c>
      <c r="AN5" s="12">
        <v>2.7987439235266344E-2</v>
      </c>
      <c r="AO5" s="12">
        <v>2.7938930862142074E-2</v>
      </c>
      <c r="AP5" s="12">
        <v>2.7868691597620138E-2</v>
      </c>
      <c r="AQ5" s="12">
        <v>2.7776991223152525E-2</v>
      </c>
      <c r="AR5" s="12">
        <v>2.7664854132109135E-2</v>
      </c>
      <c r="AS5" s="12">
        <v>2.7534059329777663E-2</v>
      </c>
      <c r="AT5" s="12">
        <v>2.7387140433363731E-2</v>
      </c>
      <c r="AU5" s="12">
        <v>2.7227385671990761E-2</v>
      </c>
      <c r="AV5" s="12">
        <v>2.7058837886700059E-2</v>
      </c>
      <c r="AW5" s="12">
        <v>2.6886294530450779E-2</v>
      </c>
      <c r="AX5" s="12">
        <v>2.6715307668119938E-2</v>
      </c>
      <c r="AY5" s="12">
        <v>2.6552183976502407E-2</v>
      </c>
      <c r="AZ5" s="12">
        <v>2.6403984744310924E-2</v>
      </c>
      <c r="BA5" s="12">
        <v>2.6278525872176065E-2</v>
      </c>
      <c r="BB5" s="12">
        <v>2.6184377872646269E-2</v>
      </c>
      <c r="BC5" s="12">
        <v>2.613086587018789E-2</v>
      </c>
      <c r="BD5" s="12">
        <v>2.6128069601185015E-2</v>
      </c>
      <c r="BE5" s="12">
        <v>2.6186823413939707E-2</v>
      </c>
      <c r="BF5" s="12">
        <v>2.6318716268671799E-2</v>
      </c>
    </row>
    <row r="6" spans="1:58" x14ac:dyDescent="0.25">
      <c r="A6" s="12">
        <v>2015</v>
      </c>
      <c r="B6" s="12">
        <v>2.9679590962552255E-2</v>
      </c>
      <c r="C6">
        <v>3</v>
      </c>
      <c r="D6" s="12">
        <f t="shared" si="0"/>
        <v>9</v>
      </c>
      <c r="E6" s="12">
        <f t="shared" si="1"/>
        <v>27</v>
      </c>
      <c r="F6" s="12">
        <f t="shared" si="2"/>
        <v>81</v>
      </c>
      <c r="G6" s="12">
        <f t="shared" si="2"/>
        <v>81</v>
      </c>
      <c r="Q6" s="12">
        <f t="shared" ref="Q6:Q41" si="3">$O$4  +$N$4 * C6 +  $M$4  * POWER(C6,2)  +$L$4* POWER(C6,3) + $K$4 * POWER(C6,4)  + $J$4 * POWER(C6,5)</f>
        <v>2.8881931709551237E-2</v>
      </c>
      <c r="R6" s="12"/>
      <c r="S6">
        <v>2.8881931709551237E-2</v>
      </c>
    </row>
    <row r="7" spans="1:58" x14ac:dyDescent="0.25">
      <c r="A7" s="12">
        <v>2016</v>
      </c>
      <c r="B7" s="12">
        <v>2.9965176158079691E-2</v>
      </c>
      <c r="C7">
        <v>4</v>
      </c>
      <c r="D7" s="12">
        <f t="shared" si="0"/>
        <v>16</v>
      </c>
      <c r="E7" s="12">
        <f t="shared" si="1"/>
        <v>64</v>
      </c>
      <c r="F7" s="12">
        <f t="shared" si="2"/>
        <v>256</v>
      </c>
      <c r="G7" s="12">
        <f t="shared" si="2"/>
        <v>256</v>
      </c>
      <c r="Q7" s="12">
        <f t="shared" si="3"/>
        <v>2.8512906103941912E-2</v>
      </c>
      <c r="R7" s="12"/>
      <c r="S7">
        <v>2.8512906103941912E-2</v>
      </c>
    </row>
    <row r="8" spans="1:58" x14ac:dyDescent="0.25">
      <c r="A8" s="12">
        <v>2017</v>
      </c>
      <c r="B8" s="12">
        <v>2.8920511070958776E-2</v>
      </c>
      <c r="C8" s="12">
        <v>5</v>
      </c>
      <c r="D8" s="12">
        <f t="shared" si="0"/>
        <v>25</v>
      </c>
      <c r="E8" s="12">
        <f t="shared" si="1"/>
        <v>125</v>
      </c>
      <c r="F8" s="12">
        <f t="shared" si="2"/>
        <v>625</v>
      </c>
      <c r="G8" s="12">
        <f t="shared" si="2"/>
        <v>625</v>
      </c>
      <c r="Q8" s="12">
        <f t="shared" si="3"/>
        <v>2.8233018945682826E-2</v>
      </c>
      <c r="R8" s="12"/>
      <c r="S8">
        <v>2.8233018945682826E-2</v>
      </c>
    </row>
    <row r="9" spans="1:58" x14ac:dyDescent="0.25">
      <c r="A9" s="12">
        <v>2018</v>
      </c>
      <c r="B9" s="12">
        <v>2.7912265764535701E-2</v>
      </c>
      <c r="C9" s="12">
        <v>6</v>
      </c>
      <c r="D9" s="12">
        <f t="shared" si="0"/>
        <v>36</v>
      </c>
      <c r="E9" s="12">
        <f t="shared" si="1"/>
        <v>216</v>
      </c>
      <c r="F9" s="12">
        <f t="shared" si="2"/>
        <v>1296</v>
      </c>
      <c r="G9" s="12">
        <f t="shared" si="2"/>
        <v>1296</v>
      </c>
      <c r="Q9" s="12">
        <f t="shared" si="3"/>
        <v>2.802971161362244E-2</v>
      </c>
      <c r="R9" s="12"/>
      <c r="S9">
        <v>2.802971161362244E-2</v>
      </c>
    </row>
    <row r="10" spans="1:58" x14ac:dyDescent="0.25">
      <c r="A10" s="12">
        <v>2019</v>
      </c>
      <c r="B10" s="12">
        <v>2.6939170549182243E-2</v>
      </c>
      <c r="C10" s="12">
        <v>7</v>
      </c>
      <c r="D10" s="12">
        <f t="shared" si="0"/>
        <v>49</v>
      </c>
      <c r="E10" s="12">
        <f t="shared" si="1"/>
        <v>343</v>
      </c>
      <c r="F10" s="12">
        <f t="shared" si="2"/>
        <v>2401</v>
      </c>
      <c r="G10" s="12">
        <f t="shared" si="2"/>
        <v>2401</v>
      </c>
      <c r="Q10" s="12">
        <f t="shared" si="3"/>
        <v>2.7891180098527046E-2</v>
      </c>
      <c r="R10" s="12"/>
      <c r="S10">
        <v>2.7891180098527046E-2</v>
      </c>
    </row>
    <row r="11" spans="1:58" x14ac:dyDescent="0.25">
      <c r="A11" s="12">
        <v>2020</v>
      </c>
      <c r="B11" s="12">
        <v>2.5999999999999988E-2</v>
      </c>
      <c r="C11" s="12">
        <v>8</v>
      </c>
      <c r="D11" s="12">
        <f t="shared" si="0"/>
        <v>64</v>
      </c>
      <c r="E11" s="12">
        <f t="shared" si="1"/>
        <v>512</v>
      </c>
      <c r="F11" s="12">
        <f t="shared" si="2"/>
        <v>4096</v>
      </c>
      <c r="G11" s="12">
        <f t="shared" si="2"/>
        <v>4096</v>
      </c>
      <c r="Q11" s="12">
        <f t="shared" si="3"/>
        <v>2.780637500308079E-2</v>
      </c>
      <c r="R11" s="12"/>
      <c r="S11">
        <v>2.780637500308079E-2</v>
      </c>
    </row>
    <row r="12" spans="1:58" x14ac:dyDescent="0.25">
      <c r="A12" s="12">
        <v>2021</v>
      </c>
      <c r="B12" s="12">
        <v>2.6574082439196175E-2</v>
      </c>
      <c r="C12" s="12">
        <v>9</v>
      </c>
      <c r="D12" s="12">
        <f t="shared" si="0"/>
        <v>81</v>
      </c>
      <c r="E12" s="12">
        <f t="shared" si="1"/>
        <v>729</v>
      </c>
      <c r="F12" s="12">
        <f t="shared" si="2"/>
        <v>6561</v>
      </c>
      <c r="G12" s="12">
        <f t="shared" si="2"/>
        <v>6561</v>
      </c>
      <c r="Q12" s="12">
        <f t="shared" si="3"/>
        <v>2.7765001541885687E-2</v>
      </c>
      <c r="R12" s="12"/>
      <c r="S12">
        <v>2.7765001541885687E-2</v>
      </c>
    </row>
    <row r="13" spans="1:58" x14ac:dyDescent="0.25">
      <c r="A13" s="12">
        <v>2022</v>
      </c>
      <c r="B13" s="12">
        <v>2.7160840672507493E-2</v>
      </c>
      <c r="C13" s="12">
        <v>10</v>
      </c>
      <c r="D13" s="12">
        <f t="shared" si="0"/>
        <v>100</v>
      </c>
      <c r="E13" s="12">
        <f t="shared" si="1"/>
        <v>1000</v>
      </c>
      <c r="F13" s="12">
        <f t="shared" si="2"/>
        <v>10000</v>
      </c>
      <c r="G13" s="12">
        <f t="shared" si="2"/>
        <v>10000</v>
      </c>
      <c r="Q13" s="12">
        <f t="shared" si="3"/>
        <v>2.7757519541461616E-2</v>
      </c>
      <c r="R13" s="12"/>
      <c r="S13">
        <v>2.7757519541461616E-2</v>
      </c>
    </row>
    <row r="14" spans="1:58" x14ac:dyDescent="0.25">
      <c r="A14" s="12">
        <v>2023</v>
      </c>
      <c r="B14" s="12">
        <v>2.7760554582657186E-2</v>
      </c>
      <c r="C14" s="12">
        <v>11</v>
      </c>
      <c r="D14" s="12">
        <f t="shared" si="0"/>
        <v>121</v>
      </c>
      <c r="E14" s="12">
        <f t="shared" si="1"/>
        <v>1331</v>
      </c>
      <c r="F14" s="12">
        <f t="shared" si="2"/>
        <v>14641</v>
      </c>
      <c r="G14" s="12">
        <f t="shared" si="2"/>
        <v>14641</v>
      </c>
      <c r="Q14" s="12">
        <f t="shared" si="3"/>
        <v>2.7775143440246296E-2</v>
      </c>
      <c r="R14" s="12"/>
      <c r="S14">
        <v>2.7775143440246296E-2</v>
      </c>
    </row>
    <row r="15" spans="1:58" x14ac:dyDescent="0.25">
      <c r="A15" s="12">
        <v>2024</v>
      </c>
      <c r="B15" s="12">
        <v>2.8373510232205291E-2</v>
      </c>
      <c r="C15" s="12">
        <v>12</v>
      </c>
      <c r="D15" s="12">
        <f t="shared" si="0"/>
        <v>144</v>
      </c>
      <c r="E15" s="12">
        <f t="shared" si="1"/>
        <v>1728</v>
      </c>
      <c r="F15" s="12">
        <f t="shared" si="2"/>
        <v>20736</v>
      </c>
      <c r="G15" s="12">
        <f t="shared" si="2"/>
        <v>20736</v>
      </c>
      <c r="Q15" s="12">
        <f t="shared" si="3"/>
        <v>2.7809842288595298E-2</v>
      </c>
      <c r="R15" s="12"/>
      <c r="S15">
        <v>2.7809842288595298E-2</v>
      </c>
    </row>
    <row r="16" spans="1:58" x14ac:dyDescent="0.25">
      <c r="A16" s="12">
        <v>2025</v>
      </c>
      <c r="B16" s="12">
        <v>2.8999999999999995E-2</v>
      </c>
      <c r="C16" s="12">
        <v>13</v>
      </c>
      <c r="D16" s="12">
        <f>POWER($C16,2)</f>
        <v>169</v>
      </c>
      <c r="E16" s="12">
        <f t="shared" si="1"/>
        <v>2197</v>
      </c>
      <c r="F16" s="12">
        <f t="shared" si="2"/>
        <v>28561</v>
      </c>
      <c r="G16" s="12">
        <f t="shared" si="2"/>
        <v>28561</v>
      </c>
      <c r="Q16" s="12">
        <f t="shared" si="3"/>
        <v>2.7854339748782084E-2</v>
      </c>
      <c r="R16" s="12"/>
      <c r="S16">
        <v>2.7854339748782084E-2</v>
      </c>
    </row>
    <row r="17" spans="1:19" x14ac:dyDescent="0.25">
      <c r="A17" s="12">
        <v>2026</v>
      </c>
      <c r="B17" s="12">
        <v>2.8797182889599492E-2</v>
      </c>
      <c r="C17" s="12">
        <v>14</v>
      </c>
      <c r="D17" s="12">
        <f t="shared" si="0"/>
        <v>196</v>
      </c>
      <c r="E17" s="12">
        <f t="shared" si="1"/>
        <v>2744</v>
      </c>
      <c r="F17" s="12">
        <f t="shared" si="2"/>
        <v>38416</v>
      </c>
      <c r="G17" s="12">
        <f t="shared" si="2"/>
        <v>38416</v>
      </c>
      <c r="Q17" s="12">
        <f t="shared" si="3"/>
        <v>2.7902114094997942E-2</v>
      </c>
      <c r="R17" s="12"/>
      <c r="S17">
        <v>2.7902114094997942E-2</v>
      </c>
    </row>
    <row r="18" spans="1:19" x14ac:dyDescent="0.25">
      <c r="A18" s="12">
        <v>2027</v>
      </c>
      <c r="B18" s="12">
        <v>2.8595784219897998E-2</v>
      </c>
      <c r="C18" s="12">
        <v>15</v>
      </c>
      <c r="D18" s="12">
        <f t="shared" si="0"/>
        <v>225</v>
      </c>
      <c r="E18" s="12">
        <f t="shared" si="1"/>
        <v>3375</v>
      </c>
      <c r="F18" s="12">
        <f t="shared" si="2"/>
        <v>50625</v>
      </c>
      <c r="G18" s="12">
        <f t="shared" si="2"/>
        <v>50625</v>
      </c>
      <c r="Q18" s="12">
        <f t="shared" si="3"/>
        <v>2.7947398213352032E-2</v>
      </c>
      <c r="R18" s="12"/>
      <c r="S18">
        <v>2.7947398213352032E-2</v>
      </c>
    </row>
    <row r="19" spans="1:19" x14ac:dyDescent="0.25">
      <c r="A19" s="12">
        <v>2028</v>
      </c>
      <c r="B19" s="12">
        <v>2.839579407075607E-2</v>
      </c>
      <c r="C19" s="12">
        <v>16</v>
      </c>
      <c r="D19" s="12">
        <f t="shared" si="0"/>
        <v>256</v>
      </c>
      <c r="E19" s="12">
        <f t="shared" si="1"/>
        <v>4096</v>
      </c>
      <c r="F19" s="12">
        <f t="shared" si="2"/>
        <v>65536</v>
      </c>
      <c r="G19" s="12">
        <f t="shared" si="2"/>
        <v>65536</v>
      </c>
      <c r="Q19" s="12">
        <f t="shared" si="3"/>
        <v>2.7985179601871361E-2</v>
      </c>
      <c r="R19" s="12"/>
      <c r="S19">
        <v>2.7985179601871361E-2</v>
      </c>
    </row>
    <row r="20" spans="1:19" x14ac:dyDescent="0.25">
      <c r="A20" s="12">
        <v>2029</v>
      </c>
      <c r="B20" s="12">
        <v>2.8197202591412677E-2</v>
      </c>
      <c r="C20" s="12">
        <v>17</v>
      </c>
      <c r="D20" s="12">
        <f t="shared" si="0"/>
        <v>289</v>
      </c>
      <c r="E20" s="12">
        <f t="shared" si="1"/>
        <v>4913</v>
      </c>
      <c r="F20" s="12">
        <f t="shared" si="2"/>
        <v>83521</v>
      </c>
      <c r="G20" s="12">
        <f t="shared" si="2"/>
        <v>83521</v>
      </c>
      <c r="Q20" s="12">
        <f t="shared" si="3"/>
        <v>2.8011200370500793E-2</v>
      </c>
      <c r="R20" s="12"/>
      <c r="S20">
        <v>2.8011200370500793E-2</v>
      </c>
    </row>
    <row r="21" spans="1:19" x14ac:dyDescent="0.25">
      <c r="A21" s="12">
        <v>2030</v>
      </c>
      <c r="B21" s="17">
        <v>2.7999999999999994E-2</v>
      </c>
      <c r="C21" s="12">
        <v>18</v>
      </c>
      <c r="D21" s="12">
        <f t="shared" si="0"/>
        <v>324</v>
      </c>
      <c r="E21" s="12">
        <f t="shared" si="1"/>
        <v>5832</v>
      </c>
      <c r="F21" s="12">
        <f t="shared" si="2"/>
        <v>104976</v>
      </c>
      <c r="G21" s="12">
        <f t="shared" si="2"/>
        <v>104976</v>
      </c>
      <c r="Q21" s="12">
        <f t="shared" si="3"/>
        <v>2.8021957241103068E-2</v>
      </c>
      <c r="R21" s="12"/>
      <c r="S21">
        <v>2.8021957241103068E-2</v>
      </c>
    </row>
    <row r="22" spans="1:19" x14ac:dyDescent="0.25">
      <c r="A22" s="12">
        <v>2031</v>
      </c>
      <c r="B22" s="17">
        <v>2.7898355536834545E-2</v>
      </c>
      <c r="C22" s="12">
        <v>19</v>
      </c>
      <c r="D22" s="12">
        <f t="shared" si="0"/>
        <v>361</v>
      </c>
      <c r="E22" s="12">
        <f t="shared" si="1"/>
        <v>6859</v>
      </c>
      <c r="F22" s="12">
        <f t="shared" si="2"/>
        <v>130321</v>
      </c>
      <c r="G22" s="12">
        <f t="shared" si="2"/>
        <v>130321</v>
      </c>
      <c r="Q22" s="12">
        <f t="shared" si="3"/>
        <v>2.8014701547458776E-2</v>
      </c>
      <c r="R22" s="12"/>
      <c r="S22">
        <v>2.8014701547458776E-2</v>
      </c>
    </row>
    <row r="23" spans="1:19" x14ac:dyDescent="0.25">
      <c r="A23" s="12">
        <v>2032</v>
      </c>
      <c r="B23" s="17">
        <v>2.7797080059272391E-2</v>
      </c>
      <c r="C23" s="12">
        <v>20</v>
      </c>
      <c r="D23" s="12">
        <f t="shared" si="0"/>
        <v>400</v>
      </c>
      <c r="E23" s="12">
        <f t="shared" si="1"/>
        <v>8000</v>
      </c>
      <c r="F23" s="12">
        <f t="shared" si="2"/>
        <v>160000</v>
      </c>
      <c r="G23" s="12">
        <f t="shared" si="2"/>
        <v>160000</v>
      </c>
      <c r="Q23" s="12">
        <f t="shared" si="3"/>
        <v>2.7987439235266344E-2</v>
      </c>
      <c r="R23" s="12"/>
      <c r="S23">
        <v>2.7987439235266344E-2</v>
      </c>
    </row>
    <row r="24" spans="1:19" x14ac:dyDescent="0.25">
      <c r="A24" s="12">
        <v>2033</v>
      </c>
      <c r="B24" s="17">
        <v>2.7696172227836973E-2</v>
      </c>
      <c r="C24" s="12">
        <v>21</v>
      </c>
      <c r="D24" s="12">
        <f t="shared" si="0"/>
        <v>441</v>
      </c>
      <c r="E24" s="12">
        <f t="shared" si="1"/>
        <v>9261</v>
      </c>
      <c r="F24" s="12">
        <f t="shared" si="2"/>
        <v>194481</v>
      </c>
      <c r="G24" s="12">
        <f t="shared" si="2"/>
        <v>194481</v>
      </c>
      <c r="Q24" s="12">
        <f t="shared" si="3"/>
        <v>2.7938930862142074E-2</v>
      </c>
      <c r="R24" s="12"/>
      <c r="S24">
        <v>2.7938930862142074E-2</v>
      </c>
    </row>
    <row r="25" spans="1:19" x14ac:dyDescent="0.25">
      <c r="A25" s="12">
        <v>2034</v>
      </c>
      <c r="B25" s="17">
        <v>2.7595630707914248E-2</v>
      </c>
      <c r="C25" s="12">
        <v>22</v>
      </c>
      <c r="D25" s="12">
        <f t="shared" si="0"/>
        <v>484</v>
      </c>
      <c r="E25" s="12">
        <f t="shared" si="1"/>
        <v>10648</v>
      </c>
      <c r="F25" s="12">
        <f t="shared" si="2"/>
        <v>234256</v>
      </c>
      <c r="G25" s="12">
        <f t="shared" si="2"/>
        <v>234256</v>
      </c>
      <c r="Q25" s="12">
        <f t="shared" si="3"/>
        <v>2.7868691597620138E-2</v>
      </c>
      <c r="R25" s="12"/>
      <c r="S25">
        <v>2.7868691597620138E-2</v>
      </c>
    </row>
    <row r="26" spans="1:19" x14ac:dyDescent="0.25">
      <c r="A26" s="12">
        <v>2035</v>
      </c>
      <c r="B26" s="17">
        <v>2.7495454169735038E-2</v>
      </c>
      <c r="C26" s="12">
        <v>23</v>
      </c>
      <c r="D26" s="12">
        <f t="shared" si="0"/>
        <v>529</v>
      </c>
      <c r="E26" s="12">
        <f t="shared" si="1"/>
        <v>12167</v>
      </c>
      <c r="F26" s="12">
        <f t="shared" si="2"/>
        <v>279841</v>
      </c>
      <c r="G26" s="12">
        <f t="shared" si="2"/>
        <v>279841</v>
      </c>
      <c r="Q26" s="12">
        <f t="shared" si="3"/>
        <v>2.7776991223152525E-2</v>
      </c>
      <c r="R26" s="12"/>
      <c r="S26">
        <v>2.7776991223152525E-2</v>
      </c>
    </row>
    <row r="27" spans="1:19" x14ac:dyDescent="0.25">
      <c r="A27" s="12">
        <v>2036</v>
      </c>
      <c r="B27" s="17">
        <v>2.7395641288357434E-2</v>
      </c>
      <c r="C27" s="12">
        <v>24</v>
      </c>
      <c r="D27" s="12">
        <f t="shared" si="0"/>
        <v>576</v>
      </c>
      <c r="E27" s="12">
        <f t="shared" si="1"/>
        <v>13824</v>
      </c>
      <c r="F27" s="12">
        <f t="shared" si="2"/>
        <v>331776</v>
      </c>
      <c r="G27" s="12">
        <f t="shared" si="2"/>
        <v>331776</v>
      </c>
      <c r="J27" s="12"/>
      <c r="Q27" s="12">
        <f t="shared" si="3"/>
        <v>2.7664854132109135E-2</v>
      </c>
      <c r="R27" s="12"/>
      <c r="S27">
        <v>2.7664854132109135E-2</v>
      </c>
    </row>
    <row r="28" spans="1:19" x14ac:dyDescent="0.25">
      <c r="A28" s="12">
        <v>2037</v>
      </c>
      <c r="B28" s="17">
        <v>2.7296190743649282E-2</v>
      </c>
      <c r="C28" s="12">
        <v>25</v>
      </c>
      <c r="D28" s="12">
        <f t="shared" si="0"/>
        <v>625</v>
      </c>
      <c r="E28" s="12">
        <f t="shared" si="1"/>
        <v>15625</v>
      </c>
      <c r="F28" s="12">
        <f t="shared" si="2"/>
        <v>390625</v>
      </c>
      <c r="G28" s="12">
        <f t="shared" si="2"/>
        <v>390625</v>
      </c>
      <c r="Q28" s="12">
        <f t="shared" si="3"/>
        <v>2.7534059329777663E-2</v>
      </c>
      <c r="R28" s="12"/>
      <c r="S28">
        <v>2.7534059329777663E-2</v>
      </c>
    </row>
    <row r="29" spans="1:19" x14ac:dyDescent="0.25">
      <c r="A29" s="12">
        <v>2038</v>
      </c>
      <c r="B29" s="17">
        <v>2.7197101220270716E-2</v>
      </c>
      <c r="C29" s="12">
        <v>26</v>
      </c>
      <c r="D29" s="12">
        <f t="shared" si="0"/>
        <v>676</v>
      </c>
      <c r="E29" s="12">
        <f t="shared" si="1"/>
        <v>17576</v>
      </c>
      <c r="F29" s="12">
        <f t="shared" si="2"/>
        <v>456976</v>
      </c>
      <c r="G29" s="12">
        <f t="shared" si="2"/>
        <v>456976</v>
      </c>
      <c r="J29" s="60"/>
      <c r="Q29" s="12">
        <f t="shared" si="3"/>
        <v>2.7387140433363731E-2</v>
      </c>
      <c r="R29" s="12"/>
      <c r="S29">
        <v>2.7387140433363731E-2</v>
      </c>
    </row>
    <row r="30" spans="1:19" x14ac:dyDescent="0.25">
      <c r="A30" s="12">
        <v>2039</v>
      </c>
      <c r="B30" s="17">
        <v>2.7098371407656762E-2</v>
      </c>
      <c r="C30" s="12">
        <v>27</v>
      </c>
      <c r="D30" s="12">
        <f t="shared" si="0"/>
        <v>729</v>
      </c>
      <c r="E30" s="12">
        <f t="shared" si="1"/>
        <v>19683</v>
      </c>
      <c r="F30" s="12">
        <f t="shared" si="2"/>
        <v>531441</v>
      </c>
      <c r="G30" s="12">
        <f t="shared" si="2"/>
        <v>531441</v>
      </c>
      <c r="Q30" s="12">
        <f t="shared" si="3"/>
        <v>2.7227385671990761E-2</v>
      </c>
      <c r="R30" s="12"/>
      <c r="S30">
        <v>2.7227385671990761E-2</v>
      </c>
    </row>
    <row r="31" spans="1:19" x14ac:dyDescent="0.25">
      <c r="A31" s="12">
        <v>2040</v>
      </c>
      <c r="B31" s="17">
        <v>2.7000000000000007E-2</v>
      </c>
      <c r="C31" s="12">
        <v>28</v>
      </c>
      <c r="D31" s="12">
        <f t="shared" si="0"/>
        <v>784</v>
      </c>
      <c r="E31" s="12">
        <f t="shared" si="1"/>
        <v>21952</v>
      </c>
      <c r="F31" s="12">
        <f t="shared" si="2"/>
        <v>614656</v>
      </c>
      <c r="G31" s="12">
        <f t="shared" si="2"/>
        <v>614656</v>
      </c>
      <c r="Q31" s="12">
        <f t="shared" si="3"/>
        <v>2.7058837886700059E-2</v>
      </c>
      <c r="R31" s="12"/>
      <c r="S31">
        <v>2.7058837886700059E-2</v>
      </c>
    </row>
    <row r="32" spans="1:19" x14ac:dyDescent="0.25">
      <c r="A32" s="12">
        <v>2041</v>
      </c>
      <c r="B32" s="17">
        <v>2.6898293157646008E-2</v>
      </c>
      <c r="C32" s="12">
        <v>29</v>
      </c>
      <c r="D32" s="12">
        <f t="shared" si="0"/>
        <v>841</v>
      </c>
      <c r="E32" s="12">
        <f t="shared" si="1"/>
        <v>24389</v>
      </c>
      <c r="F32" s="12">
        <f t="shared" si="2"/>
        <v>707281</v>
      </c>
      <c r="G32" s="12">
        <f t="shared" si="2"/>
        <v>707281</v>
      </c>
      <c r="Q32" s="12">
        <f t="shared" si="3"/>
        <v>2.6886294530450779E-2</v>
      </c>
      <c r="R32" s="12"/>
      <c r="S32">
        <v>2.6886294530450779E-2</v>
      </c>
    </row>
    <row r="33" spans="1:19" x14ac:dyDescent="0.25">
      <c r="A33" s="12">
        <v>2042</v>
      </c>
      <c r="B33" s="17">
        <v>2.6796969436839475E-2</v>
      </c>
      <c r="C33" s="12">
        <v>30</v>
      </c>
      <c r="D33" s="12">
        <f t="shared" si="0"/>
        <v>900</v>
      </c>
      <c r="E33" s="12">
        <f t="shared" si="1"/>
        <v>27000</v>
      </c>
      <c r="F33" s="12">
        <f t="shared" si="2"/>
        <v>810000</v>
      </c>
      <c r="G33" s="12">
        <f t="shared" si="2"/>
        <v>810000</v>
      </c>
      <c r="Q33" s="12">
        <f t="shared" si="3"/>
        <v>2.6715307668119938E-2</v>
      </c>
      <c r="R33" s="12"/>
      <c r="S33">
        <v>2.6715307668119938E-2</v>
      </c>
    </row>
    <row r="34" spans="1:19" x14ac:dyDescent="0.25">
      <c r="A34" s="12">
        <v>2043</v>
      </c>
      <c r="B34" s="17">
        <v>2.6696027394392158E-2</v>
      </c>
      <c r="C34" s="12">
        <v>31</v>
      </c>
      <c r="D34" s="12">
        <f t="shared" si="0"/>
        <v>961</v>
      </c>
      <c r="E34" s="12">
        <f t="shared" si="1"/>
        <v>29791</v>
      </c>
      <c r="F34" s="12">
        <f t="shared" si="2"/>
        <v>923521</v>
      </c>
      <c r="G34" s="12">
        <f t="shared" si="2"/>
        <v>923521</v>
      </c>
      <c r="Q34" s="12">
        <f t="shared" si="3"/>
        <v>2.6552183976502407E-2</v>
      </c>
      <c r="R34" s="12"/>
      <c r="S34">
        <v>2.6552183976502407E-2</v>
      </c>
    </row>
    <row r="35" spans="1:19" x14ac:dyDescent="0.25">
      <c r="A35" s="12">
        <v>2044</v>
      </c>
      <c r="B35" s="17">
        <v>2.6595465592552176E-2</v>
      </c>
      <c r="C35" s="12">
        <v>32</v>
      </c>
      <c r="D35" s="12">
        <f t="shared" si="0"/>
        <v>1024</v>
      </c>
      <c r="E35" s="12">
        <f t="shared" si="1"/>
        <v>32768</v>
      </c>
      <c r="F35" s="12">
        <f t="shared" si="2"/>
        <v>1048576</v>
      </c>
      <c r="G35" s="12">
        <f t="shared" si="2"/>
        <v>1048576</v>
      </c>
      <c r="Q35" s="12">
        <f t="shared" si="3"/>
        <v>2.6403984744310924E-2</v>
      </c>
      <c r="R35" s="12"/>
      <c r="S35">
        <v>2.6403984744310924E-2</v>
      </c>
    </row>
    <row r="36" spans="1:19" x14ac:dyDescent="0.25">
      <c r="A36" s="12">
        <v>2045</v>
      </c>
      <c r="B36" s="17">
        <v>2.6495282598983549E-2</v>
      </c>
      <c r="C36" s="12">
        <v>33</v>
      </c>
      <c r="D36" s="12">
        <f t="shared" si="0"/>
        <v>1089</v>
      </c>
      <c r="E36" s="12">
        <f t="shared" si="1"/>
        <v>35937</v>
      </c>
      <c r="F36" s="12">
        <f t="shared" si="2"/>
        <v>1185921</v>
      </c>
      <c r="G36" s="12">
        <f t="shared" si="2"/>
        <v>1185921</v>
      </c>
      <c r="Q36" s="12">
        <f t="shared" si="3"/>
        <v>2.6278525872176065E-2</v>
      </c>
      <c r="R36" s="12"/>
      <c r="S36">
        <v>2.6278525872176065E-2</v>
      </c>
    </row>
    <row r="37" spans="1:19" x14ac:dyDescent="0.25">
      <c r="A37" s="12">
        <v>2046</v>
      </c>
      <c r="B37" s="17">
        <v>2.639547698674579E-2</v>
      </c>
      <c r="C37" s="12">
        <v>34</v>
      </c>
      <c r="D37" s="12">
        <f t="shared" si="0"/>
        <v>1156</v>
      </c>
      <c r="E37" s="12">
        <f t="shared" si="1"/>
        <v>39304</v>
      </c>
      <c r="F37" s="12">
        <f t="shared" si="2"/>
        <v>1336336</v>
      </c>
      <c r="G37" s="12">
        <f t="shared" si="2"/>
        <v>1336336</v>
      </c>
      <c r="Q37" s="12">
        <f t="shared" si="3"/>
        <v>2.6184377872646269E-2</v>
      </c>
      <c r="R37" s="12"/>
      <c r="S37">
        <v>2.6184377872646269E-2</v>
      </c>
    </row>
    <row r="38" spans="1:19" x14ac:dyDescent="0.25">
      <c r="A38" s="12">
        <v>2047</v>
      </c>
      <c r="B38" s="17">
        <v>2.6296047334273584E-2</v>
      </c>
      <c r="C38" s="12">
        <v>35</v>
      </c>
      <c r="D38" s="12">
        <f t="shared" si="0"/>
        <v>1225</v>
      </c>
      <c r="E38" s="12">
        <f t="shared" si="1"/>
        <v>42875</v>
      </c>
      <c r="F38" s="12">
        <f t="shared" si="2"/>
        <v>1500625</v>
      </c>
      <c r="G38" s="12">
        <f t="shared" si="2"/>
        <v>1500625</v>
      </c>
      <c r="Q38" s="12">
        <f t="shared" si="3"/>
        <v>2.613086587018789E-2</v>
      </c>
      <c r="R38" s="12"/>
      <c r="S38">
        <v>2.613086587018789E-2</v>
      </c>
    </row>
    <row r="39" spans="1:19" x14ac:dyDescent="0.25">
      <c r="A39" s="12">
        <v>2048</v>
      </c>
      <c r="B39" s="17">
        <v>2.6196992225356538E-2</v>
      </c>
      <c r="C39" s="12">
        <v>36</v>
      </c>
      <c r="D39" s="12">
        <f t="shared" si="0"/>
        <v>1296</v>
      </c>
      <c r="E39" s="12">
        <f t="shared" si="1"/>
        <v>46656</v>
      </c>
      <c r="F39" s="12">
        <f t="shared" si="2"/>
        <v>1679616</v>
      </c>
      <c r="G39" s="12">
        <f t="shared" si="2"/>
        <v>1679616</v>
      </c>
      <c r="Q39" s="12">
        <f t="shared" si="3"/>
        <v>2.6128069601185015E-2</v>
      </c>
      <c r="R39" s="12"/>
      <c r="S39">
        <v>2.6128069601185015E-2</v>
      </c>
    </row>
    <row r="40" spans="1:19" x14ac:dyDescent="0.25">
      <c r="A40" s="12">
        <v>2049</v>
      </c>
      <c r="B40" s="17">
        <v>2.609831024911901E-2</v>
      </c>
      <c r="C40" s="12">
        <v>37</v>
      </c>
      <c r="D40" s="12">
        <f t="shared" si="0"/>
        <v>1369</v>
      </c>
      <c r="E40" s="12">
        <f t="shared" si="1"/>
        <v>50653</v>
      </c>
      <c r="F40" s="12">
        <f t="shared" ref="F40:G41" si="4">POWER($C40,4)</f>
        <v>1874161</v>
      </c>
      <c r="G40" s="12">
        <f t="shared" si="4"/>
        <v>1874161</v>
      </c>
      <c r="Q40" s="12">
        <f t="shared" si="3"/>
        <v>2.6186823413939707E-2</v>
      </c>
      <c r="R40" s="12"/>
      <c r="S40">
        <v>2.6186823413939707E-2</v>
      </c>
    </row>
    <row r="41" spans="1:19" x14ac:dyDescent="0.25">
      <c r="A41" s="12">
        <v>2050</v>
      </c>
      <c r="B41">
        <v>2.6000000000000013E-2</v>
      </c>
      <c r="C41" s="12">
        <v>38</v>
      </c>
      <c r="D41" s="12">
        <f t="shared" si="0"/>
        <v>1444</v>
      </c>
      <c r="E41" s="12">
        <f t="shared" si="1"/>
        <v>54872</v>
      </c>
      <c r="F41" s="12">
        <f t="shared" si="4"/>
        <v>2085136</v>
      </c>
      <c r="G41" s="12">
        <f t="shared" si="4"/>
        <v>2085136</v>
      </c>
      <c r="Q41" s="12">
        <f t="shared" si="3"/>
        <v>2.6318716268671799E-2</v>
      </c>
      <c r="R41" s="12"/>
      <c r="S41">
        <v>2.6318716268671799E-2</v>
      </c>
    </row>
    <row r="42" spans="1:19" x14ac:dyDescent="0.25">
      <c r="Q42" s="12"/>
      <c r="R42" s="12"/>
    </row>
    <row r="44" spans="1:19" x14ac:dyDescent="0.25">
      <c r="H44"/>
      <c r="J44" s="12"/>
      <c r="K44" s="60"/>
    </row>
    <row r="46" spans="1:19" x14ac:dyDescent="0.25">
      <c r="I46" s="60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4" zoomScale="113" zoomScaleNormal="90" zoomScalePageLayoutView="90" workbookViewId="0">
      <selection activeCell="K16" sqref="K16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5" width="13.42578125" style="12" customWidth="1"/>
    <col min="36" max="16384" width="10.85546875" style="12"/>
  </cols>
  <sheetData>
    <row r="1" spans="1:35" ht="23.25" x14ac:dyDescent="0.35">
      <c r="A1" s="159" t="s">
        <v>116</v>
      </c>
    </row>
    <row r="2" spans="1:35" ht="30" customHeight="1" x14ac:dyDescent="0.25">
      <c r="B2" s="237" t="s">
        <v>84</v>
      </c>
      <c r="C2" s="237"/>
      <c r="D2" s="160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25" t="s">
        <v>70</v>
      </c>
      <c r="AF4" s="225"/>
      <c r="AG4" s="133">
        <v>28029.136878310001</v>
      </c>
      <c r="AH4" s="52">
        <f t="shared" ref="AH4:AH16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25" t="s">
        <v>71</v>
      </c>
      <c r="AF5" s="225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25" t="s">
        <v>72</v>
      </c>
      <c r="AF6" s="225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25" t="s">
        <v>58</v>
      </c>
      <c r="AF7" s="225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25" t="s">
        <v>73</v>
      </c>
      <c r="AF8" s="225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AE9" s="225" t="s">
        <v>74</v>
      </c>
      <c r="AF9" s="225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44" t="s">
        <v>75</v>
      </c>
      <c r="AF10" s="244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38" t="s">
        <v>96</v>
      </c>
      <c r="Z11" s="239"/>
      <c r="AA11" s="229" t="s">
        <v>97</v>
      </c>
      <c r="AB11" s="229"/>
      <c r="AC11" s="230"/>
      <c r="AE11" s="225" t="s">
        <v>76</v>
      </c>
      <c r="AF11" s="225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40"/>
      <c r="Z12" s="241"/>
      <c r="AA12" s="232"/>
      <c r="AB12" s="232"/>
      <c r="AC12" s="233"/>
      <c r="AE12" s="225" t="s">
        <v>77</v>
      </c>
      <c r="AF12" s="225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40"/>
      <c r="Z13" s="241"/>
      <c r="AA13" s="232"/>
      <c r="AB13" s="232"/>
      <c r="AC13" s="233"/>
      <c r="AE13" s="225" t="s">
        <v>78</v>
      </c>
      <c r="AF13" s="225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40"/>
      <c r="Z14" s="241"/>
      <c r="AA14" s="232"/>
      <c r="AB14" s="232"/>
      <c r="AC14" s="233"/>
      <c r="AE14" s="225" t="s">
        <v>79</v>
      </c>
      <c r="AF14" s="225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0.1</v>
      </c>
      <c r="F15" s="122">
        <v>0.1</v>
      </c>
      <c r="G15" s="122">
        <v>0.1</v>
      </c>
      <c r="H15" s="122">
        <v>0.1</v>
      </c>
      <c r="I15" s="122">
        <v>0.1</v>
      </c>
      <c r="K15" s="122">
        <v>0.1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40"/>
      <c r="Z15" s="241"/>
      <c r="AA15" s="232"/>
      <c r="AB15" s="232"/>
      <c r="AC15" s="233"/>
      <c r="AE15" s="225" t="s">
        <v>80</v>
      </c>
      <c r="AF15" s="225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348.30407899288394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348.47228544263089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40"/>
      <c r="Z16" s="241"/>
      <c r="AA16" s="232"/>
      <c r="AB16" s="232"/>
      <c r="AC16" s="233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E16*(1-0.175)</f>
        <v>287.35086516912924</v>
      </c>
      <c r="F17" s="132">
        <f t="shared" ref="F17:H17" si="5">F16*(1-0.175)</f>
        <v>333.9434171548902</v>
      </c>
      <c r="G17" s="132">
        <f t="shared" si="5"/>
        <v>386.90679761112426</v>
      </c>
      <c r="H17" s="132">
        <f t="shared" si="5"/>
        <v>459.54177917791856</v>
      </c>
      <c r="I17" s="132">
        <f>I16*(1-0.175)</f>
        <v>514.09886056044286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40"/>
      <c r="Z17" s="241"/>
      <c r="AA17" s="232"/>
      <c r="AB17" s="232"/>
      <c r="AC17" s="233"/>
      <c r="AG17" s="136"/>
      <c r="AH17" s="137"/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32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42"/>
      <c r="Z18" s="243"/>
      <c r="AA18" s="235"/>
      <c r="AB18" s="235"/>
      <c r="AC18" s="236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9.458877239344958E-2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9.4543114692145963E-2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38" t="s">
        <v>99</v>
      </c>
      <c r="Z19" s="239"/>
      <c r="AA19" s="228" t="s">
        <v>100</v>
      </c>
      <c r="AB19" s="229"/>
      <c r="AC19" s="230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7.5559524414178389E-2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7.5523052075122402E-2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40"/>
      <c r="Z20" s="241"/>
      <c r="AA20" s="231"/>
      <c r="AB20" s="232"/>
      <c r="AC20" s="233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1.9324086788728198E-2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1.9311784278465607E-2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40"/>
      <c r="Z21" s="241"/>
      <c r="AA21" s="231"/>
      <c r="AB21" s="232"/>
      <c r="AC21" s="233"/>
      <c r="AD21" s="152"/>
      <c r="AE21" s="227" t="s">
        <v>103</v>
      </c>
      <c r="AF21" s="227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3.1691204973472734E-2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3.1691154655170674E-2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40"/>
      <c r="Z22" s="241"/>
      <c r="AA22" s="231"/>
      <c r="AB22" s="232"/>
      <c r="AC22" s="233"/>
      <c r="AD22" s="152"/>
      <c r="AE22" s="227" t="s">
        <v>104</v>
      </c>
      <c r="AF22" s="227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3.6382284024824192E-2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3.6364722413513469E-2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40"/>
      <c r="Z23" s="241"/>
      <c r="AA23" s="231"/>
      <c r="AB23" s="232"/>
      <c r="AC23" s="233"/>
      <c r="AD23" s="152"/>
      <c r="AE23" s="227" t="s">
        <v>79</v>
      </c>
      <c r="AF23" s="227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6.5023033960146821E-3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6.4991647551094749E-3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40"/>
      <c r="Z24" s="241"/>
      <c r="AA24" s="231"/>
      <c r="AB24" s="232"/>
      <c r="AC24" s="233"/>
      <c r="AD24" s="152"/>
      <c r="AE24" s="227" t="s">
        <v>105</v>
      </c>
      <c r="AF24" s="227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9.0843382530255284E-3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9.0799532722116282E-3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40"/>
      <c r="Z25" s="241"/>
      <c r="AA25" s="231"/>
      <c r="AB25" s="232"/>
      <c r="AC25" s="233"/>
      <c r="AD25" s="152"/>
      <c r="AE25" s="227" t="s">
        <v>106</v>
      </c>
      <c r="AF25" s="227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3.3162360721542231E-2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3.3146353356838569E-2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42"/>
      <c r="Z26" s="243"/>
      <c r="AA26" s="234"/>
      <c r="AB26" s="235"/>
      <c r="AC26" s="236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5.4814363674345959E-2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3.9486749835701919E-2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0.63261386506602857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0.64809210062957523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5.9897908424837183E-3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5.9748831691156931E-3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2.8710545190612901E-4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2.8696686702926635E-4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0.99999999999999978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0.26991259094041131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0.26979457708506432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0.73008740905958869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0.73020542291493573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 t="shared" si="14"/>
        <v>29.877616225201383</v>
      </c>
      <c r="E38" s="146">
        <f>D38*($C4/$B4)^(1/($C$3-$B$3))</f>
        <v>30.847079627417141</v>
      </c>
      <c r="F38" s="146">
        <f t="shared" si="14"/>
        <v>31.847999999999999</v>
      </c>
      <c r="G38" s="146">
        <f>F38*($E4/$C4)^(1/($E$3-$C$3))</f>
        <v>32.209760302570885</v>
      </c>
      <c r="H38" s="146">
        <f>G38*($E4/$C4)^(1/($E$3-$C$3))</f>
        <v>32.575629827589523</v>
      </c>
      <c r="I38" s="146">
        <f t="shared" ref="G38:I49" si="15">H38*($E4/$C4)^(1/($E$3-$C$3))</f>
        <v>32.945655251567977</v>
      </c>
      <c r="J38" s="146">
        <f t="shared" ref="J38:N49" si="16">I38*($F4/$E4)^(1/($F$3-$E$3))</f>
        <v>33.465206240756949</v>
      </c>
      <c r="K38" s="146">
        <f t="shared" si="16"/>
        <v>33.992950517598153</v>
      </c>
      <c r="L38" s="146">
        <f t="shared" si="16"/>
        <v>34.529017289741937</v>
      </c>
      <c r="M38" s="146">
        <f t="shared" si="16"/>
        <v>35.073537802435482</v>
      </c>
      <c r="N38" s="146">
        <f t="shared" si="16"/>
        <v>35.626645370655574</v>
      </c>
      <c r="O38" s="146">
        <f t="shared" ref="O38:S49" si="17">N38*($G4/$F4)^(1/($G$3-$F$3))</f>
        <v>36.476522760540774</v>
      </c>
      <c r="P38" s="146">
        <f t="shared" si="17"/>
        <v>37.34667406536586</v>
      </c>
      <c r="Q38" s="146">
        <f t="shared" si="17"/>
        <v>38.237582921514012</v>
      </c>
      <c r="R38" s="146">
        <f t="shared" si="17"/>
        <v>39.149744502565426</v>
      </c>
      <c r="S38" s="146">
        <f t="shared" si="17"/>
        <v>40.083665794518389</v>
      </c>
      <c r="T38" s="146">
        <f t="shared" ref="T38:AC38" si="18">S38*($H4/$G4)^(1/($H$3-$G$3))</f>
        <v>40.083665788844733</v>
      </c>
      <c r="U38" s="146">
        <f t="shared" si="18"/>
        <v>40.083665783171078</v>
      </c>
      <c r="V38" s="146">
        <f t="shared" si="18"/>
        <v>40.083665777497423</v>
      </c>
      <c r="W38" s="146">
        <f t="shared" si="18"/>
        <v>40.083665771823767</v>
      </c>
      <c r="X38" s="146">
        <f t="shared" si="18"/>
        <v>40.083665766150112</v>
      </c>
      <c r="Y38" s="146">
        <f t="shared" si="18"/>
        <v>40.083665760476457</v>
      </c>
      <c r="Z38" s="146">
        <f t="shared" si="18"/>
        <v>40.083665754802801</v>
      </c>
      <c r="AA38" s="146">
        <f t="shared" si="18"/>
        <v>40.083665749129146</v>
      </c>
      <c r="AB38" s="146">
        <f t="shared" si="18"/>
        <v>40.083665743455491</v>
      </c>
      <c r="AC38" s="146">
        <f t="shared" si="18"/>
        <v>40.083665737781836</v>
      </c>
      <c r="AD38" s="146">
        <f t="shared" ref="AD38:AM38" si="19">AC38*($I4/$H4)^(1/($I$3-$H$3))</f>
        <v>40.083665733238959</v>
      </c>
      <c r="AE38" s="146">
        <f t="shared" si="19"/>
        <v>40.083665728696083</v>
      </c>
      <c r="AF38" s="146">
        <f t="shared" si="19"/>
        <v>40.083665724153207</v>
      </c>
      <c r="AG38" s="146">
        <f t="shared" si="19"/>
        <v>40.08366571961033</v>
      </c>
      <c r="AH38" s="146">
        <f t="shared" si="19"/>
        <v>40.083665715067454</v>
      </c>
      <c r="AI38" s="146">
        <f t="shared" si="19"/>
        <v>40.083665710524578</v>
      </c>
      <c r="AJ38" s="146">
        <f t="shared" si="19"/>
        <v>40.083665705981701</v>
      </c>
      <c r="AK38" s="146">
        <f t="shared" si="19"/>
        <v>40.083665701438825</v>
      </c>
      <c r="AL38" s="146">
        <f t="shared" si="19"/>
        <v>40.083665696895949</v>
      </c>
      <c r="AM38" s="146">
        <f t="shared" si="19"/>
        <v>40.083665692353073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si="15"/>
        <v>14.371395343437744</v>
      </c>
      <c r="H39" s="146">
        <f t="shared" si="15"/>
        <v>19.447928824612443</v>
      </c>
      <c r="I39" s="146">
        <f t="shared" si="15"/>
        <v>26.317690560220722</v>
      </c>
      <c r="J39" s="146">
        <f t="shared" si="16"/>
        <v>28.022893919371366</v>
      </c>
      <c r="K39" s="146">
        <f t="shared" si="16"/>
        <v>29.838582599770284</v>
      </c>
      <c r="L39" s="146">
        <f t="shared" si="16"/>
        <v>31.77191528202048</v>
      </c>
      <c r="M39" s="146">
        <f t="shared" si="16"/>
        <v>33.830514479453122</v>
      </c>
      <c r="N39" s="146">
        <f t="shared" si="16"/>
        <v>36.022496591263241</v>
      </c>
      <c r="O39" s="146">
        <f t="shared" si="17"/>
        <v>39.680831772297864</v>
      </c>
      <c r="P39" s="146">
        <f t="shared" si="17"/>
        <v>43.71069634644072</v>
      </c>
      <c r="Q39" s="146">
        <f t="shared" si="17"/>
        <v>48.149821708742486</v>
      </c>
      <c r="R39" s="146">
        <f t="shared" si="17"/>
        <v>53.039771139964294</v>
      </c>
      <c r="S39" s="146">
        <f t="shared" si="17"/>
        <v>58.426328961234717</v>
      </c>
      <c r="T39" s="146">
        <f t="shared" ref="T39:AC39" si="20">S39*($H5/$G5)^(1/($H$3-$G$3))</f>
        <v>61.428378677971523</v>
      </c>
      <c r="U39" s="146">
        <f t="shared" si="20"/>
        <v>64.584679100888053</v>
      </c>
      <c r="V39" s="146">
        <f t="shared" si="20"/>
        <v>67.903155908304797</v>
      </c>
      <c r="W39" s="146">
        <f t="shared" si="20"/>
        <v>71.392142014128993</v>
      </c>
      <c r="X39" s="146">
        <f t="shared" si="20"/>
        <v>75.060398492350487</v>
      </c>
      <c r="Y39" s="146">
        <f t="shared" si="20"/>
        <v>78.917136576675787</v>
      </c>
      <c r="Z39" s="146">
        <f t="shared" si="20"/>
        <v>82.972040790542763</v>
      </c>
      <c r="AA39" s="146">
        <f t="shared" si="20"/>
        <v>87.235293265597107</v>
      </c>
      <c r="AB39" s="146">
        <f t="shared" si="20"/>
        <v>91.717599309695743</v>
      </c>
      <c r="AC39" s="146">
        <f t="shared" si="20"/>
        <v>96.430214288640215</v>
      </c>
      <c r="AD39" s="146">
        <f t="shared" ref="AD39:AM39" si="21">AC39*($I5/$H5)^(1/($I$3-$H$3))</f>
        <v>97.72156124062812</v>
      </c>
      <c r="AE39" s="146">
        <f t="shared" si="21"/>
        <v>99.030201288589211</v>
      </c>
      <c r="AF39" s="146">
        <f t="shared" si="21"/>
        <v>100.35636601332978</v>
      </c>
      <c r="AG39" s="146">
        <f t="shared" si="21"/>
        <v>101.70029009687464</v>
      </c>
      <c r="AH39" s="146">
        <f t="shared" si="21"/>
        <v>103.06221136399719</v>
      </c>
      <c r="AI39" s="146">
        <f t="shared" si="21"/>
        <v>104.44237082430557</v>
      </c>
      <c r="AJ39" s="146">
        <f t="shared" si="21"/>
        <v>105.8410127148924</v>
      </c>
      <c r="AK39" s="146">
        <f t="shared" si="21"/>
        <v>107.25838454355576</v>
      </c>
      <c r="AL39" s="146">
        <f t="shared" si="21"/>
        <v>108.69473713259885</v>
      </c>
      <c r="AM39" s="146">
        <f t="shared" si="21"/>
        <v>110.15032466321624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5"/>
        <v>6.2626537889986009</v>
      </c>
      <c r="H40" s="146">
        <f t="shared" si="15"/>
        <v>6.4924404040487564</v>
      </c>
      <c r="I40" s="146">
        <f t="shared" si="15"/>
        <v>6.7306582513265285</v>
      </c>
      <c r="J40" s="146">
        <f t="shared" si="16"/>
        <v>7.8657564676336573</v>
      </c>
      <c r="K40" s="146">
        <f t="shared" si="16"/>
        <v>9.192284394461252</v>
      </c>
      <c r="L40" s="146">
        <f t="shared" si="16"/>
        <v>10.742525876100048</v>
      </c>
      <c r="M40" s="146">
        <f t="shared" si="16"/>
        <v>12.554209296245633</v>
      </c>
      <c r="N40" s="146">
        <f t="shared" si="16"/>
        <v>14.671425777487455</v>
      </c>
      <c r="O40" s="146">
        <f t="shared" si="17"/>
        <v>14.671193776020505</v>
      </c>
      <c r="P40" s="146">
        <f t="shared" si="17"/>
        <v>14.67096177822223</v>
      </c>
      <c r="Q40" s="146">
        <f t="shared" si="17"/>
        <v>14.67072978409257</v>
      </c>
      <c r="R40" s="146">
        <f t="shared" si="17"/>
        <v>14.670497793631469</v>
      </c>
      <c r="S40" s="146">
        <f t="shared" si="17"/>
        <v>14.670265806838868</v>
      </c>
      <c r="T40" s="146">
        <f t="shared" ref="T40:AC40" si="22">S40*($H6/$G6)^(1/($H$3-$G$3))</f>
        <v>14.669243439850533</v>
      </c>
      <c r="U40" s="146">
        <f t="shared" si="22"/>
        <v>14.668221144110685</v>
      </c>
      <c r="V40" s="146">
        <f t="shared" si="22"/>
        <v>14.667198919614361</v>
      </c>
      <c r="W40" s="146">
        <f t="shared" si="22"/>
        <v>14.666176766356593</v>
      </c>
      <c r="X40" s="146">
        <f t="shared" si="22"/>
        <v>14.665154684332418</v>
      </c>
      <c r="Y40" s="146">
        <f t="shared" si="22"/>
        <v>14.664132673536873</v>
      </c>
      <c r="Z40" s="146">
        <f t="shared" si="22"/>
        <v>14.663110733964993</v>
      </c>
      <c r="AA40" s="146">
        <f t="shared" si="22"/>
        <v>14.662088865611814</v>
      </c>
      <c r="AB40" s="146">
        <f t="shared" si="22"/>
        <v>14.661067068472374</v>
      </c>
      <c r="AC40" s="146">
        <f t="shared" si="22"/>
        <v>14.660045342541709</v>
      </c>
      <c r="AD40" s="146">
        <f t="shared" ref="AD40:AM40" si="23">AC40*($I6/$H6)^(1/($I$3-$H$3))</f>
        <v>14.639363030249761</v>
      </c>
      <c r="AE40" s="146">
        <f t="shared" si="23"/>
        <v>14.618709896451586</v>
      </c>
      <c r="AF40" s="146">
        <f t="shared" si="23"/>
        <v>14.598085899982324</v>
      </c>
      <c r="AG40" s="146">
        <f t="shared" si="23"/>
        <v>14.57749099973519</v>
      </c>
      <c r="AH40" s="146">
        <f t="shared" si="23"/>
        <v>14.556925154661391</v>
      </c>
      <c r="AI40" s="146">
        <f t="shared" si="23"/>
        <v>14.536388323770046</v>
      </c>
      <c r="AJ40" s="146">
        <f t="shared" si="23"/>
        <v>14.515880466128106</v>
      </c>
      <c r="AK40" s="146">
        <f t="shared" si="23"/>
        <v>14.495401540860266</v>
      </c>
      <c r="AL40" s="146">
        <f t="shared" si="23"/>
        <v>14.474951507148893</v>
      </c>
      <c r="AM40" s="146">
        <f t="shared" si="23"/>
        <v>14.454530324233932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5"/>
        <v>1.0931289580801509</v>
      </c>
      <c r="H41" s="146">
        <f t="shared" si="15"/>
        <v>3.4736363924226641</v>
      </c>
      <c r="I41" s="146">
        <f t="shared" si="15"/>
        <v>11.038175960460121</v>
      </c>
      <c r="J41" s="146">
        <f t="shared" si="16"/>
        <v>13.310356359988683</v>
      </c>
      <c r="K41" s="146">
        <f t="shared" si="16"/>
        <v>16.050259305932112</v>
      </c>
      <c r="L41" s="146">
        <f t="shared" si="16"/>
        <v>19.354164292854392</v>
      </c>
      <c r="M41" s="146">
        <f t="shared" si="16"/>
        <v>23.338169703984491</v>
      </c>
      <c r="N41" s="146">
        <f t="shared" si="16"/>
        <v>28.142272478955508</v>
      </c>
      <c r="O41" s="146">
        <f t="shared" si="17"/>
        <v>29.36844837579131</v>
      </c>
      <c r="P41" s="146">
        <f t="shared" si="17"/>
        <v>30.64804950085292</v>
      </c>
      <c r="Q41" s="146">
        <f t="shared" si="17"/>
        <v>31.983403623768126</v>
      </c>
      <c r="R41" s="146">
        <f t="shared" si="17"/>
        <v>33.37693993650057</v>
      </c>
      <c r="S41" s="146">
        <f t="shared" si="17"/>
        <v>34.831193472382481</v>
      </c>
      <c r="T41" s="146">
        <f t="shared" ref="T41:AC41" si="24">S41*($H7/$G7)^(1/($H$3-$G$3))</f>
        <v>39.054121417851292</v>
      </c>
      <c r="U41" s="146">
        <f t="shared" si="24"/>
        <v>43.789036425915626</v>
      </c>
      <c r="V41" s="146">
        <f t="shared" si="24"/>
        <v>49.098011720568437</v>
      </c>
      <c r="W41" s="146">
        <f t="shared" si="24"/>
        <v>55.050646272873998</v>
      </c>
      <c r="X41" s="146">
        <f t="shared" si="24"/>
        <v>61.724977221256992</v>
      </c>
      <c r="Y41" s="146">
        <f t="shared" si="24"/>
        <v>69.208502913471605</v>
      </c>
      <c r="Z41" s="146">
        <f t="shared" si="24"/>
        <v>77.599329982004093</v>
      </c>
      <c r="AA41" s="146">
        <f t="shared" si="24"/>
        <v>87.007459490701237</v>
      </c>
      <c r="AB41" s="146">
        <f t="shared" si="24"/>
        <v>97.556229013596251</v>
      </c>
      <c r="AC41" s="146">
        <f t="shared" si="24"/>
        <v>109.38392955112514</v>
      </c>
      <c r="AD41" s="146">
        <f t="shared" ref="AD41:AM41" si="25">AC41*($I7/$H7)^(1/($I$3-$H$3))</f>
        <v>111.81394017768395</v>
      </c>
      <c r="AE41" s="146">
        <f t="shared" si="25"/>
        <v>114.29793452625221</v>
      </c>
      <c r="AF41" s="146">
        <f t="shared" si="25"/>
        <v>116.83711186822821</v>
      </c>
      <c r="AG41" s="146">
        <f t="shared" si="25"/>
        <v>119.43269811733563</v>
      </c>
      <c r="AH41" s="146">
        <f t="shared" si="25"/>
        <v>122.08594642149414</v>
      </c>
      <c r="AI41" s="146">
        <f t="shared" si="25"/>
        <v>124.79813776783867</v>
      </c>
      <c r="AJ41" s="146">
        <f t="shared" si="25"/>
        <v>127.57058160117944</v>
      </c>
      <c r="AK41" s="146">
        <f t="shared" si="25"/>
        <v>130.40461645620138</v>
      </c>
      <c r="AL41" s="146">
        <f t="shared" si="25"/>
        <v>133.3016106037081</v>
      </c>
      <c r="AM41" s="146">
        <f t="shared" si="25"/>
        <v>136.26296271122237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5"/>
        <v>8.4759530586511271</v>
      </c>
      <c r="H42" s="146">
        <f t="shared" si="15"/>
        <v>10.363788264924613</v>
      </c>
      <c r="I42" s="146">
        <f t="shared" si="15"/>
        <v>12.672097928923899</v>
      </c>
      <c r="J42" s="146">
        <f t="shared" si="16"/>
        <v>12.672097928923899</v>
      </c>
      <c r="K42" s="146">
        <f t="shared" si="16"/>
        <v>12.672097928923899</v>
      </c>
      <c r="L42" s="146">
        <f t="shared" si="16"/>
        <v>12.672097928923899</v>
      </c>
      <c r="M42" s="146">
        <f t="shared" si="16"/>
        <v>12.672097928923899</v>
      </c>
      <c r="N42" s="146">
        <f t="shared" si="16"/>
        <v>12.672097928923899</v>
      </c>
      <c r="O42" s="146">
        <f t="shared" si="17"/>
        <v>12.672029478582882</v>
      </c>
      <c r="P42" s="146">
        <f t="shared" si="17"/>
        <v>12.67196102861161</v>
      </c>
      <c r="Q42" s="146">
        <f t="shared" si="17"/>
        <v>12.671892579010082</v>
      </c>
      <c r="R42" s="146">
        <f t="shared" si="17"/>
        <v>12.671824129778296</v>
      </c>
      <c r="S42" s="146">
        <f t="shared" si="17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5"/>
        <v>2.003222528616194</v>
      </c>
      <c r="H43" s="146">
        <f t="shared" si="15"/>
        <v>2.1299896492332588</v>
      </c>
      <c r="I43" s="146">
        <f t="shared" si="15"/>
        <v>2.2647787956811949</v>
      </c>
      <c r="J43" s="146">
        <f t="shared" si="16"/>
        <v>2.2805515690402784</v>
      </c>
      <c r="K43" s="146">
        <f t="shared" si="16"/>
        <v>2.2964341899394003</v>
      </c>
      <c r="L43" s="146">
        <f t="shared" si="16"/>
        <v>2.3124274233982423</v>
      </c>
      <c r="M43" s="146">
        <f t="shared" si="16"/>
        <v>2.3285320397643714</v>
      </c>
      <c r="N43" s="146">
        <f t="shared" si="16"/>
        <v>2.3447488147503455</v>
      </c>
      <c r="O43" s="146">
        <f t="shared" si="17"/>
        <v>2.3321327257528748</v>
      </c>
      <c r="P43" s="146">
        <f t="shared" si="17"/>
        <v>2.3195845185261894</v>
      </c>
      <c r="Q43" s="146">
        <f t="shared" si="17"/>
        <v>2.3071038278275582</v>
      </c>
      <c r="R43" s="146">
        <f t="shared" si="17"/>
        <v>2.2946902903794641</v>
      </c>
      <c r="S43" s="146">
        <f t="shared" si="17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5"/>
        <v>1.3131999608070861</v>
      </c>
      <c r="H44" s="146">
        <f t="shared" si="15"/>
        <v>2.0384091454654061</v>
      </c>
      <c r="I44" s="146">
        <f t="shared" si="15"/>
        <v>3.1641120684798802</v>
      </c>
      <c r="J44" s="146">
        <f t="shared" si="16"/>
        <v>2.9925517914020823</v>
      </c>
      <c r="K44" s="146">
        <f t="shared" si="16"/>
        <v>2.8302936275345636</v>
      </c>
      <c r="L44" s="146">
        <f t="shared" si="16"/>
        <v>2.6768332100643839</v>
      </c>
      <c r="M44" s="146">
        <f t="shared" si="16"/>
        <v>2.5316935192852497</v>
      </c>
      <c r="N44" s="146">
        <f t="shared" si="16"/>
        <v>2.3944233998190607</v>
      </c>
      <c r="O44" s="146">
        <f t="shared" si="17"/>
        <v>2.3944233998190607</v>
      </c>
      <c r="P44" s="146">
        <f t="shared" si="17"/>
        <v>2.3944233998190607</v>
      </c>
      <c r="Q44" s="146">
        <f t="shared" si="17"/>
        <v>2.3944233998190607</v>
      </c>
      <c r="R44" s="146">
        <f t="shared" si="17"/>
        <v>2.3944233998190607</v>
      </c>
      <c r="S44" s="146">
        <f t="shared" si="17"/>
        <v>2.3944233998190607</v>
      </c>
      <c r="T44" s="146">
        <f t="shared" ref="T44:AC44" si="30">S44*($H10/$G10)^(1/($H$3-$G$3))</f>
        <v>2.222583733014416</v>
      </c>
      <c r="U44" s="146">
        <f t="shared" si="30"/>
        <v>2.0630764177436576</v>
      </c>
      <c r="V44" s="146">
        <f t="shared" si="30"/>
        <v>1.9150164028589134</v>
      </c>
      <c r="W44" s="146">
        <f t="shared" si="30"/>
        <v>1.7775821543389683</v>
      </c>
      <c r="X44" s="146">
        <f t="shared" si="30"/>
        <v>1.6500110968799686</v>
      </c>
      <c r="Y44" s="146">
        <f t="shared" si="30"/>
        <v>1.5315953826277415</v>
      </c>
      <c r="Z44" s="146">
        <f t="shared" si="30"/>
        <v>1.4216779635738801</v>
      </c>
      <c r="AA44" s="146">
        <f t="shared" si="30"/>
        <v>1.3196489458226743</v>
      </c>
      <c r="AB44" s="146">
        <f t="shared" si="30"/>
        <v>1.2249422054999708</v>
      </c>
      <c r="AC44" s="146">
        <f t="shared" si="30"/>
        <v>1.1370322475268038</v>
      </c>
      <c r="AD44" s="146">
        <f t="shared" ref="AD44:AM44" si="31">AC44*($I10/$H10)^(1/($I$3-$H$3))</f>
        <v>1.1039346472436689</v>
      </c>
      <c r="AE44" s="146">
        <f t="shared" si="31"/>
        <v>1.0718004771067633</v>
      </c>
      <c r="AF44" s="146">
        <f t="shared" si="31"/>
        <v>1.0406016928579316</v>
      </c>
      <c r="AG44" s="146">
        <f t="shared" si="31"/>
        <v>1.0103110665726349</v>
      </c>
      <c r="AH44" s="146">
        <f t="shared" si="31"/>
        <v>0.98090216289749044</v>
      </c>
      <c r="AI44" s="146">
        <f t="shared" si="31"/>
        <v>0.95234931597950689</v>
      </c>
      <c r="AJ44" s="146">
        <f t="shared" si="31"/>
        <v>0.92462760706688119</v>
      </c>
      <c r="AK44" s="146">
        <f t="shared" si="31"/>
        <v>0.89771284276180829</v>
      </c>
      <c r="AL44" s="146">
        <f t="shared" si="31"/>
        <v>0.87158153390632509</v>
      </c>
      <c r="AM44" s="146">
        <f t="shared" si="31"/>
        <v>0.84621087508276072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5"/>
        <v>11.101127378868874</v>
      </c>
      <c r="H45" s="146">
        <f t="shared" si="15"/>
        <v>11.323626672964451</v>
      </c>
      <c r="I45" s="146">
        <f t="shared" si="15"/>
        <v>11.550585508346554</v>
      </c>
      <c r="J45" s="146">
        <f t="shared" si="16"/>
        <v>11.550585508346554</v>
      </c>
      <c r="K45" s="146">
        <f t="shared" si="16"/>
        <v>11.550585508346554</v>
      </c>
      <c r="L45" s="146">
        <f t="shared" si="16"/>
        <v>11.550585508346554</v>
      </c>
      <c r="M45" s="146">
        <f t="shared" si="16"/>
        <v>11.550585508346554</v>
      </c>
      <c r="N45" s="146">
        <f t="shared" si="16"/>
        <v>11.550585508346554</v>
      </c>
      <c r="O45" s="146">
        <f t="shared" si="17"/>
        <v>11.550585508346554</v>
      </c>
      <c r="P45" s="146">
        <f t="shared" si="17"/>
        <v>11.550585508346554</v>
      </c>
      <c r="Q45" s="146">
        <f t="shared" si="17"/>
        <v>11.550585508346554</v>
      </c>
      <c r="R45" s="146">
        <f t="shared" si="17"/>
        <v>11.550585508346554</v>
      </c>
      <c r="S45" s="146">
        <f t="shared" si="17"/>
        <v>11.550585508346554</v>
      </c>
      <c r="T45" s="146">
        <f t="shared" ref="T45:AC45" si="32">S45*($H11/$G11)^(1/($H$3-$G$3))</f>
        <v>11.550585508346554</v>
      </c>
      <c r="U45" s="146">
        <f t="shared" si="32"/>
        <v>11.550585508346554</v>
      </c>
      <c r="V45" s="146">
        <f t="shared" si="32"/>
        <v>11.550585508346554</v>
      </c>
      <c r="W45" s="146">
        <f t="shared" si="32"/>
        <v>11.550585508346554</v>
      </c>
      <c r="X45" s="146">
        <f t="shared" si="32"/>
        <v>11.550585508346554</v>
      </c>
      <c r="Y45" s="146">
        <f t="shared" si="32"/>
        <v>11.550585508346554</v>
      </c>
      <c r="Z45" s="146">
        <f t="shared" si="32"/>
        <v>11.550585508346554</v>
      </c>
      <c r="AA45" s="146">
        <f t="shared" si="32"/>
        <v>11.550585508346554</v>
      </c>
      <c r="AB45" s="146">
        <f t="shared" si="32"/>
        <v>11.550585508346554</v>
      </c>
      <c r="AC45" s="146">
        <f t="shared" si="32"/>
        <v>11.550585508346554</v>
      </c>
      <c r="AD45" s="146">
        <f t="shared" ref="AD45:AM45" si="33">AC45*($I11/$H11)^(1/($I$3-$H$3))</f>
        <v>11.549509037076982</v>
      </c>
      <c r="AE45" s="146">
        <f t="shared" si="33"/>
        <v>11.548432666130497</v>
      </c>
      <c r="AF45" s="146">
        <f t="shared" si="33"/>
        <v>11.547356395497749</v>
      </c>
      <c r="AG45" s="146">
        <f t="shared" si="33"/>
        <v>11.546280225169388</v>
      </c>
      <c r="AH45" s="146">
        <f t="shared" si="33"/>
        <v>11.545204155136069</v>
      </c>
      <c r="AI45" s="146">
        <f t="shared" si="33"/>
        <v>11.544128185388443</v>
      </c>
      <c r="AJ45" s="146">
        <f t="shared" si="33"/>
        <v>11.543052315917164</v>
      </c>
      <c r="AK45" s="146">
        <f t="shared" si="33"/>
        <v>11.541976546712887</v>
      </c>
      <c r="AL45" s="146">
        <f t="shared" si="33"/>
        <v>11.540900877766266</v>
      </c>
      <c r="AM45" s="146">
        <f t="shared" si="33"/>
        <v>11.539825309067959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5"/>
        <v>28.53547438072032</v>
      </c>
      <c r="H46" s="146">
        <f t="shared" si="15"/>
        <v>23.340976269355775</v>
      </c>
      <c r="I46" s="146">
        <f t="shared" si="15"/>
        <v>19.092066455174066</v>
      </c>
      <c r="J46" s="146">
        <f t="shared" si="16"/>
        <v>22.009048313737857</v>
      </c>
      <c r="K46" s="146">
        <f t="shared" si="16"/>
        <v>25.371701319695141</v>
      </c>
      <c r="L46" s="146">
        <f t="shared" si="16"/>
        <v>29.248117350626821</v>
      </c>
      <c r="M46" s="146">
        <f t="shared" si="16"/>
        <v>33.716791703360492</v>
      </c>
      <c r="N46" s="146">
        <f t="shared" si="16"/>
        <v>38.86821258064446</v>
      </c>
      <c r="O46" s="146">
        <f t="shared" si="17"/>
        <v>37.232448669933717</v>
      </c>
      <c r="P46" s="146">
        <f t="shared" si="17"/>
        <v>35.665525680735172</v>
      </c>
      <c r="Q46" s="146">
        <f t="shared" si="17"/>
        <v>34.164546451396333</v>
      </c>
      <c r="R46" s="146">
        <f t="shared" si="17"/>
        <v>32.726735746953892</v>
      </c>
      <c r="S46" s="146">
        <f t="shared" si="17"/>
        <v>31.349435127864123</v>
      </c>
      <c r="T46" s="146">
        <f t="shared" ref="T46:AC46" si="34">S46*($H12/$G12)^(1/($H$3-$G$3))</f>
        <v>30.506027057555617</v>
      </c>
      <c r="U46" s="146">
        <f t="shared" si="34"/>
        <v>29.685309577050731</v>
      </c>
      <c r="V46" s="146">
        <f t="shared" si="34"/>
        <v>28.886672231121725</v>
      </c>
      <c r="W46" s="146">
        <f t="shared" si="34"/>
        <v>28.109520987894697</v>
      </c>
      <c r="X46" s="146">
        <f t="shared" si="34"/>
        <v>27.353277797004644</v>
      </c>
      <c r="Y46" s="146">
        <f t="shared" si="34"/>
        <v>26.61738015963768</v>
      </c>
      <c r="Z46" s="146">
        <f t="shared" si="34"/>
        <v>25.9012807101406</v>
      </c>
      <c r="AA46" s="146">
        <f t="shared" si="34"/>
        <v>25.204446808886605</v>
      </c>
      <c r="AB46" s="146">
        <f t="shared" si="34"/>
        <v>24.526360146094326</v>
      </c>
      <c r="AC46" s="146">
        <f t="shared" si="34"/>
        <v>23.8665163563055</v>
      </c>
      <c r="AD46" s="146">
        <f t="shared" ref="AD46:AM46" si="35">AC46*($I12/$H12)^(1/($I$3-$H$3))</f>
        <v>16.879493929925662</v>
      </c>
      <c r="AE46" s="146">
        <f t="shared" si="35"/>
        <v>11.937951524924689</v>
      </c>
      <c r="AF46" s="146">
        <f t="shared" si="35"/>
        <v>8.4430663148488918</v>
      </c>
      <c r="AG46" s="146">
        <f t="shared" si="35"/>
        <v>5.9713233587942343</v>
      </c>
      <c r="AH46" s="146">
        <f t="shared" si="35"/>
        <v>4.2231934851171209</v>
      </c>
      <c r="AI46" s="146">
        <f t="shared" si="35"/>
        <v>2.9868359392175203</v>
      </c>
      <c r="AJ46" s="146">
        <f t="shared" si="35"/>
        <v>2.1124272329080838</v>
      </c>
      <c r="AK46" s="146">
        <f t="shared" si="35"/>
        <v>1.4940053304369749</v>
      </c>
      <c r="AL46" s="146">
        <f t="shared" si="35"/>
        <v>1.0566290249446031</v>
      </c>
      <c r="AM46" s="146">
        <f t="shared" si="35"/>
        <v>0.74729646113701131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5"/>
        <v>191.19004749696884</v>
      </c>
      <c r="H47" s="146">
        <f t="shared" si="15"/>
        <v>205.24910587607215</v>
      </c>
      <c r="I47" s="146">
        <f t="shared" si="15"/>
        <v>220.34198962995168</v>
      </c>
      <c r="J47" s="146">
        <f t="shared" si="16"/>
        <v>220.72962364758064</v>
      </c>
      <c r="K47" s="146">
        <f t="shared" si="16"/>
        <v>221.11793960573249</v>
      </c>
      <c r="L47" s="146">
        <f t="shared" si="16"/>
        <v>221.50693870410296</v>
      </c>
      <c r="M47" s="146">
        <f t="shared" si="16"/>
        <v>221.89662214449834</v>
      </c>
      <c r="N47" s="146">
        <f t="shared" si="16"/>
        <v>222.28699113083917</v>
      </c>
      <c r="O47" s="146">
        <f t="shared" si="17"/>
        <v>229.460074329496</v>
      </c>
      <c r="P47" s="146">
        <f t="shared" si="17"/>
        <v>236.86462911501042</v>
      </c>
      <c r="Q47" s="146">
        <f t="shared" si="17"/>
        <v>244.50812495260936</v>
      </c>
      <c r="R47" s="146">
        <f t="shared" si="17"/>
        <v>252.39827234319736</v>
      </c>
      <c r="S47" s="146">
        <f t="shared" si="17"/>
        <v>260.54303060144986</v>
      </c>
      <c r="T47" s="146">
        <f t="shared" ref="T47:AC47" si="36">S47*($H13/$G13)^(1/($H$3-$G$3))</f>
        <v>259.06759717067587</v>
      </c>
      <c r="U47" s="146">
        <f t="shared" si="36"/>
        <v>257.60051899624335</v>
      </c>
      <c r="V47" s="146">
        <f t="shared" si="36"/>
        <v>256.14174876303309</v>
      </c>
      <c r="W47" s="146">
        <f t="shared" si="36"/>
        <v>254.69123942386759</v>
      </c>
      <c r="X47" s="146">
        <f t="shared" si="36"/>
        <v>253.24894419799352</v>
      </c>
      <c r="Y47" s="146">
        <f t="shared" si="36"/>
        <v>251.81481656957308</v>
      </c>
      <c r="Z47" s="146">
        <f t="shared" si="36"/>
        <v>250.38881028618377</v>
      </c>
      <c r="AA47" s="146">
        <f t="shared" si="36"/>
        <v>248.97087935732668</v>
      </c>
      <c r="AB47" s="146">
        <f t="shared" si="36"/>
        <v>247.56097805294328</v>
      </c>
      <c r="AC47" s="146">
        <f t="shared" si="36"/>
        <v>246.15906090194051</v>
      </c>
      <c r="AD47" s="146">
        <f t="shared" ref="AD47:AM47" si="37">AC47*($I13/$H13)^(1/($I$3-$H$3))</f>
        <v>251.76836643724479</v>
      </c>
      <c r="AE47" s="146">
        <f t="shared" si="37"/>
        <v>257.50549301831154</v>
      </c>
      <c r="AF47" s="146">
        <f t="shared" si="37"/>
        <v>263.37335334433982</v>
      </c>
      <c r="AG47" s="146">
        <f t="shared" si="37"/>
        <v>269.37492648714021</v>
      </c>
      <c r="AH47" s="146">
        <f t="shared" si="37"/>
        <v>275.51325940358896</v>
      </c>
      <c r="AI47" s="146">
        <f t="shared" si="37"/>
        <v>281.79146848254669</v>
      </c>
      <c r="AJ47" s="146">
        <f t="shared" si="37"/>
        <v>288.2127411270273</v>
      </c>
      <c r="AK47" s="146">
        <f t="shared" si="37"/>
        <v>294.78033737242032</v>
      </c>
      <c r="AL47" s="146">
        <f t="shared" si="37"/>
        <v>301.49759154158806</v>
      </c>
      <c r="AM47" s="146">
        <f t="shared" si="37"/>
        <v>308.36791393767828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5"/>
        <v>3.223027684820909</v>
      </c>
      <c r="H48" s="146">
        <f t="shared" si="15"/>
        <v>2.5930872334303614</v>
      </c>
      <c r="I48" s="146">
        <f t="shared" si="15"/>
        <v>2.0862685827513014</v>
      </c>
      <c r="J48" s="146">
        <f t="shared" si="16"/>
        <v>1.136308288228715</v>
      </c>
      <c r="K48" s="146">
        <f t="shared" si="16"/>
        <v>0.61890234870645722</v>
      </c>
      <c r="L48" s="146">
        <f t="shared" si="16"/>
        <v>0.33709172167656604</v>
      </c>
      <c r="M48" s="146">
        <f t="shared" si="16"/>
        <v>0.1836005777977199</v>
      </c>
      <c r="N48" s="146">
        <f t="shared" si="16"/>
        <v>9.9999999999999978E-2</v>
      </c>
      <c r="O48" s="146">
        <f t="shared" si="17"/>
        <v>9.4385729370823623E-2</v>
      </c>
      <c r="P48" s="146">
        <f t="shared" si="17"/>
        <v>8.9086659088623593E-2</v>
      </c>
      <c r="Q48" s="146">
        <f t="shared" si="17"/>
        <v>8.4085092952896526E-2</v>
      </c>
      <c r="R48" s="146">
        <f t="shared" si="17"/>
        <v>7.9364328275726426E-2</v>
      </c>
      <c r="S48" s="146">
        <f t="shared" si="17"/>
        <v>7.4908600103299208E-2</v>
      </c>
      <c r="T48" s="146">
        <f t="shared" ref="T48:AC48" si="38">S48*($H14/$G14)^(1/($H$3-$G$3))</f>
        <v>8.3784763989822597E-2</v>
      </c>
      <c r="U48" s="146">
        <f t="shared" si="38"/>
        <v>9.3712693431058994E-2</v>
      </c>
      <c r="V48" s="146">
        <f t="shared" si="38"/>
        <v>0.10481701555154363</v>
      </c>
      <c r="W48" s="146">
        <f t="shared" si="38"/>
        <v>0.11723712494951374</v>
      </c>
      <c r="X48" s="146">
        <f t="shared" si="38"/>
        <v>0.13112893354294214</v>
      </c>
      <c r="Y48" s="146">
        <f t="shared" si="38"/>
        <v>0.14666682776052378</v>
      </c>
      <c r="Z48" s="146">
        <f t="shared" si="38"/>
        <v>0.16404585764659382</v>
      </c>
      <c r="AA48" s="146">
        <f t="shared" si="38"/>
        <v>0.18348418536021399</v>
      </c>
      <c r="AB48" s="146">
        <f t="shared" si="38"/>
        <v>0.20522582380488658</v>
      </c>
      <c r="AC48" s="146">
        <f t="shared" si="38"/>
        <v>0.22954369976741862</v>
      </c>
      <c r="AD48" s="146">
        <f t="shared" ref="AD48:AM48" si="39">AC48*($I14/$H14)^(1/($I$3-$H$3))</f>
        <v>0.24638845635285495</v>
      </c>
      <c r="AE48" s="146">
        <f t="shared" si="39"/>
        <v>0.26446934281120915</v>
      </c>
      <c r="AF48" s="146">
        <f t="shared" si="39"/>
        <v>0.28387707087553421</v>
      </c>
      <c r="AG48" s="146">
        <f t="shared" si="39"/>
        <v>0.30470900903776715</v>
      </c>
      <c r="AH48" s="146">
        <f t="shared" si="39"/>
        <v>0.32706967104605306</v>
      </c>
      <c r="AI48" s="146">
        <f t="shared" si="39"/>
        <v>0.35107124024978992</v>
      </c>
      <c r="AJ48" s="146">
        <f t="shared" si="39"/>
        <v>0.37683413242303149</v>
      </c>
      <c r="AK48" s="146">
        <f t="shared" si="39"/>
        <v>0.40448759988993094</v>
      </c>
      <c r="AL48" s="146">
        <f t="shared" si="39"/>
        <v>0.43417037998311975</v>
      </c>
      <c r="AM48" s="146">
        <f t="shared" si="39"/>
        <v>0.46603139108833552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5"/>
        <v>5.6775441509130689</v>
      </c>
      <c r="H49" s="146">
        <f t="shared" si="15"/>
        <v>0.75349480097165045</v>
      </c>
      <c r="I49" s="146">
        <f t="shared" si="15"/>
        <v>0.10000000000000005</v>
      </c>
      <c r="J49" s="146">
        <f t="shared" si="16"/>
        <v>0.10000000000000005</v>
      </c>
      <c r="K49" s="146">
        <f t="shared" si="16"/>
        <v>0.10000000000000005</v>
      </c>
      <c r="L49" s="146">
        <f t="shared" si="16"/>
        <v>0.10000000000000005</v>
      </c>
      <c r="M49" s="146">
        <f t="shared" si="16"/>
        <v>0.10000000000000005</v>
      </c>
      <c r="N49" s="146">
        <f t="shared" si="16"/>
        <v>0.10000000000000005</v>
      </c>
      <c r="O49" s="146">
        <f t="shared" si="17"/>
        <v>0.10000000000000005</v>
      </c>
      <c r="P49" s="146">
        <f t="shared" si="17"/>
        <v>0.10000000000000005</v>
      </c>
      <c r="Q49" s="146">
        <f t="shared" si="17"/>
        <v>0.10000000000000005</v>
      </c>
      <c r="R49" s="146">
        <f t="shared" si="17"/>
        <v>0.10000000000000005</v>
      </c>
      <c r="S49" s="146">
        <f t="shared" si="17"/>
        <v>0.10000000000000005</v>
      </c>
      <c r="T49" s="146">
        <f t="shared" ref="T49:AC49" si="40">S49*($H15/$G15)^(1/($H$3-$G$3))</f>
        <v>0.10000000000000005</v>
      </c>
      <c r="U49" s="146">
        <f t="shared" si="40"/>
        <v>0.10000000000000005</v>
      </c>
      <c r="V49" s="146">
        <f t="shared" si="40"/>
        <v>0.10000000000000005</v>
      </c>
      <c r="W49" s="146">
        <f t="shared" si="40"/>
        <v>0.10000000000000005</v>
      </c>
      <c r="X49" s="146">
        <f t="shared" si="40"/>
        <v>0.10000000000000005</v>
      </c>
      <c r="Y49" s="146">
        <f t="shared" si="40"/>
        <v>0.10000000000000005</v>
      </c>
      <c r="Z49" s="146">
        <f t="shared" si="40"/>
        <v>0.10000000000000005</v>
      </c>
      <c r="AA49" s="146">
        <f t="shared" si="40"/>
        <v>0.10000000000000005</v>
      </c>
      <c r="AB49" s="146">
        <f t="shared" si="40"/>
        <v>0.10000000000000005</v>
      </c>
      <c r="AC49" s="146">
        <f t="shared" si="40"/>
        <v>0.10000000000000005</v>
      </c>
      <c r="AD49" s="146">
        <f t="shared" ref="AD49:AM49" si="41">AC49*($I15/$H15)^(1/($I$3-$H$3))</f>
        <v>0.10000000000000005</v>
      </c>
      <c r="AE49" s="146">
        <f t="shared" si="41"/>
        <v>0.10000000000000005</v>
      </c>
      <c r="AF49" s="146">
        <f t="shared" si="41"/>
        <v>0.10000000000000005</v>
      </c>
      <c r="AG49" s="146">
        <f t="shared" si="41"/>
        <v>0.10000000000000005</v>
      </c>
      <c r="AH49" s="146">
        <f t="shared" si="41"/>
        <v>0.10000000000000005</v>
      </c>
      <c r="AI49" s="146">
        <f t="shared" si="41"/>
        <v>0.10000000000000005</v>
      </c>
      <c r="AJ49" s="146">
        <f t="shared" si="41"/>
        <v>0.10000000000000005</v>
      </c>
      <c r="AK49" s="146">
        <f t="shared" si="41"/>
        <v>0.10000000000000005</v>
      </c>
      <c r="AL49" s="146">
        <f t="shared" si="41"/>
        <v>0.10000000000000005</v>
      </c>
      <c r="AM49" s="146">
        <f t="shared" si="41"/>
        <v>0.10000000000000005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305.4565350334538</v>
      </c>
      <c r="H50" s="145">
        <f t="shared" si="42"/>
        <v>319.78211336109104</v>
      </c>
      <c r="I50" s="145">
        <f t="shared" si="42"/>
        <v>348.30407899288394</v>
      </c>
      <c r="J50" s="145">
        <f t="shared" si="42"/>
        <v>356.1349800350107</v>
      </c>
      <c r="K50" s="145">
        <f t="shared" si="42"/>
        <v>365.63203134664036</v>
      </c>
      <c r="L50" s="145">
        <f t="shared" si="42"/>
        <v>376.80171458785634</v>
      </c>
      <c r="M50" s="145">
        <f t="shared" si="42"/>
        <v>389.77635470409541</v>
      </c>
      <c r="N50" s="145">
        <f t="shared" si="42"/>
        <v>404.7798995816853</v>
      </c>
      <c r="O50" s="145">
        <f t="shared" si="42"/>
        <v>416.03307652595237</v>
      </c>
      <c r="P50" s="145">
        <f t="shared" si="42"/>
        <v>428.03217760101944</v>
      </c>
      <c r="Q50" s="145">
        <f t="shared" si="42"/>
        <v>440.82229985007905</v>
      </c>
      <c r="R50" s="145">
        <f t="shared" si="42"/>
        <v>454.45284911941218</v>
      </c>
      <c r="S50" s="145">
        <f t="shared" si="42"/>
        <v>468.97793649833267</v>
      </c>
      <c r="T50" s="145">
        <f t="shared" si="42"/>
        <v>473.50167906511183</v>
      </c>
      <c r="U50" s="145">
        <f t="shared" si="42"/>
        <v>478.75422910053345</v>
      </c>
      <c r="V50" s="145">
        <f t="shared" si="42"/>
        <v>484.80255251497391</v>
      </c>
      <c r="W50" s="145">
        <f t="shared" si="42"/>
        <v>491.72178706481679</v>
      </c>
      <c r="X50" s="145">
        <f t="shared" si="42"/>
        <v>499.5961596239755</v>
      </c>
      <c r="Y50" s="145">
        <f t="shared" si="42"/>
        <v>508.52001684108353</v>
      </c>
      <c r="Z50" s="145">
        <f t="shared" si="42"/>
        <v>518.59898254831842</v>
      </c>
      <c r="AA50" s="145">
        <f t="shared" si="42"/>
        <v>529.95125693037835</v>
      </c>
      <c r="AB50" s="145">
        <f t="shared" si="42"/>
        <v>542.70907430138527</v>
      </c>
      <c r="AC50" s="145">
        <f t="shared" si="42"/>
        <v>557.02033839747719</v>
      </c>
      <c r="AD50" s="145">
        <f t="shared" si="42"/>
        <v>552.77739613146673</v>
      </c>
      <c r="AE50" s="145">
        <f t="shared" si="42"/>
        <v>554.06728140412918</v>
      </c>
      <c r="AF50" s="145">
        <f t="shared" si="42"/>
        <v>558.62953868164095</v>
      </c>
      <c r="AG50" s="145">
        <f t="shared" si="42"/>
        <v>565.22697760932385</v>
      </c>
      <c r="AH50" s="145">
        <f t="shared" si="42"/>
        <v>573.16230133535385</v>
      </c>
      <c r="AI50" s="145">
        <f t="shared" si="42"/>
        <v>582.03003098027261</v>
      </c>
      <c r="AJ50" s="145">
        <f t="shared" si="42"/>
        <v>591.58700873009309</v>
      </c>
      <c r="AK50" s="145">
        <f t="shared" si="42"/>
        <v>601.68332595430229</v>
      </c>
      <c r="AL50" s="145">
        <f t="shared" si="42"/>
        <v>612.22450148162341</v>
      </c>
      <c r="AM50" s="145">
        <f t="shared" si="42"/>
        <v>623.15013401265799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47">
        <f t="shared" si="43"/>
        <v>0.10544793320281476</v>
      </c>
      <c r="H52" s="147">
        <f t="shared" si="43"/>
        <v>0.10186820483860468</v>
      </c>
      <c r="I52" s="147">
        <f t="shared" si="43"/>
        <v>9.4588772393449566E-2</v>
      </c>
      <c r="J52" s="147">
        <f t="shared" si="43"/>
        <v>9.3967759745103033E-2</v>
      </c>
      <c r="K52" s="147">
        <f t="shared" si="43"/>
        <v>9.2970384439242049E-2</v>
      </c>
      <c r="L52" s="147">
        <f t="shared" si="43"/>
        <v>9.163710236167473E-2</v>
      </c>
      <c r="M52" s="147">
        <f t="shared" si="43"/>
        <v>8.9983749345344685E-2</v>
      </c>
      <c r="N52" s="147">
        <f t="shared" si="43"/>
        <v>8.8014857969660756E-2</v>
      </c>
      <c r="O52" s="147">
        <f t="shared" si="43"/>
        <v>8.7676977669984252E-2</v>
      </c>
      <c r="P52" s="147">
        <f t="shared" si="43"/>
        <v>8.7252024543298987E-2</v>
      </c>
      <c r="Q52" s="147">
        <f t="shared" si="43"/>
        <v>8.6741489562842847E-2</v>
      </c>
      <c r="R52" s="147">
        <f t="shared" si="43"/>
        <v>8.6146988798563848E-2</v>
      </c>
      <c r="S52" s="147">
        <f t="shared" si="43"/>
        <v>8.5470259206236451E-2</v>
      </c>
      <c r="T52" s="147">
        <f t="shared" si="43"/>
        <v>8.4653693030162999E-2</v>
      </c>
      <c r="U52" s="147">
        <f t="shared" si="43"/>
        <v>8.3724933059032933E-2</v>
      </c>
      <c r="V52" s="147">
        <f t="shared" si="43"/>
        <v>8.2680393429362925E-2</v>
      </c>
      <c r="W52" s="147">
        <f t="shared" si="43"/>
        <v>8.1516961066726332E-2</v>
      </c>
      <c r="X52" s="147">
        <f t="shared" si="43"/>
        <v>8.023213348220963E-2</v>
      </c>
      <c r="Y52" s="147">
        <f t="shared" si="43"/>
        <v>7.882416509280285E-2</v>
      </c>
      <c r="Z52" s="147">
        <f t="shared" si="43"/>
        <v>7.7292218272079161E-2</v>
      </c>
      <c r="AA52" s="147">
        <f t="shared" si="43"/>
        <v>7.5636514160386428E-2</v>
      </c>
      <c r="AB52" s="147">
        <f t="shared" si="43"/>
        <v>7.3858477113274937E-2</v>
      </c>
      <c r="AC52" s="147">
        <f t="shared" si="43"/>
        <v>7.1960865653668521E-2</v>
      </c>
      <c r="AD52" s="147">
        <f t="shared" si="43"/>
        <v>7.2513214204775273E-2</v>
      </c>
      <c r="AE52" s="147">
        <f t="shared" si="43"/>
        <v>7.234440125595433E-2</v>
      </c>
      <c r="AF52" s="147">
        <f t="shared" si="43"/>
        <v>7.1753573609355095E-2</v>
      </c>
      <c r="AG52" s="147">
        <f t="shared" si="43"/>
        <v>7.0916051971099542E-2</v>
      </c>
      <c r="AH52" s="147">
        <f t="shared" si="43"/>
        <v>6.9934232627792345E-2</v>
      </c>
      <c r="AI52" s="147">
        <f t="shared" si="43"/>
        <v>6.8868724252964156E-2</v>
      </c>
      <c r="AJ52" s="147">
        <f t="shared" si="43"/>
        <v>6.7756162854261656E-2</v>
      </c>
      <c r="AK52" s="147">
        <f t="shared" si="43"/>
        <v>6.6619206436980716E-2</v>
      </c>
      <c r="AL52" s="147">
        <f t="shared" si="43"/>
        <v>6.5472168460900954E-2</v>
      </c>
      <c r="AM52" s="147">
        <f t="shared" si="43"/>
        <v>6.4324251098594576E-2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47">
        <f t="shared" si="44"/>
        <v>4.7048904492627011E-2</v>
      </c>
      <c r="H53" s="147">
        <f t="shared" si="44"/>
        <v>6.0816187060006896E-2</v>
      </c>
      <c r="I53" s="147">
        <f t="shared" si="44"/>
        <v>7.5559524414178361E-2</v>
      </c>
      <c r="J53" s="147">
        <f t="shared" si="44"/>
        <v>7.868615971566878E-2</v>
      </c>
      <c r="K53" s="147">
        <f t="shared" si="44"/>
        <v>8.1608229152881795E-2</v>
      </c>
      <c r="L53" s="147">
        <f t="shared" si="44"/>
        <v>8.4319985955404755E-2</v>
      </c>
      <c r="M53" s="147">
        <f t="shared" si="44"/>
        <v>8.6794681286236741E-2</v>
      </c>
      <c r="N53" s="147">
        <f t="shared" si="44"/>
        <v>8.8992799861085589E-2</v>
      </c>
      <c r="O53" s="147">
        <f t="shared" si="44"/>
        <v>9.537903116658214E-2</v>
      </c>
      <c r="P53" s="147">
        <f t="shared" si="44"/>
        <v>0.10212011767765895</v>
      </c>
      <c r="Q53" s="147">
        <f t="shared" si="44"/>
        <v>0.1092272821159863</v>
      </c>
      <c r="R53" s="147">
        <f t="shared" si="43"/>
        <v>0.11671127432194302</v>
      </c>
      <c r="S53" s="147">
        <f t="shared" si="43"/>
        <v>0.12458225518556444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0.14006352804053665</v>
      </c>
      <c r="W53" s="147">
        <f t="shared" si="43"/>
        <v>0.14518807970719094</v>
      </c>
      <c r="X53" s="147">
        <f t="shared" si="43"/>
        <v>0.15024214467309999</v>
      </c>
      <c r="Y53" s="147">
        <f t="shared" si="43"/>
        <v>0.15518983316902155</v>
      </c>
      <c r="Z53" s="147">
        <f t="shared" si="43"/>
        <v>0.15999267947428372</v>
      </c>
      <c r="AA53" s="147">
        <f t="shared" si="43"/>
        <v>0.16461003181856312</v>
      </c>
      <c r="AB53" s="147">
        <f t="shared" si="43"/>
        <v>0.16899956837419999</v>
      </c>
      <c r="AC53" s="147">
        <f t="shared" si="43"/>
        <v>0.1731179413772676</v>
      </c>
      <c r="AD53" s="147">
        <f t="shared" si="43"/>
        <v>0.17678284590599841</v>
      </c>
      <c r="AE53" s="147">
        <f t="shared" si="43"/>
        <v>0.17873316944040579</v>
      </c>
      <c r="AF53" s="147">
        <f t="shared" si="43"/>
        <v>0.17964743907056832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0.17944498610905105</v>
      </c>
      <c r="AJ53" s="147">
        <f t="shared" si="43"/>
        <v>0.17891030592793414</v>
      </c>
      <c r="AK53" s="147">
        <f t="shared" si="43"/>
        <v>0.17826384730445732</v>
      </c>
      <c r="AL53" s="147">
        <f t="shared" si="43"/>
        <v>0.17754065194965321</v>
      </c>
      <c r="AM53" s="147">
        <f t="shared" si="43"/>
        <v>0.17676370211769668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47">
        <f t="shared" si="43"/>
        <v>2.0502602074998037E-2</v>
      </c>
      <c r="H54" s="147">
        <f t="shared" si="43"/>
        <v>2.0302700284920667E-2</v>
      </c>
      <c r="I54" s="147">
        <f t="shared" si="43"/>
        <v>1.9324086788728191E-2</v>
      </c>
      <c r="J54" s="147">
        <f t="shared" si="43"/>
        <v>2.2086447298326033E-2</v>
      </c>
      <c r="K54" s="147">
        <f t="shared" si="43"/>
        <v>2.5140807167811929E-2</v>
      </c>
      <c r="L54" s="147">
        <f t="shared" si="43"/>
        <v>2.8509758475622024E-2</v>
      </c>
      <c r="M54" s="147">
        <f t="shared" si="43"/>
        <v>3.2208750337809358E-2</v>
      </c>
      <c r="N54" s="147">
        <f t="shared" si="43"/>
        <v>3.6245440528666212E-2</v>
      </c>
      <c r="O54" s="147">
        <f t="shared" si="43"/>
        <v>3.5264488820290492E-2</v>
      </c>
      <c r="P54" s="147">
        <f t="shared" si="43"/>
        <v>3.4275371212622793E-2</v>
      </c>
      <c r="Q54" s="147">
        <f t="shared" si="43"/>
        <v>3.3280371226868499E-2</v>
      </c>
      <c r="R54" s="147">
        <f t="shared" si="43"/>
        <v>3.2281671953555392E-2</v>
      </c>
      <c r="S54" s="147">
        <f t="shared" si="43"/>
        <v>3.1281356040703687E-2</v>
      </c>
      <c r="T54" s="147">
        <f t="shared" si="43"/>
        <v>3.098034091201891E-2</v>
      </c>
      <c r="U54" s="147">
        <f t="shared" si="43"/>
        <v>3.0638311376734617E-2</v>
      </c>
      <c r="V54" s="147">
        <f t="shared" si="43"/>
        <v>3.0253963894221331E-2</v>
      </c>
      <c r="W54" s="147">
        <f t="shared" si="43"/>
        <v>2.9826168276784849E-2</v>
      </c>
      <c r="X54" s="147">
        <f t="shared" si="43"/>
        <v>2.93540180440343E-2</v>
      </c>
      <c r="Y54" s="147">
        <f t="shared" si="43"/>
        <v>2.8836883874562461E-2</v>
      </c>
      <c r="Z54" s="147">
        <f t="shared" si="43"/>
        <v>2.8274468765659054E-2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2.6318689519880027E-2</v>
      </c>
      <c r="AD54" s="147">
        <f t="shared" si="43"/>
        <v>2.6483288087937824E-2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2.5790508197948977E-2</v>
      </c>
      <c r="AH54" s="147">
        <f t="shared" si="43"/>
        <v>2.5397562122886762E-2</v>
      </c>
      <c r="AI54" s="147">
        <f t="shared" si="43"/>
        <v>2.4975323522890083E-2</v>
      </c>
      <c r="AJ54" s="147">
        <f t="shared" si="43"/>
        <v>2.4537185996169945E-2</v>
      </c>
      <c r="AK54" s="147">
        <f t="shared" si="43"/>
        <v>2.4091413066615691E-2</v>
      </c>
      <c r="AL54" s="147">
        <f t="shared" si="43"/>
        <v>2.3643208450688534E-2</v>
      </c>
      <c r="AM54" s="147">
        <f t="shared" si="43"/>
        <v>2.3195903419223719E-2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47">
        <f t="shared" si="43"/>
        <v>3.5786726840217405E-3</v>
      </c>
      <c r="H55" s="147">
        <f t="shared" si="43"/>
        <v>1.0862509963152033E-2</v>
      </c>
      <c r="I55" s="147">
        <f t="shared" si="43"/>
        <v>3.1691204973472727E-2</v>
      </c>
      <c r="J55" s="147">
        <f t="shared" si="43"/>
        <v>3.7374470653458912E-2</v>
      </c>
      <c r="K55" s="147">
        <f t="shared" si="43"/>
        <v>4.3897300919775097E-2</v>
      </c>
      <c r="L55" s="147">
        <f t="shared" si="43"/>
        <v>5.1364321189525032E-2</v>
      </c>
      <c r="M55" s="147">
        <f t="shared" si="43"/>
        <v>5.9875796523629593E-2</v>
      </c>
      <c r="N55" s="147">
        <f t="shared" si="43"/>
        <v>6.9524876378591893E-2</v>
      </c>
      <c r="O55" s="147">
        <f t="shared" si="43"/>
        <v>7.0591618870859879E-2</v>
      </c>
      <c r="P55" s="147">
        <f t="shared" si="43"/>
        <v>7.1602209143773327E-2</v>
      </c>
      <c r="Q55" s="147">
        <f t="shared" si="43"/>
        <v>7.2553960257104699E-2</v>
      </c>
      <c r="R55" s="147">
        <f t="shared" si="43"/>
        <v>7.3444230795724277E-2</v>
      </c>
      <c r="S55" s="147">
        <f t="shared" si="43"/>
        <v>7.4270430998210332E-2</v>
      </c>
      <c r="T55" s="147">
        <f t="shared" si="43"/>
        <v>8.2479372607421969E-2</v>
      </c>
      <c r="U55" s="147">
        <f t="shared" si="43"/>
        <v>9.1464542272942262E-2</v>
      </c>
      <c r="V55" s="147">
        <f t="shared" si="43"/>
        <v>0.10127424343346865</v>
      </c>
      <c r="W55" s="147">
        <f t="shared" si="43"/>
        <v>0.11195486496842459</v>
      </c>
      <c r="X55" s="147">
        <f t="shared" si="43"/>
        <v>0.12354974319201077</v>
      </c>
      <c r="Y55" s="147">
        <f t="shared" si="43"/>
        <v>0.13609789314370255</v>
      </c>
      <c r="Z55" s="147">
        <f t="shared" si="43"/>
        <v>0.14963263059385984</v>
      </c>
      <c r="AA55" s="147">
        <f t="shared" si="43"/>
        <v>0.16418011723318118</v>
      </c>
      <c r="AB55" s="147">
        <f t="shared" si="43"/>
        <v>0.17975787329367535</v>
      </c>
      <c r="AC55" s="147">
        <f t="shared" si="43"/>
        <v>0.19637331352355616</v>
      </c>
      <c r="AD55" s="147">
        <f t="shared" si="43"/>
        <v>0.20227661434819469</v>
      </c>
      <c r="AE55" s="147">
        <f t="shared" si="43"/>
        <v>0.20628890815677825</v>
      </c>
      <c r="AF55" s="147">
        <f t="shared" si="43"/>
        <v>0.20914954147244413</v>
      </c>
      <c r="AG55" s="147">
        <f t="shared" si="43"/>
        <v>0.21130042062480192</v>
      </c>
      <c r="AH55" s="147">
        <f t="shared" si="43"/>
        <v>0.21300414583628099</v>
      </c>
      <c r="AI55" s="147">
        <f t="shared" si="43"/>
        <v>0.21441872605379117</v>
      </c>
      <c r="AJ55" s="147">
        <f t="shared" si="43"/>
        <v>0.21564128305492</v>
      </c>
      <c r="AK55" s="147">
        <f t="shared" si="43"/>
        <v>0.21673297369404845</v>
      </c>
      <c r="AL55" s="147">
        <f t="shared" si="43"/>
        <v>0.21773321760417863</v>
      </c>
      <c r="AM55" s="147">
        <f t="shared" si="43"/>
        <v>0.21866795058484972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47">
        <f t="shared" si="43"/>
        <v>2.7748475107015915E-2</v>
      </c>
      <c r="H56" s="147">
        <f t="shared" si="43"/>
        <v>3.2408905413737282E-2</v>
      </c>
      <c r="I56" s="147">
        <f t="shared" si="43"/>
        <v>3.6382284024824171E-2</v>
      </c>
      <c r="J56" s="147">
        <f t="shared" si="43"/>
        <v>3.5582289410824336E-2</v>
      </c>
      <c r="K56" s="147">
        <f t="shared" si="43"/>
        <v>3.4658062867883734E-2</v>
      </c>
      <c r="L56" s="147">
        <f t="shared" si="43"/>
        <v>3.3630680111911303E-2</v>
      </c>
      <c r="M56" s="147">
        <f t="shared" si="43"/>
        <v>3.2511202324071488E-2</v>
      </c>
      <c r="N56" s="147">
        <f t="shared" si="43"/>
        <v>3.1306144257705774E-2</v>
      </c>
      <c r="O56" s="147">
        <f t="shared" si="43"/>
        <v>3.0459187486724736E-2</v>
      </c>
      <c r="P56" s="147">
        <f t="shared" si="43"/>
        <v>2.9605159826146279E-2</v>
      </c>
      <c r="Q56" s="147">
        <f t="shared" si="43"/>
        <v>2.8746033454568234E-2</v>
      </c>
      <c r="R56" s="147">
        <f t="shared" si="43"/>
        <v>2.7883693884486228E-2</v>
      </c>
      <c r="S56" s="147">
        <f t="shared" si="43"/>
        <v>2.7019939947561473E-2</v>
      </c>
      <c r="T56" s="147">
        <f t="shared" si="43"/>
        <v>2.6730042720731952E-2</v>
      </c>
      <c r="U56" s="147">
        <f t="shared" si="43"/>
        <v>2.6405411400061599E-2</v>
      </c>
      <c r="V56" s="147">
        <f t="shared" si="43"/>
        <v>2.6045041227105506E-2</v>
      </c>
      <c r="W56" s="147">
        <f t="shared" si="43"/>
        <v>2.5648081263403063E-2</v>
      </c>
      <c r="X56" s="147">
        <f t="shared" si="43"/>
        <v>2.5213876796769261E-2</v>
      </c>
      <c r="Y56" s="147">
        <f t="shared" si="43"/>
        <v>2.4742014118037576E-2</v>
      </c>
      <c r="Z56" s="147">
        <f t="shared" si="43"/>
        <v>2.423236645793405E-2</v>
      </c>
      <c r="AA56" s="147">
        <f t="shared" si="43"/>
        <v>2.3685139516541182E-2</v>
      </c>
      <c r="AB56" s="147">
        <f t="shared" si="43"/>
        <v>2.3100914672795375E-2</v>
      </c>
      <c r="AC56" s="147">
        <f t="shared" si="43"/>
        <v>2.2480687663097503E-2</v>
      </c>
      <c r="AD56" s="147">
        <f t="shared" si="43"/>
        <v>1.1101005154208629E-2</v>
      </c>
      <c r="AE56" s="147">
        <f t="shared" si="43"/>
        <v>5.4272772831519614E-3</v>
      </c>
      <c r="AF56" s="147">
        <f t="shared" si="43"/>
        <v>2.6378649358510661E-3</v>
      </c>
      <c r="AG56" s="147">
        <f t="shared" si="43"/>
        <v>1.2775723521637331E-3</v>
      </c>
      <c r="AH56" s="147">
        <f t="shared" si="43"/>
        <v>6.1739442638245956E-4</v>
      </c>
      <c r="AI56" s="147">
        <f t="shared" si="43"/>
        <v>2.9793866284868591E-4</v>
      </c>
      <c r="AJ56" s="147">
        <f t="shared" si="43"/>
        <v>1.4364336323674252E-4</v>
      </c>
      <c r="AK56" s="147">
        <f t="shared" si="43"/>
        <v>6.9209888976162127E-5</v>
      </c>
      <c r="AL56" s="147">
        <f t="shared" si="43"/>
        <v>3.3331691854550649E-5</v>
      </c>
      <c r="AM56" s="147">
        <f t="shared" si="43"/>
        <v>1.6047497150657549E-5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47">
        <f t="shared" si="43"/>
        <v>6.5581262761223941E-3</v>
      </c>
      <c r="H57" s="147">
        <f t="shared" si="43"/>
        <v>6.6607529321945557E-3</v>
      </c>
      <c r="I57" s="147">
        <f t="shared" si="43"/>
        <v>6.5023033960146803E-3</v>
      </c>
      <c r="J57" s="147">
        <f t="shared" si="43"/>
        <v>6.4036157549479788E-3</v>
      </c>
      <c r="K57" s="147">
        <f t="shared" si="43"/>
        <v>6.280724862866972E-3</v>
      </c>
      <c r="L57" s="147">
        <f t="shared" si="43"/>
        <v>6.13698752917715E-3</v>
      </c>
      <c r="M57" s="147">
        <f t="shared" si="43"/>
        <v>5.97402077284065E-3</v>
      </c>
      <c r="N57" s="147">
        <f t="shared" si="43"/>
        <v>5.7926513079663705E-3</v>
      </c>
      <c r="O57" s="147">
        <f t="shared" si="43"/>
        <v>5.6056425734875319E-3</v>
      </c>
      <c r="P57" s="147">
        <f t="shared" si="43"/>
        <v>5.4191825753070787E-3</v>
      </c>
      <c r="Q57" s="147">
        <f t="shared" si="43"/>
        <v>5.2336368387266028E-3</v>
      </c>
      <c r="R57" s="147">
        <f t="shared" si="43"/>
        <v>5.0493473521529414E-3</v>
      </c>
      <c r="S57" s="147">
        <f t="shared" si="43"/>
        <v>4.866633091314191E-3</v>
      </c>
      <c r="T57" s="147">
        <f t="shared" si="43"/>
        <v>4.3906315208162199E-3</v>
      </c>
      <c r="U57" s="147">
        <f t="shared" si="43"/>
        <v>3.9555182170851518E-3</v>
      </c>
      <c r="V57" s="147">
        <f t="shared" si="43"/>
        <v>3.5581037927090607E-3</v>
      </c>
      <c r="W57" s="147">
        <f t="shared" si="43"/>
        <v>3.1954465471036335E-3</v>
      </c>
      <c r="X57" s="147">
        <f t="shared" si="43"/>
        <v>2.8648336894684934E-3</v>
      </c>
      <c r="Y57" s="147">
        <f t="shared" si="43"/>
        <v>2.5637634504323903E-3</v>
      </c>
      <c r="Z57" s="147">
        <f t="shared" si="43"/>
        <v>2.2899280778654082E-3</v>
      </c>
      <c r="AA57" s="147">
        <f t="shared" si="43"/>
        <v>2.0411977178801232E-3</v>
      </c>
      <c r="AB57" s="147">
        <f t="shared" si="43"/>
        <v>1.8156051898649478E-3</v>
      </c>
      <c r="AC57" s="147">
        <f t="shared" si="43"/>
        <v>1.611331673412751E-3</v>
      </c>
      <c r="AD57" s="147">
        <f t="shared" si="43"/>
        <v>1.3292669406868875E-3</v>
      </c>
      <c r="AE57" s="147">
        <f t="shared" si="43"/>
        <v>1.0856915492798338E-3</v>
      </c>
      <c r="AF57" s="147">
        <f t="shared" si="43"/>
        <v>8.8155933621205274E-4</v>
      </c>
      <c r="AG57" s="147">
        <f t="shared" si="43"/>
        <v>7.1327835672015604E-4</v>
      </c>
      <c r="AH57" s="147">
        <f t="shared" si="43"/>
        <v>5.7585188579569368E-4</v>
      </c>
      <c r="AI57" s="147">
        <f t="shared" si="43"/>
        <v>4.6424742178445072E-4</v>
      </c>
      <c r="AJ57" s="147">
        <f t="shared" si="43"/>
        <v>3.7392349007569207E-4</v>
      </c>
      <c r="AK57" s="147">
        <f t="shared" si="43"/>
        <v>3.0098155628430722E-4</v>
      </c>
      <c r="AL57" s="147">
        <f t="shared" si="43"/>
        <v>2.4216068500236288E-4</v>
      </c>
      <c r="AM57" s="147">
        <f t="shared" si="43"/>
        <v>1.9477272161761618E-4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47">
        <f t="shared" si="43"/>
        <v>4.2991385359074531E-3</v>
      </c>
      <c r="H58" s="147">
        <f t="shared" si="43"/>
        <v>6.3743688602235192E-3</v>
      </c>
      <c r="I58" s="147">
        <f t="shared" si="43"/>
        <v>9.0843382530255267E-3</v>
      </c>
      <c r="J58" s="147">
        <f t="shared" si="43"/>
        <v>8.4028583519313166E-3</v>
      </c>
      <c r="K58" s="147">
        <f t="shared" si="43"/>
        <v>7.7408251599578298E-3</v>
      </c>
      <c r="L58" s="147">
        <f t="shared" si="43"/>
        <v>7.1040897809934054E-3</v>
      </c>
      <c r="M58" s="147">
        <f t="shared" si="43"/>
        <v>6.4952465400504424E-3</v>
      </c>
      <c r="N58" s="147">
        <f t="shared" si="43"/>
        <v>5.9153712975707233E-3</v>
      </c>
      <c r="O58" s="147">
        <f t="shared" si="43"/>
        <v>5.755367865972299E-3</v>
      </c>
      <c r="P58" s="147">
        <f t="shared" si="43"/>
        <v>5.5940266295843033E-3</v>
      </c>
      <c r="Q58" s="147">
        <f t="shared" si="43"/>
        <v>5.4317202206725689E-3</v>
      </c>
      <c r="R58" s="147">
        <f t="shared" si="43"/>
        <v>5.2688049034321296E-3</v>
      </c>
      <c r="S58" s="147">
        <f t="shared" si="43"/>
        <v>5.1056205707612715E-3</v>
      </c>
      <c r="T58" s="147">
        <f t="shared" si="43"/>
        <v>4.6939299928201216E-3</v>
      </c>
      <c r="U58" s="147">
        <f t="shared" si="43"/>
        <v>4.3092599340995748E-3</v>
      </c>
      <c r="V58" s="147">
        <f t="shared" si="43"/>
        <v>3.9500955449275716E-3</v>
      </c>
      <c r="W58" s="147">
        <f t="shared" si="43"/>
        <v>3.6150160539961075E-3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2.7413820917811401E-3</v>
      </c>
      <c r="AA58" s="147">
        <f t="shared" si="43"/>
        <v>2.4901326840253944E-3</v>
      </c>
      <c r="AB58" s="147">
        <f t="shared" si="43"/>
        <v>2.2570881223550679E-3</v>
      </c>
      <c r="AC58" s="147">
        <f t="shared" si="43"/>
        <v>2.0412759986430571E-3</v>
      </c>
      <c r="AD58" s="147">
        <f t="shared" si="43"/>
        <v>1.9970690823637094E-3</v>
      </c>
      <c r="AE58" s="147">
        <f t="shared" si="43"/>
        <v>1.9344229718646869E-3</v>
      </c>
      <c r="AF58" s="147">
        <f t="shared" si="43"/>
        <v>1.8627759916057056E-3</v>
      </c>
      <c r="AG58" s="147">
        <f t="shared" si="43"/>
        <v>1.7874431097500557E-3</v>
      </c>
      <c r="AH58" s="147">
        <f t="shared" si="43"/>
        <v>1.711386391973415E-3</v>
      </c>
      <c r="AI58" s="147">
        <f t="shared" si="43"/>
        <v>1.6362546007729728E-3</v>
      </c>
      <c r="AJ58" s="147">
        <f t="shared" si="43"/>
        <v>1.5629613115604019E-3</v>
      </c>
      <c r="AK58" s="147">
        <f t="shared" si="43"/>
        <v>1.4920021945730125E-3</v>
      </c>
      <c r="AL58" s="147">
        <f t="shared" si="43"/>
        <v>1.4236305992279641E-3</v>
      </c>
      <c r="AM58" s="147">
        <f t="shared" si="43"/>
        <v>1.3579566606746036E-3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47">
        <f t="shared" si="43"/>
        <v>3.6342739819441319E-2</v>
      </c>
      <c r="H59" s="147">
        <f t="shared" si="43"/>
        <v>3.5410444173836757E-2</v>
      </c>
      <c r="I59" s="147">
        <f t="shared" si="43"/>
        <v>3.3162360721542224E-2</v>
      </c>
      <c r="J59" s="147">
        <f t="shared" si="43"/>
        <v>3.2433167635515743E-2</v>
      </c>
      <c r="K59" s="147">
        <f t="shared" si="43"/>
        <v>3.1590737457561344E-2</v>
      </c>
      <c r="L59" s="147">
        <f t="shared" si="43"/>
        <v>3.0654280649918278E-2</v>
      </c>
      <c r="M59" s="147">
        <f t="shared" si="43"/>
        <v>2.9633879451500734E-2</v>
      </c>
      <c r="N59" s="147">
        <f t="shared" ref="C59:AM63" si="45">N45/N$50</f>
        <v>2.8535472043654742E-2</v>
      </c>
      <c r="O59" s="147">
        <f t="shared" si="45"/>
        <v>2.7763623038818699E-2</v>
      </c>
      <c r="P59" s="147">
        <f t="shared" si="45"/>
        <v>2.6985320526797339E-2</v>
      </c>
      <c r="Q59" s="147">
        <f t="shared" si="45"/>
        <v>2.6202362068059707E-2</v>
      </c>
      <c r="R59" s="147">
        <f t="shared" si="45"/>
        <v>2.5416466264273588E-2</v>
      </c>
      <c r="S59" s="147">
        <f t="shared" si="45"/>
        <v>2.4629272742743666E-2</v>
      </c>
      <c r="T59" s="147">
        <f t="shared" si="45"/>
        <v>2.4393969481063271E-2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2.3490082831786347E-2</v>
      </c>
      <c r="X59" s="147">
        <f t="shared" si="45"/>
        <v>2.3119844470061945E-2</v>
      </c>
      <c r="Y59" s="147">
        <f t="shared" si="45"/>
        <v>2.2714121619240413E-2</v>
      </c>
      <c r="Z59" s="147">
        <f t="shared" si="45"/>
        <v>2.2272672907279321E-2</v>
      </c>
      <c r="AA59" s="147">
        <f t="shared" si="45"/>
        <v>2.1795562058387563E-2</v>
      </c>
      <c r="AB59" s="147">
        <f t="shared" si="45"/>
        <v>2.1283199517559772E-2</v>
      </c>
      <c r="AC59" s="147">
        <f t="shared" si="45"/>
        <v>2.0736380186003756E-2</v>
      </c>
      <c r="AD59" s="147">
        <f t="shared" si="45"/>
        <v>2.0893598612939969E-2</v>
      </c>
      <c r="AE59" s="147">
        <f t="shared" si="45"/>
        <v>2.0843015015909641E-2</v>
      </c>
      <c r="AF59" s="147">
        <f t="shared" si="45"/>
        <v>2.0670866103409735E-2</v>
      </c>
      <c r="AG59" s="147">
        <f t="shared" si="45"/>
        <v>2.042768778306615E-2</v>
      </c>
      <c r="AH59" s="147">
        <f t="shared" si="45"/>
        <v>2.0142992880442495E-2</v>
      </c>
      <c r="AI59" s="147">
        <f t="shared" si="45"/>
        <v>1.9834248356473072E-2</v>
      </c>
      <c r="AJ59" s="147">
        <f t="shared" si="45"/>
        <v>1.9512011159094927E-2</v>
      </c>
      <c r="AK59" s="147">
        <f t="shared" si="45"/>
        <v>1.918280937635539E-2</v>
      </c>
      <c r="AL59" s="147">
        <f t="shared" si="45"/>
        <v>1.8850766099423544E-2</v>
      </c>
      <c r="AM59" s="147">
        <f t="shared" si="45"/>
        <v>1.8518531376635398E-2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47">
        <f t="shared" si="45"/>
        <v>9.3419099308499315E-2</v>
      </c>
      <c r="H60" s="147">
        <f t="shared" si="45"/>
        <v>7.2990249592226719E-2</v>
      </c>
      <c r="I60" s="147">
        <f t="shared" si="45"/>
        <v>5.4814363674345966E-2</v>
      </c>
      <c r="J60" s="147">
        <f t="shared" si="45"/>
        <v>6.1799737592679621E-2</v>
      </c>
      <c r="K60" s="147">
        <f t="shared" si="45"/>
        <v>6.9391352902670872E-2</v>
      </c>
      <c r="L60" s="147">
        <f t="shared" si="45"/>
        <v>7.7622038908762001E-2</v>
      </c>
      <c r="M60" s="147">
        <f t="shared" si="45"/>
        <v>8.6502917112447994E-2</v>
      </c>
      <c r="N60" s="147">
        <f>N46/N$50</f>
        <v>9.6023079754731705E-2</v>
      </c>
      <c r="O60" s="147">
        <f t="shared" si="45"/>
        <v>8.9493962789785872E-2</v>
      </c>
      <c r="P60" s="147">
        <f t="shared" si="45"/>
        <v>8.3324403040511572E-2</v>
      </c>
      <c r="Q60" s="147">
        <f t="shared" si="45"/>
        <v>7.7501856106225758E-2</v>
      </c>
      <c r="R60" s="147">
        <f t="shared" si="45"/>
        <v>7.2013490091146076E-2</v>
      </c>
      <c r="S60" s="147">
        <f t="shared" si="45"/>
        <v>6.6846289959688915E-2</v>
      </c>
      <c r="T60" s="147">
        <f t="shared" si="45"/>
        <v>6.4426439031403507E-2</v>
      </c>
      <c r="U60" s="147">
        <f t="shared" si="45"/>
        <v>6.2005320836167742E-2</v>
      </c>
      <c r="V60" s="147">
        <f t="shared" si="45"/>
        <v>5.9584406231502907E-2</v>
      </c>
      <c r="W60" s="147">
        <f t="shared" si="45"/>
        <v>5.7165498310916642E-2</v>
      </c>
      <c r="X60" s="147">
        <f t="shared" si="45"/>
        <v>5.4750776742543972E-2</v>
      </c>
      <c r="Y60" s="147">
        <f t="shared" si="45"/>
        <v>5.2342836620246198E-2</v>
      </c>
      <c r="Z60" s="147">
        <f t="shared" si="45"/>
        <v>4.9944719488005072E-2</v>
      </c>
      <c r="AA60" s="147">
        <f t="shared" si="45"/>
        <v>4.7559934011436461E-2</v>
      </c>
      <c r="AB60" s="147">
        <f t="shared" si="45"/>
        <v>4.5192463711181623E-2</v>
      </c>
      <c r="AC60" s="147">
        <f t="shared" si="45"/>
        <v>4.284675928525053E-2</v>
      </c>
      <c r="AD60" s="147">
        <f t="shared" si="45"/>
        <v>3.0535788995813464E-2</v>
      </c>
      <c r="AE60" s="147">
        <f t="shared" si="45"/>
        <v>2.1546032270072464E-2</v>
      </c>
      <c r="AF60" s="147">
        <f t="shared" si="45"/>
        <v>1.5113891640557403E-2</v>
      </c>
      <c r="AG60" s="147">
        <f t="shared" si="45"/>
        <v>1.0564469841921666E-2</v>
      </c>
      <c r="AH60" s="147">
        <f t="shared" si="45"/>
        <v>7.3682331780682755E-3</v>
      </c>
      <c r="AI60" s="147">
        <f t="shared" si="45"/>
        <v>5.1317557174618651E-3</v>
      </c>
      <c r="AJ60" s="147">
        <f t="shared" si="45"/>
        <v>3.5707802939125427E-3</v>
      </c>
      <c r="AK60" s="147">
        <f t="shared" si="45"/>
        <v>2.4830426006361432E-3</v>
      </c>
      <c r="AL60" s="147">
        <f t="shared" si="45"/>
        <v>1.7258849039649535E-3</v>
      </c>
      <c r="AM60" s="147">
        <f t="shared" si="45"/>
        <v>1.1992237830792661E-3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47">
        <f t="shared" si="45"/>
        <v>0.62591572144963137</v>
      </c>
      <c r="H61" s="147">
        <f t="shared" si="45"/>
        <v>0.64184048231712476</v>
      </c>
      <c r="I61" s="147">
        <f t="shared" si="45"/>
        <v>0.63261386506602868</v>
      </c>
      <c r="J61" s="147">
        <f t="shared" si="45"/>
        <v>0.61979203398071503</v>
      </c>
      <c r="K61" s="147">
        <f t="shared" si="45"/>
        <v>0.60475538423519537</v>
      </c>
      <c r="L61" s="147">
        <f t="shared" si="45"/>
        <v>0.58786075043842634</v>
      </c>
      <c r="M61" s="147">
        <f t="shared" si="45"/>
        <v>0.56929215809654354</v>
      </c>
      <c r="N61" s="147">
        <f t="shared" si="45"/>
        <v>0.54915521091970942</v>
      </c>
      <c r="O61" s="147">
        <f t="shared" si="45"/>
        <v>0.55154286347994774</v>
      </c>
      <c r="P61" s="147">
        <f t="shared" si="45"/>
        <v>0.55338042677669541</v>
      </c>
      <c r="Q61" s="147">
        <f t="shared" si="45"/>
        <v>0.5546636933652519</v>
      </c>
      <c r="R61" s="147">
        <f t="shared" si="45"/>
        <v>0.5553893497032012</v>
      </c>
      <c r="S61" s="147">
        <f t="shared" si="45"/>
        <v>0.55555498526608438</v>
      </c>
      <c r="T61" s="147">
        <f t="shared" si="45"/>
        <v>0.54713131679317895</v>
      </c>
      <c r="U61" s="147">
        <f t="shared" si="45"/>
        <v>0.53806421612236011</v>
      </c>
      <c r="V61" s="147">
        <f t="shared" si="45"/>
        <v>0.52834240957327006</v>
      </c>
      <c r="W61" s="147">
        <f t="shared" si="45"/>
        <v>0.51795801228204519</v>
      </c>
      <c r="X61" s="147">
        <f t="shared" si="45"/>
        <v>0.5069073076714663</v>
      </c>
      <c r="Y61" s="147">
        <f t="shared" si="45"/>
        <v>0.49519155240700619</v>
      </c>
      <c r="Z61" s="147">
        <f t="shared" si="45"/>
        <v>0.48281778158493549</v>
      </c>
      <c r="AA61" s="147">
        <f t="shared" si="45"/>
        <v>0.46979958270017824</v>
      </c>
      <c r="AB61" s="147">
        <f t="shared" si="45"/>
        <v>0.45615780125221206</v>
      </c>
      <c r="AC61" s="147">
        <f t="shared" si="45"/>
        <v>0.44192113632713881</v>
      </c>
      <c r="AD61" s="147">
        <f t="shared" si="45"/>
        <v>0.45546067585109229</v>
      </c>
      <c r="AE61" s="147">
        <f t="shared" si="45"/>
        <v>0.46475491634470023</v>
      </c>
      <c r="AF61" s="147">
        <f t="shared" si="45"/>
        <v>0.47146334933504913</v>
      </c>
      <c r="AG61" s="147">
        <f t="shared" si="45"/>
        <v>0.47657832544809636</v>
      </c>
      <c r="AH61" s="147">
        <f t="shared" si="45"/>
        <v>0.48068977802918655</v>
      </c>
      <c r="AI61" s="147">
        <f t="shared" si="45"/>
        <v>0.48415279879621498</v>
      </c>
      <c r="AJ61" s="147">
        <f t="shared" si="45"/>
        <v>0.48718571718758297</v>
      </c>
      <c r="AK61" s="147">
        <f t="shared" si="45"/>
        <v>0.48992605355131419</v>
      </c>
      <c r="AL61" s="147">
        <f t="shared" si="45"/>
        <v>0.49246247220087425</v>
      </c>
      <c r="AM61" s="147">
        <f t="shared" si="45"/>
        <v>0.49485332202691051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47">
        <f t="shared" si="45"/>
        <v>1.0551510002782951E-2</v>
      </c>
      <c r="H62" s="147">
        <f t="shared" si="45"/>
        <v>8.1089189328807255E-3</v>
      </c>
      <c r="I62" s="147">
        <f t="shared" si="45"/>
        <v>5.9897908424837174E-3</v>
      </c>
      <c r="J62" s="147">
        <f t="shared" si="45"/>
        <v>3.1906674489459237E-3</v>
      </c>
      <c r="K62" s="147">
        <f t="shared" si="45"/>
        <v>1.6926918203173011E-3</v>
      </c>
      <c r="L62" s="147">
        <f t="shared" si="45"/>
        <v>8.9461302490429254E-4</v>
      </c>
      <c r="M62" s="147">
        <f t="shared" si="45"/>
        <v>4.7104083041954415E-4</v>
      </c>
      <c r="N62" s="147">
        <f t="shared" si="45"/>
        <v>2.4704784032839505E-4</v>
      </c>
      <c r="O62" s="147">
        <f t="shared" si="45"/>
        <v>2.2687073383439451E-4</v>
      </c>
      <c r="P62" s="147">
        <f t="shared" si="45"/>
        <v>2.0813075219700824E-4</v>
      </c>
      <c r="Q62" s="147">
        <f t="shared" si="45"/>
        <v>1.9074600577487425E-4</v>
      </c>
      <c r="R62" s="147">
        <f t="shared" si="45"/>
        <v>1.7463710136158181E-4</v>
      </c>
      <c r="S62" s="147">
        <f t="shared" si="45"/>
        <v>1.5972734381197382E-4</v>
      </c>
      <c r="T62" s="147">
        <f t="shared" si="45"/>
        <v>1.7694713175093354E-4</v>
      </c>
      <c r="U62" s="147">
        <f t="shared" si="45"/>
        <v>1.9574280024037196E-4</v>
      </c>
      <c r="V62" s="147">
        <f t="shared" si="45"/>
        <v>2.1620557690505597E-4</v>
      </c>
      <c r="W62" s="147">
        <f t="shared" si="45"/>
        <v>2.3842166044609289E-4</v>
      </c>
      <c r="X62" s="147">
        <f t="shared" si="45"/>
        <v>2.6246985893894225E-4</v>
      </c>
      <c r="Y62" s="147">
        <f t="shared" si="45"/>
        <v>2.8841898628025552E-4</v>
      </c>
      <c r="Z62" s="147">
        <f t="shared" si="45"/>
        <v>3.1632506650995889E-4</v>
      </c>
      <c r="AA62" s="147">
        <f t="shared" si="45"/>
        <v>3.4622841810585421E-4</v>
      </c>
      <c r="AB62" s="147">
        <f t="shared" si="45"/>
        <v>3.7815071374855532E-4</v>
      </c>
      <c r="AC62" s="147">
        <f t="shared" si="45"/>
        <v>4.1209213370521739E-4</v>
      </c>
      <c r="AD62" s="147">
        <f t="shared" si="45"/>
        <v>4.4572816847644135E-4</v>
      </c>
      <c r="AE62" s="147">
        <f t="shared" si="45"/>
        <v>4.7732351591125408E-4</v>
      </c>
      <c r="AF62" s="147">
        <f t="shared" si="45"/>
        <v>5.0816695362275455E-4</v>
      </c>
      <c r="AG62" s="147">
        <f t="shared" si="45"/>
        <v>5.3909141125315729E-4</v>
      </c>
      <c r="AH62" s="147">
        <f t="shared" si="45"/>
        <v>5.7064058519558239E-4</v>
      </c>
      <c r="AI62" s="147">
        <f t="shared" si="45"/>
        <v>6.0318406536258122E-4</v>
      </c>
      <c r="AJ62" s="147">
        <f t="shared" si="45"/>
        <v>6.3698851878432486E-4</v>
      </c>
      <c r="AK62" s="147">
        <f t="shared" si="45"/>
        <v>6.7225994545950184E-4</v>
      </c>
      <c r="AL62" s="147">
        <f t="shared" si="45"/>
        <v>7.0916857938942168E-4</v>
      </c>
      <c r="AM62" s="147">
        <f t="shared" si="45"/>
        <v>7.4786374206070388E-4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47">
        <f t="shared" si="45"/>
        <v>1.8587077046137712E-2</v>
      </c>
      <c r="H63" s="147">
        <f t="shared" si="45"/>
        <v>2.3562756310914128E-3</v>
      </c>
      <c r="I63" s="147">
        <f t="shared" si="45"/>
        <v>2.8710545190612912E-4</v>
      </c>
      <c r="J63" s="147">
        <f t="shared" si="45"/>
        <v>2.8079241188318346E-4</v>
      </c>
      <c r="K63" s="147">
        <f t="shared" si="45"/>
        <v>2.7349901383556368E-4</v>
      </c>
      <c r="L63" s="147">
        <f t="shared" si="45"/>
        <v>2.653915736805484E-4</v>
      </c>
      <c r="M63" s="147">
        <f t="shared" si="45"/>
        <v>2.5655737910504231E-4</v>
      </c>
      <c r="N63" s="147">
        <f t="shared" si="45"/>
        <v>2.4704784032839521E-4</v>
      </c>
      <c r="O63" s="147">
        <f t="shared" si="45"/>
        <v>2.4036550371196746E-4</v>
      </c>
      <c r="P63" s="147">
        <f t="shared" si="45"/>
        <v>2.336272954067785E-4</v>
      </c>
      <c r="Q63" s="147">
        <f t="shared" si="45"/>
        <v>2.2684877791801693E-4</v>
      </c>
      <c r="R63" s="147">
        <f t="shared" si="45"/>
        <v>2.2004483015953988E-4</v>
      </c>
      <c r="S63" s="147">
        <f t="shared" si="45"/>
        <v>2.1322964731914542E-4</v>
      </c>
      <c r="T63" s="147">
        <f t="shared" si="45"/>
        <v>2.111924929124674E-4</v>
      </c>
      <c r="U63" s="147">
        <f t="shared" si="45"/>
        <v>2.0887543946687743E-4</v>
      </c>
      <c r="V63" s="147">
        <f t="shared" si="45"/>
        <v>2.0626954103528856E-4</v>
      </c>
      <c r="W63" s="147">
        <f t="shared" si="45"/>
        <v>2.0336703117614444E-4</v>
      </c>
      <c r="X63" s="147">
        <f t="shared" si="45"/>
        <v>2.0016166672551233E-4</v>
      </c>
      <c r="Y63" s="147">
        <f t="shared" si="45"/>
        <v>1.9664909283453207E-4</v>
      </c>
      <c r="Z63" s="147">
        <f t="shared" si="45"/>
        <v>1.9282721980790415E-4</v>
      </c>
      <c r="AA63" s="147">
        <f t="shared" si="45"/>
        <v>1.8869659934241351E-4</v>
      </c>
      <c r="AB63" s="147">
        <f t="shared" si="45"/>
        <v>1.8426078489424069E-4</v>
      </c>
      <c r="AC63" s="147">
        <f t="shared" si="45"/>
        <v>1.7952665837605788E-4</v>
      </c>
      <c r="AD63" s="147">
        <f t="shared" si="45"/>
        <v>1.8090464751242669E-4</v>
      </c>
      <c r="AE63" s="147">
        <f t="shared" si="45"/>
        <v>1.8048349605950004E-4</v>
      </c>
      <c r="AF63" s="147">
        <f t="shared" si="45"/>
        <v>1.7900951001624234E-4</v>
      </c>
      <c r="AG63" s="147">
        <f t="shared" si="45"/>
        <v>1.7692007629034032E-4</v>
      </c>
      <c r="AH63" s="147">
        <f t="shared" si="45"/>
        <v>1.7447065127455171E-4</v>
      </c>
      <c r="AI63" s="147">
        <f t="shared" si="45"/>
        <v>1.7181244038486643E-4</v>
      </c>
      <c r="AJ63" s="147">
        <f t="shared" si="45"/>
        <v>1.6903684246660707E-4</v>
      </c>
      <c r="AK63" s="147">
        <f t="shared" si="45"/>
        <v>1.6620038429915711E-4</v>
      </c>
      <c r="AL63" s="147">
        <f t="shared" si="45"/>
        <v>1.6333877484157118E-4</v>
      </c>
      <c r="AM63" s="147">
        <f t="shared" si="45"/>
        <v>1.6047497150657559E-4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0.99999999999999989</v>
      </c>
      <c r="I64" s="147">
        <f t="shared" si="46"/>
        <v>0.99999999999999989</v>
      </c>
      <c r="J64" s="147">
        <f t="shared" si="46"/>
        <v>0.99999999999999989</v>
      </c>
      <c r="K64" s="147">
        <f t="shared" si="46"/>
        <v>0.99999999999999978</v>
      </c>
      <c r="L64" s="147">
        <f t="shared" si="46"/>
        <v>0.99999999999999989</v>
      </c>
      <c r="M64" s="147">
        <f t="shared" si="46"/>
        <v>0.99999999999999978</v>
      </c>
      <c r="N64" s="147">
        <f t="shared" si="46"/>
        <v>1</v>
      </c>
      <c r="O64" s="147">
        <f t="shared" si="46"/>
        <v>1</v>
      </c>
      <c r="P64" s="147">
        <f t="shared" si="46"/>
        <v>0.99999999999999989</v>
      </c>
      <c r="Q64" s="147">
        <f t="shared" si="46"/>
        <v>1</v>
      </c>
      <c r="R64" s="147">
        <f t="shared" si="46"/>
        <v>0.99999999999999989</v>
      </c>
      <c r="S64" s="147">
        <f t="shared" si="46"/>
        <v>1</v>
      </c>
      <c r="T64" s="147">
        <f t="shared" si="46"/>
        <v>0.99999999999999978</v>
      </c>
      <c r="U64" s="147">
        <f t="shared" si="46"/>
        <v>1</v>
      </c>
      <c r="V64" s="147">
        <f t="shared" si="46"/>
        <v>1</v>
      </c>
      <c r="W64" s="147">
        <f t="shared" si="46"/>
        <v>1</v>
      </c>
      <c r="X64" s="147">
        <f t="shared" si="46"/>
        <v>1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1.0000000000000002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0.99999999999999978</v>
      </c>
      <c r="AF64" s="147">
        <f t="shared" si="46"/>
        <v>1.0000000000000002</v>
      </c>
      <c r="AG64" s="147">
        <f t="shared" si="46"/>
        <v>1</v>
      </c>
      <c r="AH64" s="147">
        <f t="shared" si="46"/>
        <v>0.99999999999999989</v>
      </c>
      <c r="AI64" s="147">
        <f t="shared" si="46"/>
        <v>0.99999999999999989</v>
      </c>
      <c r="AJ64" s="147">
        <f t="shared" si="46"/>
        <v>1</v>
      </c>
      <c r="AK64" s="147">
        <f t="shared" si="46"/>
        <v>1</v>
      </c>
      <c r="AL64" s="147">
        <f t="shared" si="46"/>
        <v>0.99999999999999989</v>
      </c>
      <c r="AM64" s="147">
        <f t="shared" si="46"/>
        <v>1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 t="shared" ref="G67:I78" si="49">F67*($K4/$C4)^(1/($K$3-$C$3))</f>
        <v>32.209760301941557</v>
      </c>
      <c r="H67" s="146">
        <f t="shared" si="49"/>
        <v>32.575629826316579</v>
      </c>
      <c r="I67" s="146">
        <f t="shared" si="49"/>
        <v>32.945655249636879</v>
      </c>
      <c r="J67" s="146">
        <f t="shared" ref="J67:N78" si="50">I67*($L4/$K4)^(1/($L$3-$K$3))</f>
        <v>33.465206224067515</v>
      </c>
      <c r="K67" s="146">
        <f t="shared" si="50"/>
        <v>33.992950485685384</v>
      </c>
      <c r="L67" s="146">
        <f t="shared" si="50"/>
        <v>34.529017242129839</v>
      </c>
      <c r="M67" s="146">
        <f t="shared" si="50"/>
        <v>35.073537738636844</v>
      </c>
      <c r="N67" s="146">
        <f t="shared" si="50"/>
        <v>35.626645290171709</v>
      </c>
      <c r="O67" s="146">
        <f t="shared" ref="O67:S78" si="51">N67*($M4/$L4)^(1/($M$3-$L$3))</f>
        <v>37.386635607928461</v>
      </c>
      <c r="P67" s="146">
        <f t="shared" si="51"/>
        <v>39.233571129011786</v>
      </c>
      <c r="Q67" s="146">
        <f t="shared" si="51"/>
        <v>41.171747029540107</v>
      </c>
      <c r="R67" s="146">
        <f t="shared" si="51"/>
        <v>43.205670671436046</v>
      </c>
      <c r="S67" s="146">
        <f t="shared" si="51"/>
        <v>45.340072084607883</v>
      </c>
      <c r="T67" s="146">
        <f t="shared" ref="T67:AC67" si="52">S67*($N4/$M4)^(1/($N$3-$M$3))</f>
        <v>45.69685765123964</v>
      </c>
      <c r="U67" s="146">
        <f t="shared" si="52"/>
        <v>46.056450799216201</v>
      </c>
      <c r="V67" s="146">
        <f t="shared" si="52"/>
        <v>46.418873621676262</v>
      </c>
      <c r="W67" s="146">
        <f t="shared" si="52"/>
        <v>46.78414838561163</v>
      </c>
      <c r="X67" s="146">
        <f t="shared" si="52"/>
        <v>47.152297533235313</v>
      </c>
      <c r="Y67" s="146">
        <f t="shared" si="52"/>
        <v>47.523343683360331</v>
      </c>
      <c r="Z67" s="146">
        <f t="shared" si="52"/>
        <v>47.897309632789415</v>
      </c>
      <c r="AA67" s="146">
        <f t="shared" si="52"/>
        <v>48.274218357715618</v>
      </c>
      <c r="AB67" s="146">
        <f t="shared" si="52"/>
        <v>48.654093015133952</v>
      </c>
      <c r="AC67" s="146">
        <f t="shared" si="52"/>
        <v>49.036956944264141</v>
      </c>
      <c r="AD67" s="146">
        <f t="shared" ref="AD67:AM67" si="53">AC67*($O4/$N4)^(1/($O$3-$N$3))</f>
        <v>49.268607740177139</v>
      </c>
      <c r="AE67" s="146">
        <f t="shared" si="53"/>
        <v>49.501352855448253</v>
      </c>
      <c r="AF67" s="146">
        <f t="shared" si="53"/>
        <v>49.735197459646841</v>
      </c>
      <c r="AG67" s="146">
        <f t="shared" si="53"/>
        <v>49.970146746763341</v>
      </c>
      <c r="AH67" s="146">
        <f t="shared" si="53"/>
        <v>50.206205935324611</v>
      </c>
      <c r="AI67" s="146">
        <f t="shared" si="53"/>
        <v>50.443380268509863</v>
      </c>
      <c r="AJ67" s="146">
        <f t="shared" si="53"/>
        <v>50.681675014267107</v>
      </c>
      <c r="AK67" s="146">
        <f t="shared" si="53"/>
        <v>50.921095465430156</v>
      </c>
      <c r="AL67" s="146">
        <f t="shared" si="53"/>
        <v>51.161646939836203</v>
      </c>
      <c r="AM67" s="146">
        <f t="shared" si="53"/>
        <v>51.40333478044392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si="49"/>
        <v>14.371395343437744</v>
      </c>
      <c r="H68" s="146">
        <f t="shared" si="49"/>
        <v>19.447928824612443</v>
      </c>
      <c r="I68" s="146">
        <f t="shared" si="49"/>
        <v>26.317690560220722</v>
      </c>
      <c r="J68" s="146">
        <f t="shared" si="50"/>
        <v>29.656811426607856</v>
      </c>
      <c r="K68" s="146">
        <f t="shared" si="50"/>
        <v>33.419591357411335</v>
      </c>
      <c r="L68" s="146">
        <f t="shared" si="50"/>
        <v>37.659783124706266</v>
      </c>
      <c r="M68" s="146">
        <f t="shared" si="50"/>
        <v>42.437959513989952</v>
      </c>
      <c r="N68" s="146">
        <f t="shared" si="50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4">S68*($N5/$M5)^(1/($N$3-$M$3))</f>
        <v>114.90719873194861</v>
      </c>
      <c r="U68" s="146">
        <f t="shared" si="54"/>
        <v>123.81249525904592</v>
      </c>
      <c r="V68" s="146">
        <f t="shared" si="54"/>
        <v>133.40795138546068</v>
      </c>
      <c r="W68" s="146">
        <f t="shared" si="54"/>
        <v>143.7470544118213</v>
      </c>
      <c r="X68" s="146">
        <f t="shared" si="54"/>
        <v>154.88743689926019</v>
      </c>
      <c r="Y68" s="146">
        <f t="shared" si="54"/>
        <v>166.89119792669251</v>
      </c>
      <c r="Z68" s="146">
        <f t="shared" si="54"/>
        <v>179.82524924550219</v>
      </c>
      <c r="AA68" s="146">
        <f t="shared" si="54"/>
        <v>193.7616882611818</v>
      </c>
      <c r="AB68" s="146">
        <f t="shared" si="54"/>
        <v>208.77819992101271</v>
      </c>
      <c r="AC68" s="146">
        <f t="shared" si="54"/>
        <v>224.9584897480006</v>
      </c>
      <c r="AD68" s="146">
        <f t="shared" ref="AD68:AM68" si="55">AC68*($O5/$N5)^(1/($O$3-$N$3))</f>
        <v>230.23298362211222</v>
      </c>
      <c r="AE68" s="146">
        <f t="shared" si="55"/>
        <v>235.63114602573435</v>
      </c>
      <c r="AF68" s="146">
        <f t="shared" si="55"/>
        <v>241.15587655559727</v>
      </c>
      <c r="AG68" s="146">
        <f t="shared" si="55"/>
        <v>246.81014279388589</v>
      </c>
      <c r="AH68" s="146">
        <f t="shared" si="55"/>
        <v>252.59698190226203</v>
      </c>
      <c r="AI68" s="146">
        <f t="shared" si="55"/>
        <v>258.51950225326118</v>
      </c>
      <c r="AJ68" s="146">
        <f t="shared" si="55"/>
        <v>264.58088509993956</v>
      </c>
      <c r="AK68" s="146">
        <f t="shared" si="55"/>
        <v>270.78438628466898</v>
      </c>
      <c r="AL68" s="146">
        <f t="shared" si="55"/>
        <v>277.13333798799653</v>
      </c>
      <c r="AM68" s="146">
        <f t="shared" si="55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49"/>
        <v>6.2623322503724017</v>
      </c>
      <c r="H69" s="146">
        <f t="shared" si="49"/>
        <v>6.4917737483950138</v>
      </c>
      <c r="I69" s="146">
        <f t="shared" si="49"/>
        <v>6.7296216034919771</v>
      </c>
      <c r="J69" s="146">
        <f t="shared" si="50"/>
        <v>7.8647872732755717</v>
      </c>
      <c r="K69" s="146">
        <f t="shared" si="50"/>
        <v>9.1914348975848981</v>
      </c>
      <c r="L69" s="146">
        <f t="shared" si="50"/>
        <v>10.741864025186247</v>
      </c>
      <c r="M69" s="146">
        <f t="shared" si="50"/>
        <v>12.553822555595673</v>
      </c>
      <c r="N69" s="146">
        <f t="shared" si="50"/>
        <v>14.671425777487455</v>
      </c>
      <c r="O69" s="146">
        <f t="shared" si="51"/>
        <v>14.614236617998987</v>
      </c>
      <c r="P69" s="146">
        <f t="shared" si="51"/>
        <v>14.557270381627372</v>
      </c>
      <c r="Q69" s="146">
        <f t="shared" si="51"/>
        <v>14.500526199419186</v>
      </c>
      <c r="R69" s="146">
        <f t="shared" si="51"/>
        <v>14.444003205808178</v>
      </c>
      <c r="S69" s="146">
        <f t="shared" si="51"/>
        <v>14.387700538602076</v>
      </c>
      <c r="T69" s="146">
        <f t="shared" ref="T69:AC69" si="56">S69*($N6/$M6)^(1/($N$3-$M$3))</f>
        <v>14.247794670095052</v>
      </c>
      <c r="U69" s="146">
        <f t="shared" si="56"/>
        <v>14.109249244974391</v>
      </c>
      <c r="V69" s="146">
        <f t="shared" si="56"/>
        <v>13.972051034301041</v>
      </c>
      <c r="W69" s="146">
        <f t="shared" si="56"/>
        <v>13.836186937774032</v>
      </c>
      <c r="X69" s="146">
        <f t="shared" si="56"/>
        <v>13.701643982479601</v>
      </c>
      <c r="Y69" s="146">
        <f t="shared" si="56"/>
        <v>13.56840932165248</v>
      </c>
      <c r="Z69" s="146">
        <f t="shared" si="56"/>
        <v>13.43647023344923</v>
      </c>
      <c r="AA69" s="146">
        <f t="shared" si="56"/>
        <v>13.305814119733499</v>
      </c>
      <c r="AB69" s="146">
        <f t="shared" si="56"/>
        <v>13.176428504873101</v>
      </c>
      <c r="AC69" s="146">
        <f t="shared" si="56"/>
        <v>13.04830103454878</v>
      </c>
      <c r="AD69" s="146">
        <f t="shared" ref="AD69:AM69" si="57">AC69*($O6/$N6)^(1/($O$3-$N$3))</f>
        <v>12.773046933550527</v>
      </c>
      <c r="AE69" s="146">
        <f t="shared" si="57"/>
        <v>12.503599321835111</v>
      </c>
      <c r="AF69" s="146">
        <f t="shared" si="57"/>
        <v>12.239835711426261</v>
      </c>
      <c r="AG69" s="146">
        <f t="shared" si="57"/>
        <v>11.981636198233357</v>
      </c>
      <c r="AH69" s="146">
        <f t="shared" si="57"/>
        <v>11.728883407544318</v>
      </c>
      <c r="AI69" s="146">
        <f t="shared" si="57"/>
        <v>11.481462440668334</v>
      </c>
      <c r="AJ69" s="146">
        <f t="shared" si="57"/>
        <v>11.239260822704155</v>
      </c>
      <c r="AK69" s="146">
        <f t="shared" si="57"/>
        <v>11.002168451410215</v>
      </c>
      <c r="AL69" s="146">
        <f t="shared" si="57"/>
        <v>10.770077547153345</v>
      </c>
      <c r="AM69" s="146">
        <f t="shared" si="57"/>
        <v>10.542882603913313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49"/>
        <v>1.0933043193372367</v>
      </c>
      <c r="H70" s="146">
        <f t="shared" si="49"/>
        <v>3.4747509729112172</v>
      </c>
      <c r="I70" s="146">
        <f t="shared" si="49"/>
        <v>11.043489091003199</v>
      </c>
      <c r="J70" s="146">
        <f t="shared" si="50"/>
        <v>14.660506557261082</v>
      </c>
      <c r="K70" s="146">
        <f t="shared" si="50"/>
        <v>19.462187243938388</v>
      </c>
      <c r="L70" s="146">
        <f t="shared" si="50"/>
        <v>25.836537833033937</v>
      </c>
      <c r="M70" s="146">
        <f t="shared" si="50"/>
        <v>34.298646849454144</v>
      </c>
      <c r="N70" s="146">
        <f t="shared" si="50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58">S70*($N7/$M7)^(1/($N$3-$M$3))</f>
        <v>80.762663629721217</v>
      </c>
      <c r="U70" s="146">
        <f t="shared" si="58"/>
        <v>83.967214664845216</v>
      </c>
      <c r="V70" s="146">
        <f t="shared" si="58"/>
        <v>87.298917862555086</v>
      </c>
      <c r="W70" s="146">
        <f t="shared" si="58"/>
        <v>90.762818445184024</v>
      </c>
      <c r="X70" s="146">
        <f t="shared" si="58"/>
        <v>94.364161822524665</v>
      </c>
      <c r="Y70" s="146">
        <f t="shared" si="58"/>
        <v>98.108401534991216</v>
      </c>
      <c r="Z70" s="146">
        <f t="shared" si="58"/>
        <v>102.00120751195529</v>
      </c>
      <c r="AA70" s="146">
        <f t="shared" si="58"/>
        <v>106.04847465776108</v>
      </c>
      <c r="AB70" s="146">
        <f t="shared" si="58"/>
        <v>110.25633177842181</v>
      </c>
      <c r="AC70" s="146">
        <f t="shared" si="58"/>
        <v>114.63115086251517</v>
      </c>
      <c r="AD70" s="146">
        <f t="shared" ref="AD70:AM70" si="59">AC70*($O7/$N7)^(1/($O$3-$N$3))</f>
        <v>115.17091823509938</v>
      </c>
      <c r="AE70" s="146">
        <f t="shared" si="59"/>
        <v>115.71322722760378</v>
      </c>
      <c r="AF70" s="146">
        <f t="shared" si="59"/>
        <v>116.25808980783552</v>
      </c>
      <c r="AG70" s="146">
        <f t="shared" si="59"/>
        <v>116.80551799995493</v>
      </c>
      <c r="AH70" s="146">
        <f t="shared" si="59"/>
        <v>117.3555238847409</v>
      </c>
      <c r="AI70" s="146">
        <f t="shared" si="59"/>
        <v>117.9081195998575</v>
      </c>
      <c r="AJ70" s="146">
        <f t="shared" si="59"/>
        <v>118.46331734012176</v>
      </c>
      <c r="AK70" s="146">
        <f t="shared" si="59"/>
        <v>119.02112935777285</v>
      </c>
      <c r="AL70" s="146">
        <f t="shared" si="59"/>
        <v>119.58156796274247</v>
      </c>
      <c r="AM70" s="146">
        <f t="shared" si="59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49"/>
        <v>8.4759530586511271</v>
      </c>
      <c r="H71" s="146">
        <f t="shared" si="49"/>
        <v>10.363788264924613</v>
      </c>
      <c r="I71" s="146">
        <f t="shared" si="49"/>
        <v>12.672097928923899</v>
      </c>
      <c r="J71" s="146">
        <f t="shared" si="50"/>
        <v>12.672097928923899</v>
      </c>
      <c r="K71" s="146">
        <f t="shared" si="50"/>
        <v>12.672097928923899</v>
      </c>
      <c r="L71" s="146">
        <f t="shared" si="50"/>
        <v>12.672097928923899</v>
      </c>
      <c r="M71" s="146">
        <f t="shared" si="50"/>
        <v>12.672097928923899</v>
      </c>
      <c r="N71" s="146">
        <f t="shared" si="50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0">S71*($N8/$M8)^(1/($N$3-$M$3))</f>
        <v>17.548897774077602</v>
      </c>
      <c r="U71" s="146">
        <f t="shared" si="60"/>
        <v>17.483328095900021</v>
      </c>
      <c r="V71" s="146">
        <f t="shared" si="60"/>
        <v>17.418003412180305</v>
      </c>
      <c r="W71" s="146">
        <f t="shared" si="60"/>
        <v>17.352922807521491</v>
      </c>
      <c r="X71" s="146">
        <f t="shared" si="60"/>
        <v>17.288085369946902</v>
      </c>
      <c r="Y71" s="146">
        <f t="shared" si="60"/>
        <v>17.223490190887368</v>
      </c>
      <c r="Z71" s="146">
        <f t="shared" si="60"/>
        <v>17.1591363651685</v>
      </c>
      <c r="AA71" s="146">
        <f t="shared" si="60"/>
        <v>17.095022990997997</v>
      </c>
      <c r="AB71" s="146">
        <f t="shared" si="60"/>
        <v>17.031149169953014</v>
      </c>
      <c r="AC71" s="146">
        <f t="shared" si="60"/>
        <v>16.967514006967576</v>
      </c>
      <c r="AD71" s="146">
        <f t="shared" ref="AD71:AM71" si="61">AC71*($O8/$N8)^(1/($O$3-$N$3))</f>
        <v>16.29735601889104</v>
      </c>
      <c r="AE71" s="146">
        <f t="shared" si="61"/>
        <v>15.653666948347054</v>
      </c>
      <c r="AF71" s="146">
        <f t="shared" si="61"/>
        <v>15.03540136484339</v>
      </c>
      <c r="AG71" s="146">
        <f t="shared" si="61"/>
        <v>14.441555128768442</v>
      </c>
      <c r="AH71" s="146">
        <f t="shared" si="61"/>
        <v>13.871163760544578</v>
      </c>
      <c r="AI71" s="146">
        <f t="shared" si="61"/>
        <v>13.32330087419426</v>
      </c>
      <c r="AJ71" s="146">
        <f t="shared" si="61"/>
        <v>12.797076672774898</v>
      </c>
      <c r="AK71" s="146">
        <f t="shared" si="61"/>
        <v>12.29163650323879</v>
      </c>
      <c r="AL71" s="146">
        <f t="shared" si="61"/>
        <v>11.806159468371101</v>
      </c>
      <c r="AM71" s="146">
        <f t="shared" si="61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49"/>
        <v>2.003222528616194</v>
      </c>
      <c r="H72" s="146">
        <f t="shared" si="49"/>
        <v>2.1299896492332588</v>
      </c>
      <c r="I72" s="146">
        <f t="shared" si="49"/>
        <v>2.2647787956811949</v>
      </c>
      <c r="J72" s="146">
        <f t="shared" si="50"/>
        <v>2.3233754080674087</v>
      </c>
      <c r="K72" s="146">
        <f t="shared" si="50"/>
        <v>2.3834880903628286</v>
      </c>
      <c r="L72" s="146">
        <f t="shared" si="50"/>
        <v>2.4451560678379267</v>
      </c>
      <c r="M72" s="146">
        <f t="shared" si="50"/>
        <v>2.5084195806384355</v>
      </c>
      <c r="N72" s="146">
        <f t="shared" si="50"/>
        <v>2.5733199100432107</v>
      </c>
      <c r="O72" s="146">
        <f t="shared" si="51"/>
        <v>2.537520653495756</v>
      </c>
      <c r="P72" s="146">
        <f t="shared" si="51"/>
        <v>2.5022194254928087</v>
      </c>
      <c r="Q72" s="146">
        <f t="shared" si="51"/>
        <v>2.4674092976102879</v>
      </c>
      <c r="R72" s="146">
        <f t="shared" si="51"/>
        <v>2.433083437810275</v>
      </c>
      <c r="S72" s="146">
        <f t="shared" si="51"/>
        <v>2.3992351091001187</v>
      </c>
      <c r="T72" s="146">
        <f t="shared" ref="T72:AC72" si="62">S72*($N9/$M9)^(1/($N$3-$M$3))</f>
        <v>2.239398524761147</v>
      </c>
      <c r="U72" s="146">
        <f t="shared" si="62"/>
        <v>2.0902102231170425</v>
      </c>
      <c r="V72" s="146">
        <f t="shared" si="62"/>
        <v>1.9509608176101616</v>
      </c>
      <c r="W72" s="146">
        <f t="shared" si="62"/>
        <v>1.8209881808797264</v>
      </c>
      <c r="X72" s="146">
        <f t="shared" si="62"/>
        <v>1.6996742963631641</v>
      </c>
      <c r="Y72" s="146">
        <f t="shared" si="62"/>
        <v>1.5864423196431632</v>
      </c>
      <c r="Z72" s="146">
        <f t="shared" si="62"/>
        <v>1.4807538355672256</v>
      </c>
      <c r="AA72" s="146">
        <f t="shared" si="62"/>
        <v>1.3821062980973911</v>
      </c>
      <c r="AB72" s="146">
        <f t="shared" si="62"/>
        <v>1.2900306407166833</v>
      </c>
      <c r="AC72" s="146">
        <f t="shared" si="62"/>
        <v>1.2040890460298219</v>
      </c>
      <c r="AD72" s="146">
        <f t="shared" ref="AD72:AM72" si="63">AC72*($O9/$N9)^(1/($O$3-$N$3))</f>
        <v>1.351313428597221</v>
      </c>
      <c r="AE72" s="146">
        <f t="shared" si="63"/>
        <v>1.5165389871522432</v>
      </c>
      <c r="AF72" s="146">
        <f t="shared" si="63"/>
        <v>1.7019667316858049</v>
      </c>
      <c r="AG72" s="146">
        <f t="shared" si="63"/>
        <v>1.9100667904388442</v>
      </c>
      <c r="AH72" s="146">
        <f t="shared" si="63"/>
        <v>2.1436113150834841</v>
      </c>
      <c r="AI72" s="146">
        <f t="shared" si="63"/>
        <v>2.405711409232036</v>
      </c>
      <c r="AJ72" s="146">
        <f t="shared" si="63"/>
        <v>2.6998585722075243</v>
      </c>
      <c r="AK72" s="146">
        <f t="shared" si="63"/>
        <v>3.0299712101583127</v>
      </c>
      <c r="AL72" s="146">
        <f t="shared" si="63"/>
        <v>3.4004468341027434</v>
      </c>
      <c r="AM72" s="146">
        <f t="shared" si="63"/>
        <v>3.8162206402466823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49"/>
        <v>1.3131999608070861</v>
      </c>
      <c r="H73" s="146">
        <f t="shared" si="49"/>
        <v>2.0384091454654061</v>
      </c>
      <c r="I73" s="146">
        <f t="shared" si="49"/>
        <v>3.1641120684798802</v>
      </c>
      <c r="J73" s="146">
        <f t="shared" si="50"/>
        <v>2.9925517914020823</v>
      </c>
      <c r="K73" s="146">
        <f t="shared" si="50"/>
        <v>2.8302936275345636</v>
      </c>
      <c r="L73" s="146">
        <f t="shared" si="50"/>
        <v>2.6768332100643839</v>
      </c>
      <c r="M73" s="146">
        <f t="shared" si="50"/>
        <v>2.5316935192852497</v>
      </c>
      <c r="N73" s="146">
        <f t="shared" si="50"/>
        <v>2.3944233998190607</v>
      </c>
      <c r="O73" s="146">
        <f t="shared" si="51"/>
        <v>2.3915056619928343</v>
      </c>
      <c r="P73" s="146">
        <f t="shared" si="51"/>
        <v>2.3885914795921117</v>
      </c>
      <c r="Q73" s="146">
        <f t="shared" si="51"/>
        <v>2.3856808482844096</v>
      </c>
      <c r="R73" s="146">
        <f t="shared" si="51"/>
        <v>2.3827737637425237</v>
      </c>
      <c r="S73" s="146">
        <f t="shared" si="51"/>
        <v>2.3798702216445236</v>
      </c>
      <c r="T73" s="146">
        <f t="shared" ref="T73:AC73" si="64">S73*($N10/$M10)^(1/($N$3-$M$3))</f>
        <v>2.187327862021391</v>
      </c>
      <c r="U73" s="146">
        <f t="shared" si="64"/>
        <v>2.0103630578095055</v>
      </c>
      <c r="V73" s="146">
        <f t="shared" si="64"/>
        <v>1.8477155137000036</v>
      </c>
      <c r="W73" s="146">
        <f t="shared" si="64"/>
        <v>1.6982268980248896</v>
      </c>
      <c r="X73" s="146">
        <f t="shared" si="64"/>
        <v>1.5608325934332565</v>
      </c>
      <c r="Y73" s="146">
        <f t="shared" si="64"/>
        <v>1.4345541149754419</v>
      </c>
      <c r="Z73" s="146">
        <f t="shared" si="64"/>
        <v>1.318492141598768</v>
      </c>
      <c r="AA73" s="146">
        <f t="shared" si="64"/>
        <v>1.2118201114270726</v>
      </c>
      <c r="AB73" s="146">
        <f t="shared" si="64"/>
        <v>1.1137783352113495</v>
      </c>
      <c r="AC73" s="146">
        <f t="shared" si="64"/>
        <v>1.0236685860290895</v>
      </c>
      <c r="AD73" s="146">
        <f t="shared" ref="AD73:AM73" si="65">AC73*($O10/$N10)^(1/($O$3-$N$3))</f>
        <v>0.98001632484420731</v>
      </c>
      <c r="AE73" s="146">
        <f t="shared" si="65"/>
        <v>0.9382255253985633</v>
      </c>
      <c r="AF73" s="146">
        <f t="shared" si="65"/>
        <v>0.89821680944890969</v>
      </c>
      <c r="AG73" s="146">
        <f t="shared" si="65"/>
        <v>0.85991418367545347</v>
      </c>
      <c r="AH73" s="146">
        <f t="shared" si="65"/>
        <v>0.82324489533869194</v>
      </c>
      <c r="AI73" s="146">
        <f t="shared" si="65"/>
        <v>0.78813929409146921</v>
      </c>
      <c r="AJ73" s="146">
        <f t="shared" si="65"/>
        <v>0.75453069968377506</v>
      </c>
      <c r="AK73" s="146">
        <f t="shared" si="65"/>
        <v>0.72235527530900379</v>
      </c>
      <c r="AL73" s="146">
        <f t="shared" si="65"/>
        <v>0.69155190635110353</v>
      </c>
      <c r="AM73" s="146">
        <f t="shared" si="65"/>
        <v>0.66206208430230651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49"/>
        <v>11.101127378868874</v>
      </c>
      <c r="H74" s="146">
        <f t="shared" si="49"/>
        <v>11.323626672964451</v>
      </c>
      <c r="I74" s="146">
        <f t="shared" si="49"/>
        <v>11.550585508346554</v>
      </c>
      <c r="J74" s="146">
        <f t="shared" si="50"/>
        <v>11.550585508346554</v>
      </c>
      <c r="K74" s="146">
        <f t="shared" si="50"/>
        <v>11.550585508346554</v>
      </c>
      <c r="L74" s="146">
        <f t="shared" si="50"/>
        <v>11.550585508346554</v>
      </c>
      <c r="M74" s="146">
        <f t="shared" si="50"/>
        <v>11.550585508346554</v>
      </c>
      <c r="N74" s="146">
        <f t="shared" si="50"/>
        <v>11.550585508346554</v>
      </c>
      <c r="O74" s="146">
        <f t="shared" si="51"/>
        <v>11.54623704938799</v>
      </c>
      <c r="P74" s="146">
        <f t="shared" si="51"/>
        <v>11.541890227497548</v>
      </c>
      <c r="Q74" s="146">
        <f t="shared" si="51"/>
        <v>11.537545042058918</v>
      </c>
      <c r="R74" s="146">
        <f t="shared" si="51"/>
        <v>11.533201492456024</v>
      </c>
      <c r="S74" s="146">
        <f t="shared" si="51"/>
        <v>11.528859578073021</v>
      </c>
      <c r="T74" s="146">
        <f t="shared" ref="T74:AC74" si="66">S74*($N11/$M11)^(1/($N$3-$M$3))</f>
        <v>11.495185040476612</v>
      </c>
      <c r="U74" s="146">
        <f t="shared" si="66"/>
        <v>11.461608862520603</v>
      </c>
      <c r="V74" s="146">
        <f t="shared" si="66"/>
        <v>11.428130756907246</v>
      </c>
      <c r="W74" s="146">
        <f t="shared" si="66"/>
        <v>11.394750437177956</v>
      </c>
      <c r="X74" s="146">
        <f t="shared" si="66"/>
        <v>11.361467617710865</v>
      </c>
      <c r="Y74" s="146">
        <f t="shared" si="66"/>
        <v>11.328282013718372</v>
      </c>
      <c r="Z74" s="146">
        <f t="shared" si="66"/>
        <v>11.295193341244712</v>
      </c>
      <c r="AA74" s="146">
        <f t="shared" si="66"/>
        <v>11.262201317163521</v>
      </c>
      <c r="AB74" s="146">
        <f t="shared" si="66"/>
        <v>11.229305659175418</v>
      </c>
      <c r="AC74" s="146">
        <f t="shared" si="66"/>
        <v>11.196506085805588</v>
      </c>
      <c r="AD74" s="146">
        <f t="shared" ref="AD74:AM74" si="67">AC74*($O11/$N11)^(1/($O$3-$N$3))</f>
        <v>13.643958659493714</v>
      </c>
      <c r="AE74" s="146">
        <f t="shared" si="67"/>
        <v>16.626401707401875</v>
      </c>
      <c r="AF74" s="146">
        <f t="shared" si="67"/>
        <v>20.260779194280683</v>
      </c>
      <c r="AG74" s="146">
        <f t="shared" si="67"/>
        <v>24.689597952914109</v>
      </c>
      <c r="AH74" s="146">
        <f t="shared" si="67"/>
        <v>30.086515490411884</v>
      </c>
      <c r="AI74" s="146">
        <f t="shared" si="67"/>
        <v>36.663149237225788</v>
      </c>
      <c r="AJ74" s="146">
        <f t="shared" si="67"/>
        <v>44.677374234961228</v>
      </c>
      <c r="AK74" s="146">
        <f t="shared" si="67"/>
        <v>54.443434621924887</v>
      </c>
      <c r="AL74" s="146">
        <f t="shared" si="67"/>
        <v>66.344265395801443</v>
      </c>
      <c r="AM74" s="146">
        <f t="shared" si="67"/>
        <v>80.846507599577237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49"/>
        <v>25.584326864429006</v>
      </c>
      <c r="H75" s="146">
        <f t="shared" si="49"/>
        <v>18.762763891129495</v>
      </c>
      <c r="I75" s="146">
        <f t="shared" si="49"/>
        <v>13.760037959948482</v>
      </c>
      <c r="J75" s="146">
        <f t="shared" si="50"/>
        <v>9.3751329234594341</v>
      </c>
      <c r="K75" s="146">
        <f t="shared" si="50"/>
        <v>6.3875635800107995</v>
      </c>
      <c r="L75" s="146">
        <f t="shared" si="50"/>
        <v>4.3520416000272331</v>
      </c>
      <c r="M75" s="146">
        <f t="shared" si="50"/>
        <v>2.9651784833326973</v>
      </c>
      <c r="N75" s="146">
        <f t="shared" si="50"/>
        <v>2.0202664050739259</v>
      </c>
      <c r="O75" s="146">
        <f t="shared" si="51"/>
        <v>1.7939471266407934</v>
      </c>
      <c r="P75" s="146">
        <f t="shared" si="51"/>
        <v>1.5929811460013841</v>
      </c>
      <c r="Q75" s="146">
        <f t="shared" si="51"/>
        <v>1.4145282733430251</v>
      </c>
      <c r="R75" s="146">
        <f t="shared" si="51"/>
        <v>1.2560664896187426</v>
      </c>
      <c r="S75" s="146">
        <f t="shared" si="51"/>
        <v>1.1153563036350533</v>
      </c>
      <c r="T75" s="146">
        <f t="shared" ref="T75:AC75" si="68">S75*($N12/$M12)^(1/($N$3-$M$3))</f>
        <v>0.84508889277398724</v>
      </c>
      <c r="U75" s="146">
        <f t="shared" si="68"/>
        <v>0.64031129277917564</v>
      </c>
      <c r="V75" s="146">
        <f t="shared" si="68"/>
        <v>0.48515434904691174</v>
      </c>
      <c r="W75" s="146">
        <f t="shared" si="68"/>
        <v>0.36759423901072197</v>
      </c>
      <c r="X75" s="146">
        <f t="shared" si="68"/>
        <v>0.27852069103230054</v>
      </c>
      <c r="Y75" s="146">
        <f t="shared" si="68"/>
        <v>0.21103098770502643</v>
      </c>
      <c r="Z75" s="146">
        <f t="shared" si="68"/>
        <v>0.15989504265086835</v>
      </c>
      <c r="AA75" s="146">
        <f t="shared" si="68"/>
        <v>0.12115009716041837</v>
      </c>
      <c r="AB75" s="146">
        <f t="shared" si="68"/>
        <v>9.1793627861414512E-2</v>
      </c>
      <c r="AC75" s="146">
        <f t="shared" si="68"/>
        <v>6.955066742375493E-2</v>
      </c>
      <c r="AD75" s="146">
        <f t="shared" ref="AD75:AM75" si="69">AC75*($O12/$N12)^(1/($O$3-$N$3))</f>
        <v>7.2122566323269868E-2</v>
      </c>
      <c r="AE75" s="146">
        <f t="shared" si="69"/>
        <v>7.4789570908960684E-2</v>
      </c>
      <c r="AF75" s="146">
        <f t="shared" si="69"/>
        <v>7.7555198073168935E-2</v>
      </c>
      <c r="AG75" s="146">
        <f t="shared" si="69"/>
        <v>8.0423094758627911E-2</v>
      </c>
      <c r="AH75" s="146">
        <f t="shared" si="69"/>
        <v>8.339704276756757E-2</v>
      </c>
      <c r="AI75" s="146">
        <f t="shared" si="69"/>
        <v>8.6480963748654355E-2</v>
      </c>
      <c r="AJ75" s="146">
        <f t="shared" si="69"/>
        <v>8.967892436834192E-2</v>
      </c>
      <c r="AK75" s="146">
        <f t="shared" si="69"/>
        <v>9.2995141673452145E-2</v>
      </c>
      <c r="AL75" s="146">
        <f t="shared" si="69"/>
        <v>9.6433988652057809E-2</v>
      </c>
      <c r="AM75" s="146">
        <f t="shared" si="69"/>
        <v>0.1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49"/>
        <v>192.76781117255962</v>
      </c>
      <c r="H76" s="146">
        <f t="shared" si="49"/>
        <v>208.65065091614309</v>
      </c>
      <c r="I76" s="146">
        <f t="shared" si="49"/>
        <v>225.84213548370363</v>
      </c>
      <c r="J76" s="146">
        <f t="shared" si="50"/>
        <v>226.78333481252517</v>
      </c>
      <c r="K76" s="146">
        <f t="shared" si="50"/>
        <v>227.72845659883978</v>
      </c>
      <c r="L76" s="146">
        <f t="shared" si="50"/>
        <v>228.67751718952775</v>
      </c>
      <c r="M76" s="146">
        <f t="shared" si="50"/>
        <v>229.6305329995952</v>
      </c>
      <c r="N76" s="146">
        <f t="shared" si="50"/>
        <v>230.58752051245793</v>
      </c>
      <c r="O76" s="146">
        <f t="shared" si="51"/>
        <v>222.06188714533894</v>
      </c>
      <c r="P76" s="146">
        <f t="shared" si="51"/>
        <v>213.85147649343455</v>
      </c>
      <c r="Q76" s="146">
        <f t="shared" si="51"/>
        <v>205.94463366192241</v>
      </c>
      <c r="R76" s="146">
        <f t="shared" si="51"/>
        <v>198.33013467852092</v>
      </c>
      <c r="S76" s="146">
        <f t="shared" si="51"/>
        <v>190.99717056076398</v>
      </c>
      <c r="T76" s="146">
        <f t="shared" ref="T76:AC76" si="70">S76*($N13/$M13)^(1/($N$3-$M$3))</f>
        <v>183.49310969070876</v>
      </c>
      <c r="U76" s="146">
        <f t="shared" si="70"/>
        <v>176.28387480878817</v>
      </c>
      <c r="V76" s="146">
        <f t="shared" si="70"/>
        <v>169.35788253837657</v>
      </c>
      <c r="W76" s="146">
        <f t="shared" si="70"/>
        <v>162.70400460049726</v>
      </c>
      <c r="X76" s="146">
        <f t="shared" si="70"/>
        <v>156.31154993355526</v>
      </c>
      <c r="Y76" s="146">
        <f t="shared" si="70"/>
        <v>150.17024751556522</v>
      </c>
      <c r="Z76" s="146">
        <f t="shared" si="70"/>
        <v>144.27022986127463</v>
      </c>
      <c r="AA76" s="146">
        <f t="shared" si="70"/>
        <v>138.60201716766596</v>
      </c>
      <c r="AB76" s="146">
        <f t="shared" si="70"/>
        <v>133.15650208236414</v>
      </c>
      <c r="AC76" s="146">
        <f t="shared" si="70"/>
        <v>127.92493507047585</v>
      </c>
      <c r="AD76" s="146">
        <f t="shared" ref="AD76:AM76" si="71">AC76*($O13/$N13)^(1/($O$3-$N$3))</f>
        <v>119.63727642262468</v>
      </c>
      <c r="AE76" s="146">
        <f t="shared" si="71"/>
        <v>111.88653644372152</v>
      </c>
      <c r="AF76" s="146">
        <f t="shared" si="71"/>
        <v>104.63793068265491</v>
      </c>
      <c r="AG76" s="146">
        <f t="shared" si="71"/>
        <v>97.858928210325331</v>
      </c>
      <c r="AH76" s="146">
        <f t="shared" si="71"/>
        <v>91.519105624486642</v>
      </c>
      <c r="AI76" s="146">
        <f t="shared" si="71"/>
        <v>85.590010512931386</v>
      </c>
      <c r="AJ76" s="146">
        <f t="shared" si="71"/>
        <v>80.045033762258171</v>
      </c>
      <c r="AK76" s="146">
        <f t="shared" si="71"/>
        <v>74.859290139157267</v>
      </c>
      <c r="AL76" s="146">
        <f t="shared" si="71"/>
        <v>70.009506608276482</v>
      </c>
      <c r="AM76" s="146">
        <f t="shared" si="71"/>
        <v>65.47391788545066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49"/>
        <v>3.2208699070431197</v>
      </c>
      <c r="H77" s="146">
        <f t="shared" si="49"/>
        <v>2.5896163150514111</v>
      </c>
      <c r="I77" s="146">
        <f t="shared" si="49"/>
        <v>2.0820811931944543</v>
      </c>
      <c r="J77" s="146">
        <f t="shared" si="50"/>
        <v>1.1344833568514592</v>
      </c>
      <c r="K77" s="146">
        <f t="shared" si="50"/>
        <v>0.61815672279248723</v>
      </c>
      <c r="L77" s="146">
        <f t="shared" si="50"/>
        <v>0.33682092524833712</v>
      </c>
      <c r="M77" s="146">
        <f t="shared" si="50"/>
        <v>0.18352681690922912</v>
      </c>
      <c r="N77" s="146">
        <f t="shared" si="50"/>
        <v>9.9999999999999992E-2</v>
      </c>
      <c r="O77" s="146">
        <f t="shared" si="51"/>
        <v>9.3889810317471623E-2</v>
      </c>
      <c r="P77" s="146">
        <f t="shared" si="51"/>
        <v>8.8152964814508017E-2</v>
      </c>
      <c r="Q77" s="146">
        <f t="shared" si="51"/>
        <v>8.2766651453569082E-2</v>
      </c>
      <c r="R77" s="146">
        <f t="shared" si="51"/>
        <v>7.7709452055878883E-2</v>
      </c>
      <c r="S77" s="146">
        <f t="shared" si="51"/>
        <v>7.2961257134011248E-2</v>
      </c>
      <c r="T77" s="146">
        <f t="shared" ref="T77:AC77" si="72">S77*($N14/$M14)^(1/($N$3-$M$3))</f>
        <v>8.1895253201949444E-2</v>
      </c>
      <c r="U77" s="146">
        <f t="shared" si="72"/>
        <v>9.1923203635220649E-2</v>
      </c>
      <c r="V77" s="146">
        <f t="shared" si="72"/>
        <v>0.10317906149853751</v>
      </c>
      <c r="W77" s="146">
        <f t="shared" si="72"/>
        <v>0.11581318220767459</v>
      </c>
      <c r="X77" s="146">
        <f t="shared" si="72"/>
        <v>0.12999433197265658</v>
      </c>
      <c r="Y77" s="146">
        <f t="shared" si="72"/>
        <v>0.14591194217179046</v>
      </c>
      <c r="Z77" s="146">
        <f t="shared" si="72"/>
        <v>0.16377863977040316</v>
      </c>
      <c r="AA77" s="146">
        <f t="shared" si="72"/>
        <v>0.18383308758554329</v>
      </c>
      <c r="AB77" s="146">
        <f t="shared" si="72"/>
        <v>0.20634317233681856</v>
      </c>
      <c r="AC77" s="146">
        <f t="shared" si="72"/>
        <v>0.23160958306925766</v>
      </c>
      <c r="AD77" s="146">
        <f t="shared" ref="AD77:AM77" si="73">AC77*($O14/$N14)^(1/($O$3-$N$3))</f>
        <v>0.24806785188526537</v>
      </c>
      <c r="AE77" s="146">
        <f t="shared" si="73"/>
        <v>0.26569565180974614</v>
      </c>
      <c r="AF77" s="146">
        <f t="shared" si="73"/>
        <v>0.28457609018703717</v>
      </c>
      <c r="AG77" s="146">
        <f t="shared" si="73"/>
        <v>0.3047981800023199</v>
      </c>
      <c r="AH77" s="146">
        <f t="shared" si="73"/>
        <v>0.32645725953880017</v>
      </c>
      <c r="AI77" s="146">
        <f t="shared" si="73"/>
        <v>0.3496554418558942</v>
      </c>
      <c r="AJ77" s="146">
        <f t="shared" si="73"/>
        <v>0.37450209620751246</v>
      </c>
      <c r="AK77" s="146">
        <f t="shared" si="73"/>
        <v>0.40111436367011793</v>
      </c>
      <c r="AL77" s="146">
        <f t="shared" si="73"/>
        <v>0.42961770941151844</v>
      </c>
      <c r="AM77" s="146">
        <f t="shared" si="73"/>
        <v>0.46014651420409863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49"/>
        <v>5.6775441509130689</v>
      </c>
      <c r="H78" s="146">
        <f t="shared" si="49"/>
        <v>0.75349480097165045</v>
      </c>
      <c r="I78" s="146">
        <f t="shared" si="49"/>
        <v>0.10000000000000005</v>
      </c>
      <c r="J78" s="146">
        <f t="shared" si="50"/>
        <v>0.10000000000000005</v>
      </c>
      <c r="K78" s="146">
        <f t="shared" si="50"/>
        <v>0.10000000000000005</v>
      </c>
      <c r="L78" s="146">
        <f t="shared" si="50"/>
        <v>0.10000000000000005</v>
      </c>
      <c r="M78" s="146">
        <f t="shared" si="50"/>
        <v>0.10000000000000005</v>
      </c>
      <c r="N78" s="146">
        <f t="shared" si="50"/>
        <v>0.10000000000000005</v>
      </c>
      <c r="O78" s="146">
        <f t="shared" si="51"/>
        <v>0.10000000000000005</v>
      </c>
      <c r="P78" s="146">
        <f t="shared" si="51"/>
        <v>0.10000000000000005</v>
      </c>
      <c r="Q78" s="146">
        <f t="shared" si="51"/>
        <v>0.10000000000000005</v>
      </c>
      <c r="R78" s="146">
        <f t="shared" si="51"/>
        <v>0.10000000000000005</v>
      </c>
      <c r="S78" s="146">
        <f t="shared" si="51"/>
        <v>0.10000000000000005</v>
      </c>
      <c r="T78" s="146">
        <f t="shared" ref="T78:AC78" si="74">S78*($N15/$M15)^(1/($N$3-$M$3))</f>
        <v>0.10000000000000005</v>
      </c>
      <c r="U78" s="146">
        <f t="shared" si="74"/>
        <v>0.10000000000000005</v>
      </c>
      <c r="V78" s="146">
        <f t="shared" si="74"/>
        <v>0.10000000000000005</v>
      </c>
      <c r="W78" s="146">
        <f t="shared" si="74"/>
        <v>0.10000000000000005</v>
      </c>
      <c r="X78" s="146">
        <f t="shared" si="74"/>
        <v>0.10000000000000005</v>
      </c>
      <c r="Y78" s="146">
        <f t="shared" si="74"/>
        <v>0.10000000000000005</v>
      </c>
      <c r="Z78" s="146">
        <f t="shared" si="74"/>
        <v>0.10000000000000005</v>
      </c>
      <c r="AA78" s="146">
        <f t="shared" si="74"/>
        <v>0.10000000000000005</v>
      </c>
      <c r="AB78" s="146">
        <f t="shared" si="74"/>
        <v>0.10000000000000005</v>
      </c>
      <c r="AC78" s="146">
        <f t="shared" si="74"/>
        <v>0.10000000000000005</v>
      </c>
      <c r="AD78" s="146">
        <f t="shared" ref="AD78:AM78" si="75">AC78*($O15/$N15)^(1/($O$3-$N$3))</f>
        <v>0.10000000000000005</v>
      </c>
      <c r="AE78" s="146">
        <f t="shared" si="75"/>
        <v>0.10000000000000005</v>
      </c>
      <c r="AF78" s="146">
        <f t="shared" si="75"/>
        <v>0.10000000000000005</v>
      </c>
      <c r="AG78" s="146">
        <f t="shared" si="75"/>
        <v>0.10000000000000005</v>
      </c>
      <c r="AH78" s="146">
        <f t="shared" si="75"/>
        <v>0.10000000000000005</v>
      </c>
      <c r="AI78" s="146">
        <f t="shared" si="75"/>
        <v>0.10000000000000005</v>
      </c>
      <c r="AJ78" s="146">
        <f t="shared" si="75"/>
        <v>0.10000000000000005</v>
      </c>
      <c r="AK78" s="146">
        <f t="shared" si="75"/>
        <v>0.10000000000000005</v>
      </c>
      <c r="AL78" s="146">
        <f t="shared" si="75"/>
        <v>0.10000000000000005</v>
      </c>
      <c r="AM78" s="146">
        <f t="shared" si="75"/>
        <v>0.10000000000000005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76">SUM(D67:D78)</f>
        <v>309.96892871159724</v>
      </c>
      <c r="E79" s="145">
        <f t="shared" si="76"/>
        <v>318.55112213281558</v>
      </c>
      <c r="F79" s="145">
        <f t="shared" si="76"/>
        <v>329.16399999999999</v>
      </c>
      <c r="G79" s="145">
        <f t="shared" si="76"/>
        <v>304.08084723697704</v>
      </c>
      <c r="H79" s="145">
        <f t="shared" si="76"/>
        <v>318.60242302811855</v>
      </c>
      <c r="I79" s="145">
        <f t="shared" si="76"/>
        <v>348.47228544263089</v>
      </c>
      <c r="J79" s="145">
        <f t="shared" si="76"/>
        <v>352.57887321078806</v>
      </c>
      <c r="K79" s="145">
        <f t="shared" si="76"/>
        <v>360.33680604143092</v>
      </c>
      <c r="L79" s="145">
        <f t="shared" si="76"/>
        <v>371.57825465503237</v>
      </c>
      <c r="M79" s="145">
        <f t="shared" si="76"/>
        <v>386.50600149470796</v>
      </c>
      <c r="N79" s="145">
        <f t="shared" si="76"/>
        <v>405.65097048893335</v>
      </c>
      <c r="O79" s="145">
        <f t="shared" si="76"/>
        <v>412.86928477902688</v>
      </c>
      <c r="P79" s="145">
        <f t="shared" si="76"/>
        <v>422.60130850248743</v>
      </c>
      <c r="Q79" s="145">
        <f t="shared" si="76"/>
        <v>435.15790882210848</v>
      </c>
      <c r="R79" s="145">
        <f t="shared" si="76"/>
        <v>450.90235994828817</v>
      </c>
      <c r="S79" s="145">
        <f t="shared" si="76"/>
        <v>470.25877271480658</v>
      </c>
      <c r="T79" s="145">
        <f t="shared" si="76"/>
        <v>473.60541772102601</v>
      </c>
      <c r="U79" s="145">
        <f t="shared" si="76"/>
        <v>478.10702951263158</v>
      </c>
      <c r="V79" s="145">
        <f t="shared" si="76"/>
        <v>483.78882035331293</v>
      </c>
      <c r="W79" s="145">
        <f t="shared" si="76"/>
        <v>490.68450852571067</v>
      </c>
      <c r="X79" s="145">
        <f t="shared" si="76"/>
        <v>498.83566507151426</v>
      </c>
      <c r="Y79" s="145">
        <f t="shared" si="76"/>
        <v>508.29131155136298</v>
      </c>
      <c r="Z79" s="145">
        <f t="shared" si="76"/>
        <v>519.1077158509712</v>
      </c>
      <c r="AA79" s="145">
        <f t="shared" si="76"/>
        <v>531.34834646648994</v>
      </c>
      <c r="AB79" s="145">
        <f t="shared" si="76"/>
        <v>545.0839559070605</v>
      </c>
      <c r="AC79" s="145">
        <f>SUM(AC67:AC78)</f>
        <v>560.39277163512963</v>
      </c>
      <c r="AD79" s="145">
        <f>SUM(AD67:AD78)</f>
        <v>559.77566780359871</v>
      </c>
      <c r="AE79" s="145">
        <f t="shared" ref="AE79:AM79" si="77">SUM(AE67:AE78)</f>
        <v>560.41118026536151</v>
      </c>
      <c r="AF79" s="145">
        <f t="shared" si="77"/>
        <v>562.38542560567976</v>
      </c>
      <c r="AG79" s="145">
        <f t="shared" si="77"/>
        <v>565.81272727972055</v>
      </c>
      <c r="AH79" s="145">
        <f t="shared" si="77"/>
        <v>570.84109051804353</v>
      </c>
      <c r="AI79" s="145">
        <f t="shared" si="77"/>
        <v>577.65891229557656</v>
      </c>
      <c r="AJ79" s="145">
        <f t="shared" si="77"/>
        <v>586.50319323949407</v>
      </c>
      <c r="AK79" s="145">
        <f t="shared" si="77"/>
        <v>597.66957681441397</v>
      </c>
      <c r="AL79" s="145">
        <f t="shared" si="77"/>
        <v>611.52461234869509</v>
      </c>
      <c r="AM79" s="145">
        <f t="shared" si="77"/>
        <v>628.52072524312553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55">
        <f>B67/B$79</f>
        <v>9.4584908458395039E-2</v>
      </c>
      <c r="C81" s="155">
        <f t="shared" ref="C81:AM88" si="78">C67/C$79</f>
        <v>9.5615744883102136E-2</v>
      </c>
      <c r="D81" s="155">
        <f t="shared" si="78"/>
        <v>9.6389068250773785E-2</v>
      </c>
      <c r="E81" s="155">
        <f t="shared" si="78"/>
        <v>9.6835570444344155E-2</v>
      </c>
      <c r="F81" s="155">
        <f t="shared" si="78"/>
        <v>9.6754201553025235E-2</v>
      </c>
      <c r="G81" s="155">
        <f t="shared" si="78"/>
        <v>0.10592498868184147</v>
      </c>
      <c r="H81" s="155">
        <f t="shared" si="78"/>
        <v>0.10224539260155466</v>
      </c>
      <c r="I81" s="155">
        <f t="shared" si="78"/>
        <v>9.4543114692145963E-2</v>
      </c>
      <c r="J81" s="155">
        <f t="shared" si="78"/>
        <v>9.4915517538852814E-2</v>
      </c>
      <c r="K81" s="155">
        <f t="shared" si="78"/>
        <v>9.433660374337928E-2</v>
      </c>
      <c r="L81" s="155">
        <f t="shared" si="78"/>
        <v>9.2925290459168711E-2</v>
      </c>
      <c r="M81" s="155">
        <f t="shared" si="78"/>
        <v>9.0745131001845697E-2</v>
      </c>
      <c r="N81" s="155">
        <f t="shared" si="78"/>
        <v>8.7825859869706993E-2</v>
      </c>
      <c r="O81" s="155">
        <f t="shared" si="78"/>
        <v>9.0553201669962655E-2</v>
      </c>
      <c r="P81" s="155">
        <f t="shared" si="78"/>
        <v>9.2838262304577923E-2</v>
      </c>
      <c r="Q81" s="155">
        <f t="shared" si="78"/>
        <v>9.4613348843835487E-2</v>
      </c>
      <c r="R81" s="155">
        <f t="shared" si="78"/>
        <v>9.5820458061898581E-2</v>
      </c>
      <c r="S81" s="155">
        <f t="shared" si="78"/>
        <v>9.6415154198739111E-2</v>
      </c>
      <c r="T81" s="155">
        <f t="shared" si="78"/>
        <v>9.648719364556986E-2</v>
      </c>
      <c r="U81" s="155">
        <f t="shared" si="78"/>
        <v>9.6330837984467219E-2</v>
      </c>
      <c r="V81" s="155">
        <f t="shared" si="78"/>
        <v>9.5948628138567513E-2</v>
      </c>
      <c r="W81" s="155">
        <f t="shared" si="78"/>
        <v>9.5344661534510738E-2</v>
      </c>
      <c r="X81" s="155">
        <f t="shared" si="78"/>
        <v>9.4524711913843304E-2</v>
      </c>
      <c r="Y81" s="155">
        <f t="shared" si="78"/>
        <v>9.3496273895207205E-2</v>
      </c>
      <c r="Z81" s="155">
        <f t="shared" si="78"/>
        <v>9.226853728088312E-2</v>
      </c>
      <c r="AA81" s="155">
        <f t="shared" si="78"/>
        <v>9.0852298080427135E-2</v>
      </c>
      <c r="AB81" s="155">
        <f t="shared" si="78"/>
        <v>8.9259814910842311E-2</v>
      </c>
      <c r="AC81" s="155">
        <f t="shared" si="78"/>
        <v>8.7504620734458693E-2</v>
      </c>
      <c r="AD81" s="155">
        <f t="shared" si="78"/>
        <v>8.8014914855969378E-2</v>
      </c>
      <c r="AE81" s="155">
        <f t="shared" si="78"/>
        <v>8.833041630612859E-2</v>
      </c>
      <c r="AF81" s="155">
        <f t="shared" si="78"/>
        <v>8.8436142181463645E-2</v>
      </c>
      <c r="AG81" s="155">
        <f t="shared" si="78"/>
        <v>8.8315699413490961E-2</v>
      </c>
      <c r="AH81" s="155">
        <f t="shared" si="78"/>
        <v>8.7951282360844096E-2</v>
      </c>
      <c r="AI81" s="155">
        <f t="shared" si="78"/>
        <v>8.7323815481442774E-2</v>
      </c>
      <c r="AJ81" s="155">
        <f t="shared" si="78"/>
        <v>8.6413297657139329E-2</v>
      </c>
      <c r="AK81" s="155">
        <f t="shared" si="78"/>
        <v>8.5199410244102117E-2</v>
      </c>
      <c r="AL81" s="155">
        <f t="shared" si="78"/>
        <v>8.3662449403857378E-2</v>
      </c>
      <c r="AM81" s="155">
        <f t="shared" si="78"/>
        <v>8.1784629712186488E-2</v>
      </c>
    </row>
    <row r="82" spans="1:39" x14ac:dyDescent="0.25">
      <c r="A82" s="123" t="s">
        <v>56</v>
      </c>
      <c r="B82" s="155">
        <f t="shared" ref="B82:Q92" si="79">B68/B$79</f>
        <v>1.412083109228242E-2</v>
      </c>
      <c r="C82" s="155">
        <f t="shared" si="79"/>
        <v>1.7450939323998136E-2</v>
      </c>
      <c r="D82" s="155">
        <f t="shared" si="79"/>
        <v>2.150642200607087E-2</v>
      </c>
      <c r="E82" s="155">
        <f t="shared" si="79"/>
        <v>2.6413520037792161E-2</v>
      </c>
      <c r="F82" s="155">
        <f t="shared" si="79"/>
        <v>3.2263552514855805E-2</v>
      </c>
      <c r="G82" s="155">
        <f t="shared" si="79"/>
        <v>4.7261757766143664E-2</v>
      </c>
      <c r="H82" s="155">
        <f t="shared" si="79"/>
        <v>6.1041371373676115E-2</v>
      </c>
      <c r="I82" s="155">
        <f t="shared" si="79"/>
        <v>7.5523052075122374E-2</v>
      </c>
      <c r="J82" s="155">
        <f t="shared" si="79"/>
        <v>8.4113977552130959E-2</v>
      </c>
      <c r="K82" s="155">
        <f t="shared" si="79"/>
        <v>9.2745428158035034E-2</v>
      </c>
      <c r="L82" s="155">
        <f t="shared" si="79"/>
        <v>0.10135088007146446</v>
      </c>
      <c r="M82" s="155">
        <f t="shared" si="79"/>
        <v>0.10979896650989264</v>
      </c>
      <c r="N82" s="155">
        <f t="shared" si="79"/>
        <v>0.1178904578295409</v>
      </c>
      <c r="O82" s="155">
        <f t="shared" si="79"/>
        <v>0.13598104164336727</v>
      </c>
      <c r="P82" s="155">
        <f t="shared" si="79"/>
        <v>0.15596238436751422</v>
      </c>
      <c r="Q82" s="155">
        <f t="shared" si="79"/>
        <v>0.1778130319896086</v>
      </c>
      <c r="R82" s="155">
        <f t="shared" si="78"/>
        <v>0.20145948763699881</v>
      </c>
      <c r="S82" s="155">
        <f t="shared" si="78"/>
        <v>0.22677391215428674</v>
      </c>
      <c r="T82" s="155">
        <f t="shared" si="78"/>
        <v>0.24262222185902843</v>
      </c>
      <c r="U82" s="155">
        <f t="shared" si="78"/>
        <v>0.25896397169741842</v>
      </c>
      <c r="V82" s="155">
        <f t="shared" si="78"/>
        <v>0.27575658174166223</v>
      </c>
      <c r="W82" s="155">
        <f t="shared" si="78"/>
        <v>0.29295209429724495</v>
      </c>
      <c r="X82" s="155">
        <f t="shared" si="78"/>
        <v>0.31049792094768358</v>
      </c>
      <c r="Y82" s="155">
        <f t="shared" si="78"/>
        <v>0.3283376955968843</v>
      </c>
      <c r="Z82" s="155">
        <f t="shared" si="78"/>
        <v>0.34641220647378623</v>
      </c>
      <c r="AA82" s="155">
        <f t="shared" si="78"/>
        <v>0.36466037685016411</v>
      </c>
      <c r="AB82" s="155">
        <f t="shared" si="78"/>
        <v>0.38302026258246796</v>
      </c>
      <c r="AC82" s="155">
        <f t="shared" si="78"/>
        <v>0.4014300346730213</v>
      </c>
      <c r="AD82" s="155">
        <f t="shared" si="78"/>
        <v>0.41129508991607527</v>
      </c>
      <c r="AE82" s="155">
        <f t="shared" si="78"/>
        <v>0.42046117979687725</v>
      </c>
      <c r="AF82" s="155">
        <f t="shared" si="78"/>
        <v>0.42880890146802153</v>
      </c>
      <c r="AG82" s="155">
        <f t="shared" si="78"/>
        <v>0.43620465022143357</v>
      </c>
      <c r="AH82" s="155">
        <f t="shared" si="78"/>
        <v>0.44249964849767198</v>
      </c>
      <c r="AI82" s="155">
        <f t="shared" si="78"/>
        <v>0.44752966975948238</v>
      </c>
      <c r="AJ82" s="155">
        <f t="shared" si="78"/>
        <v>0.45111584753452483</v>
      </c>
      <c r="AK82" s="155">
        <f t="shared" si="78"/>
        <v>0.45306704036694156</v>
      </c>
      <c r="AL82" s="155">
        <f t="shared" si="78"/>
        <v>0.45318427483009205</v>
      </c>
      <c r="AM82" s="155">
        <f t="shared" si="78"/>
        <v>0.45126777706303101</v>
      </c>
    </row>
    <row r="83" spans="1:39" x14ac:dyDescent="0.25">
      <c r="A83" s="123" t="s">
        <v>57</v>
      </c>
      <c r="B83" s="155">
        <f t="shared" si="79"/>
        <v>2.0482387957726382E-2</v>
      </c>
      <c r="C83" s="155">
        <f t="shared" si="78"/>
        <v>2.0031115517739152E-2</v>
      </c>
      <c r="D83" s="155">
        <f t="shared" si="78"/>
        <v>1.9535318116581629E-2</v>
      </c>
      <c r="E83" s="155">
        <f t="shared" si="78"/>
        <v>1.8986486448085871E-2</v>
      </c>
      <c r="F83" s="155">
        <f t="shared" si="78"/>
        <v>1.8352553742207529E-2</v>
      </c>
      <c r="G83" s="155">
        <f t="shared" si="78"/>
        <v>2.0594300191133133E-2</v>
      </c>
      <c r="H83" s="155">
        <f t="shared" si="78"/>
        <v>2.0375782728501334E-2</v>
      </c>
      <c r="I83" s="155">
        <f t="shared" si="78"/>
        <v>1.9311784278465603E-2</v>
      </c>
      <c r="J83" s="155">
        <f t="shared" si="78"/>
        <v>2.2306462102094346E-2</v>
      </c>
      <c r="K83" s="155">
        <f t="shared" si="78"/>
        <v>2.5507899119603349E-2</v>
      </c>
      <c r="L83" s="155">
        <f t="shared" si="78"/>
        <v>2.890875311085906E-2</v>
      </c>
      <c r="M83" s="155">
        <f t="shared" si="78"/>
        <v>3.2480278461517138E-2</v>
      </c>
      <c r="N83" s="155">
        <f t="shared" si="78"/>
        <v>3.6167609212924855E-2</v>
      </c>
      <c r="O83" s="155">
        <f t="shared" si="78"/>
        <v>3.5396763955983603E-2</v>
      </c>
      <c r="P83" s="155">
        <f t="shared" si="78"/>
        <v>3.4446818049882325E-2</v>
      </c>
      <c r="Q83" s="155">
        <f t="shared" si="78"/>
        <v>3.3322446646251731E-2</v>
      </c>
      <c r="R83" s="155">
        <f t="shared" si="78"/>
        <v>3.2033549807689389E-2</v>
      </c>
      <c r="S83" s="155">
        <f t="shared" si="78"/>
        <v>3.0595283646792589E-2</v>
      </c>
      <c r="T83" s="155">
        <f t="shared" si="78"/>
        <v>3.0083681767524916E-2</v>
      </c>
      <c r="U83" s="155">
        <f t="shared" si="78"/>
        <v>2.9510650072133326E-2</v>
      </c>
      <c r="V83" s="155">
        <f t="shared" si="78"/>
        <v>2.8880475212505315E-2</v>
      </c>
      <c r="W83" s="155">
        <f t="shared" si="78"/>
        <v>2.8197725213183596E-2</v>
      </c>
      <c r="X83" s="155">
        <f t="shared" si="78"/>
        <v>2.7467250122373069E-2</v>
      </c>
      <c r="Y83" s="155">
        <f t="shared" si="78"/>
        <v>2.6694159457969387E-2</v>
      </c>
      <c r="Z83" s="155">
        <f t="shared" si="78"/>
        <v>2.5883780616558313E-2</v>
      </c>
      <c r="AA83" s="155">
        <f t="shared" si="78"/>
        <v>2.504160257243342E-2</v>
      </c>
      <c r="AB83" s="155">
        <f t="shared" si="78"/>
        <v>2.4173209213150547E-2</v>
      </c>
      <c r="AC83" s="155">
        <f t="shared" si="78"/>
        <v>2.3284206533349963E-2</v>
      </c>
      <c r="AD83" s="155">
        <f t="shared" si="78"/>
        <v>2.2818153178519436E-2</v>
      </c>
      <c r="AE83" s="155">
        <f t="shared" si="78"/>
        <v>2.2311473721695747E-2</v>
      </c>
      <c r="AF83" s="155">
        <f t="shared" si="78"/>
        <v>2.1764141021691951E-2</v>
      </c>
      <c r="AG83" s="155">
        <f t="shared" si="78"/>
        <v>2.1175975054216131E-2</v>
      </c>
      <c r="AH83" s="155">
        <f t="shared" si="78"/>
        <v>2.054666982171912E-2</v>
      </c>
      <c r="AI83" s="155">
        <f t="shared" si="78"/>
        <v>1.9875850949900169E-2</v>
      </c>
      <c r="AJ83" s="155">
        <f t="shared" si="78"/>
        <v>1.9163170724826199E-2</v>
      </c>
      <c r="AK83" s="155">
        <f t="shared" si="78"/>
        <v>1.8408446536716666E-2</v>
      </c>
      <c r="AL83" s="155">
        <f t="shared" si="78"/>
        <v>1.761184640760163E-2</v>
      </c>
      <c r="AM83" s="155">
        <f t="shared" si="78"/>
        <v>1.6774120853111241E-2</v>
      </c>
    </row>
    <row r="84" spans="1:39" x14ac:dyDescent="0.25">
      <c r="A84" s="123" t="s">
        <v>58</v>
      </c>
      <c r="B84" s="155">
        <f t="shared" si="79"/>
        <v>6.5777042984003893E-5</v>
      </c>
      <c r="C84" s="155">
        <f t="shared" si="78"/>
        <v>1.3200423228675523E-4</v>
      </c>
      <c r="D84" s="155">
        <f t="shared" si="78"/>
        <v>2.6417527618953984E-4</v>
      </c>
      <c r="E84" s="155">
        <f t="shared" si="78"/>
        <v>5.2687215666774329E-4</v>
      </c>
      <c r="F84" s="155">
        <f t="shared" si="78"/>
        <v>1.0450717575433521E-3</v>
      </c>
      <c r="G84" s="155">
        <f t="shared" si="78"/>
        <v>3.5954395986183244E-3</v>
      </c>
      <c r="H84" s="155">
        <f t="shared" si="78"/>
        <v>1.0906228960488948E-2</v>
      </c>
      <c r="I84" s="155">
        <f t="shared" si="78"/>
        <v>3.1691154655170681E-2</v>
      </c>
      <c r="J84" s="155">
        <f t="shared" si="78"/>
        <v>4.158078566578307E-2</v>
      </c>
      <c r="K84" s="155">
        <f t="shared" si="78"/>
        <v>5.4011099942148734E-2</v>
      </c>
      <c r="L84" s="155">
        <f t="shared" si="78"/>
        <v>6.9531888665067834E-2</v>
      </c>
      <c r="M84" s="155">
        <f t="shared" si="78"/>
        <v>8.8740269793517706E-2</v>
      </c>
      <c r="N84" s="155">
        <f t="shared" si="78"/>
        <v>0.1122450343747267</v>
      </c>
      <c r="O84" s="155">
        <f t="shared" si="78"/>
        <v>0.12271720478921927</v>
      </c>
      <c r="P84" s="155">
        <f t="shared" si="78"/>
        <v>0.13340913394180157</v>
      </c>
      <c r="Q84" s="155">
        <f t="shared" si="78"/>
        <v>0.14416767480915993</v>
      </c>
      <c r="R84" s="155">
        <f t="shared" si="78"/>
        <v>0.15482127497088344</v>
      </c>
      <c r="S84" s="155">
        <f t="shared" si="78"/>
        <v>0.16518652407873879</v>
      </c>
      <c r="T84" s="155">
        <f t="shared" si="78"/>
        <v>0.17052732212893287</v>
      </c>
      <c r="U84" s="155">
        <f t="shared" si="78"/>
        <v>0.17562430477217403</v>
      </c>
      <c r="V84" s="155">
        <f t="shared" si="78"/>
        <v>0.18044839853637035</v>
      </c>
      <c r="W84" s="155">
        <f t="shared" si="78"/>
        <v>0.18497184416497281</v>
      </c>
      <c r="X84" s="155">
        <f t="shared" si="78"/>
        <v>0.18916883540994686</v>
      </c>
      <c r="Y84" s="155">
        <f t="shared" si="78"/>
        <v>0.19301608999680361</v>
      </c>
      <c r="Z84" s="155">
        <f t="shared" si="78"/>
        <v>0.19649333731197793</v>
      </c>
      <c r="AA84" s="155">
        <f t="shared" si="78"/>
        <v>0.19958371069185052</v>
      </c>
      <c r="AB84" s="155">
        <f t="shared" si="78"/>
        <v>0.20227403610687278</v>
      </c>
      <c r="AC84" s="155">
        <f t="shared" si="78"/>
        <v>0.20455501331332523</v>
      </c>
      <c r="AD84" s="155">
        <f t="shared" si="78"/>
        <v>0.20574477395024593</v>
      </c>
      <c r="AE84" s="155">
        <f t="shared" si="78"/>
        <v>0.2064791554886756</v>
      </c>
      <c r="AF84" s="155">
        <f t="shared" si="78"/>
        <v>0.20672315553452952</v>
      </c>
      <c r="AG84" s="155">
        <f t="shared" si="78"/>
        <v>0.2064384775533864</v>
      </c>
      <c r="AH84" s="155">
        <f t="shared" si="78"/>
        <v>0.20558352549260195</v>
      </c>
      <c r="AI84" s="155">
        <f t="shared" si="78"/>
        <v>0.2041137375190816</v>
      </c>
      <c r="AJ84" s="155">
        <f t="shared" si="78"/>
        <v>0.2019823910690085</v>
      </c>
      <c r="AK84" s="155">
        <f t="shared" si="78"/>
        <v>0.19914202424717165</v>
      </c>
      <c r="AL84" s="155">
        <f t="shared" si="78"/>
        <v>0.19554661504704299</v>
      </c>
      <c r="AM84" s="155">
        <f t="shared" si="78"/>
        <v>0.19115462815717318</v>
      </c>
    </row>
    <row r="85" spans="1:39" x14ac:dyDescent="0.25">
      <c r="A85" s="123" t="s">
        <v>59</v>
      </c>
      <c r="B85" s="155">
        <f t="shared" si="79"/>
        <v>7.5107255507975606E-3</v>
      </c>
      <c r="C85" s="155">
        <f t="shared" si="78"/>
        <v>9.7694146649955176E-3</v>
      </c>
      <c r="D85" s="155">
        <f t="shared" si="78"/>
        <v>1.2672024366470646E-2</v>
      </c>
      <c r="E85" s="155">
        <f t="shared" si="78"/>
        <v>1.6380691021597438E-2</v>
      </c>
      <c r="F85" s="155">
        <f t="shared" si="78"/>
        <v>2.1059411114216615E-2</v>
      </c>
      <c r="G85" s="155">
        <f t="shared" si="78"/>
        <v>2.7874011584970448E-2</v>
      </c>
      <c r="H85" s="155">
        <f t="shared" si="78"/>
        <v>3.2528905983900652E-2</v>
      </c>
      <c r="I85" s="155">
        <f t="shared" si="78"/>
        <v>3.6364722413513455E-2</v>
      </c>
      <c r="J85" s="155">
        <f t="shared" si="78"/>
        <v>3.5941172009327761E-2</v>
      </c>
      <c r="K85" s="155">
        <f t="shared" si="78"/>
        <v>3.5167370405861015E-2</v>
      </c>
      <c r="L85" s="155">
        <f t="shared" si="78"/>
        <v>3.4103443272503885E-2</v>
      </c>
      <c r="M85" s="155">
        <f t="shared" si="78"/>
        <v>3.278629019968117E-2</v>
      </c>
      <c r="N85" s="155">
        <f t="shared" si="78"/>
        <v>3.1238919294708328E-2</v>
      </c>
      <c r="O85" s="155">
        <f t="shared" si="78"/>
        <v>3.2782446228614905E-2</v>
      </c>
      <c r="P85" s="155">
        <f t="shared" si="78"/>
        <v>3.4208064867035058E-2</v>
      </c>
      <c r="Q85" s="155">
        <f t="shared" si="78"/>
        <v>3.5482799355881785E-2</v>
      </c>
      <c r="R85" s="155">
        <f t="shared" si="78"/>
        <v>3.6575280055444831E-2</v>
      </c>
      <c r="S85" s="155">
        <f t="shared" si="78"/>
        <v>3.7457490189610476E-2</v>
      </c>
      <c r="T85" s="155">
        <f t="shared" si="78"/>
        <v>3.7053836627381362E-2</v>
      </c>
      <c r="U85" s="155">
        <f t="shared" si="78"/>
        <v>3.6567812261037065E-2</v>
      </c>
      <c r="V85" s="155">
        <f t="shared" si="78"/>
        <v>3.6003319381088354E-2</v>
      </c>
      <c r="W85" s="155">
        <f t="shared" si="78"/>
        <v>3.5364725207362523E-2</v>
      </c>
      <c r="X85" s="155">
        <f t="shared" si="78"/>
        <v>3.4656875160416691E-2</v>
      </c>
      <c r="Y85" s="155">
        <f t="shared" si="78"/>
        <v>3.3885076922364289E-2</v>
      </c>
      <c r="Z85" s="155">
        <f t="shared" si="78"/>
        <v>3.3055059366705032E-2</v>
      </c>
      <c r="AA85" s="155">
        <f t="shared" si="78"/>
        <v>3.2172910868512719E-2</v>
      </c>
      <c r="AB85" s="155">
        <f t="shared" si="78"/>
        <v>3.1245001775207101E-2</v>
      </c>
      <c r="AC85" s="155">
        <f t="shared" si="78"/>
        <v>3.0277895907649365E-2</v>
      </c>
      <c r="AD85" s="155">
        <f t="shared" si="78"/>
        <v>2.9114084366755798E-2</v>
      </c>
      <c r="AE85" s="155">
        <f t="shared" si="78"/>
        <v>2.7932467266150635E-2</v>
      </c>
      <c r="AF85" s="155">
        <f t="shared" si="78"/>
        <v>2.6735048029828498E-2</v>
      </c>
      <c r="AG85" s="155">
        <f t="shared" si="78"/>
        <v>2.5523560062354303E-2</v>
      </c>
      <c r="AH85" s="155">
        <f t="shared" si="78"/>
        <v>2.4299518711864924E-2</v>
      </c>
      <c r="AI85" s="155">
        <f t="shared" si="78"/>
        <v>2.3064304195097387E-2</v>
      </c>
      <c r="AJ85" s="155">
        <f t="shared" si="78"/>
        <v>2.1819278769978172E-2</v>
      </c>
      <c r="AK85" s="155">
        <f t="shared" si="78"/>
        <v>2.0565939743417024E-2</v>
      </c>
      <c r="AL85" s="155">
        <f t="shared" si="78"/>
        <v>1.9306106786163426E-2</v>
      </c>
      <c r="AM85" s="155">
        <f t="shared" si="78"/>
        <v>1.8042137097650943E-2</v>
      </c>
    </row>
    <row r="86" spans="1:39" x14ac:dyDescent="0.25">
      <c r="A86" s="123" t="s">
        <v>60</v>
      </c>
      <c r="B86" s="155">
        <f t="shared" si="79"/>
        <v>4.4202731850680101E-3</v>
      </c>
      <c r="C86" s="155">
        <f t="shared" si="78"/>
        <v>4.7396856983216926E-3</v>
      </c>
      <c r="D86" s="155">
        <f t="shared" si="78"/>
        <v>5.0680487128290635E-3</v>
      </c>
      <c r="E86" s="155">
        <f t="shared" si="78"/>
        <v>5.4005846960783763E-3</v>
      </c>
      <c r="F86" s="155">
        <f t="shared" si="78"/>
        <v>5.7235906721269623E-3</v>
      </c>
      <c r="G86" s="155">
        <f t="shared" si="78"/>
        <v>6.587795801078644E-3</v>
      </c>
      <c r="H86" s="155">
        <f t="shared" si="78"/>
        <v>6.6854157259352504E-3</v>
      </c>
      <c r="I86" s="155">
        <f t="shared" si="78"/>
        <v>6.4991647551094741E-3</v>
      </c>
      <c r="J86" s="155">
        <f t="shared" si="78"/>
        <v>6.5896614476908455E-3</v>
      </c>
      <c r="K86" s="155">
        <f t="shared" si="78"/>
        <v>6.614611803182768E-3</v>
      </c>
      <c r="L86" s="155">
        <f t="shared" si="78"/>
        <v>6.5804606087833976E-3</v>
      </c>
      <c r="M86" s="155">
        <f t="shared" si="78"/>
        <v>6.4899886960041956E-3</v>
      </c>
      <c r="N86" s="155">
        <f t="shared" si="78"/>
        <v>6.3436799052682506E-3</v>
      </c>
      <c r="O86" s="155">
        <f t="shared" si="78"/>
        <v>6.1460630447573031E-3</v>
      </c>
      <c r="P86" s="155">
        <f t="shared" si="78"/>
        <v>5.9209930853256713E-3</v>
      </c>
      <c r="Q86" s="155">
        <f t="shared" si="78"/>
        <v>5.6701469686925967E-3</v>
      </c>
      <c r="R86" s="155">
        <f t="shared" si="78"/>
        <v>5.3960317220103126E-3</v>
      </c>
      <c r="S86" s="155">
        <f t="shared" si="78"/>
        <v>5.1019465203154439E-3</v>
      </c>
      <c r="T86" s="155">
        <f t="shared" si="78"/>
        <v>4.7284056325560221E-3</v>
      </c>
      <c r="U86" s="155">
        <f t="shared" si="78"/>
        <v>4.3718458296832449E-3</v>
      </c>
      <c r="V86" s="155">
        <f t="shared" si="78"/>
        <v>4.0326703212888778E-3</v>
      </c>
      <c r="W86" s="155">
        <f t="shared" si="78"/>
        <v>3.7111181405563185E-3</v>
      </c>
      <c r="X86" s="155">
        <f t="shared" si="78"/>
        <v>3.4072830300124887E-3</v>
      </c>
      <c r="Y86" s="155">
        <f t="shared" si="78"/>
        <v>3.1211281475600292E-3</v>
      </c>
      <c r="Z86" s="155">
        <f t="shared" si="78"/>
        <v>2.852498220219732E-3</v>
      </c>
      <c r="AA86" s="155">
        <f t="shared" si="78"/>
        <v>2.6011303268157534E-3</v>
      </c>
      <c r="AB86" s="155">
        <f t="shared" si="78"/>
        <v>2.3666641197867874E-3</v>
      </c>
      <c r="AC86" s="155">
        <f t="shared" si="78"/>
        <v>2.1486519937016627E-3</v>
      </c>
      <c r="AD86" s="155">
        <f t="shared" si="78"/>
        <v>2.4140267366378971E-3</v>
      </c>
      <c r="AE86" s="155">
        <f t="shared" si="78"/>
        <v>2.7061183655082391E-3</v>
      </c>
      <c r="AF86" s="155">
        <f t="shared" si="78"/>
        <v>3.0263350616755672E-3</v>
      </c>
      <c r="AG86" s="155">
        <f t="shared" si="78"/>
        <v>3.3757932587023011E-3</v>
      </c>
      <c r="AH86" s="155">
        <f t="shared" si="78"/>
        <v>3.7551804708699879E-3</v>
      </c>
      <c r="AI86" s="155">
        <f t="shared" si="78"/>
        <v>4.1645880605769682E-3</v>
      </c>
      <c r="AJ86" s="155">
        <f t="shared" si="78"/>
        <v>4.603314360992844E-3</v>
      </c>
      <c r="AK86" s="155">
        <f t="shared" si="78"/>
        <v>5.0696427051015311E-3</v>
      </c>
      <c r="AL86" s="155">
        <f t="shared" si="78"/>
        <v>5.5606050278869034E-3</v>
      </c>
      <c r="AM86" s="155">
        <f t="shared" si="78"/>
        <v>6.0717498834592688E-3</v>
      </c>
    </row>
    <row r="87" spans="1:39" x14ac:dyDescent="0.25">
      <c r="A87" s="123" t="s">
        <v>61</v>
      </c>
      <c r="B87" s="155">
        <f t="shared" si="79"/>
        <v>1.9359078095554425E-6</v>
      </c>
      <c r="C87" s="155">
        <f t="shared" si="78"/>
        <v>1.1746232160223408E-5</v>
      </c>
      <c r="D87" s="155">
        <f t="shared" si="78"/>
        <v>7.1072778401722338E-5</v>
      </c>
      <c r="E87" s="155">
        <f t="shared" si="78"/>
        <v>4.2856506893474469E-4</v>
      </c>
      <c r="F87" s="155">
        <f t="shared" si="78"/>
        <v>2.5701474037258011E-3</v>
      </c>
      <c r="G87" s="155">
        <f t="shared" si="78"/>
        <v>4.3185882068517119E-3</v>
      </c>
      <c r="H87" s="155">
        <f t="shared" si="78"/>
        <v>6.3979712586351061E-3</v>
      </c>
      <c r="I87" s="155">
        <f t="shared" si="78"/>
        <v>9.0799532722116265E-3</v>
      </c>
      <c r="J87" s="155">
        <f t="shared" si="78"/>
        <v>8.4876094933033479E-3</v>
      </c>
      <c r="K87" s="155">
        <f t="shared" si="78"/>
        <v>7.8545782170504706E-3</v>
      </c>
      <c r="L87" s="155">
        <f t="shared" si="78"/>
        <v>7.2039554966678966E-3</v>
      </c>
      <c r="M87" s="155">
        <f t="shared" si="78"/>
        <v>6.5502049372962029E-3</v>
      </c>
      <c r="N87" s="155">
        <f t="shared" si="78"/>
        <v>5.9026689790315284E-3</v>
      </c>
      <c r="O87" s="155">
        <f t="shared" si="78"/>
        <v>5.7924039161033735E-3</v>
      </c>
      <c r="P87" s="155">
        <f t="shared" si="78"/>
        <v>5.6521156738871111E-3</v>
      </c>
      <c r="Q87" s="155">
        <f t="shared" si="78"/>
        <v>5.4823336538729218E-3</v>
      </c>
      <c r="R87" s="155">
        <f t="shared" si="78"/>
        <v>5.2844561825220711E-3</v>
      </c>
      <c r="S87" s="155">
        <f t="shared" si="78"/>
        <v>5.0607673045747117E-3</v>
      </c>
      <c r="T87" s="155">
        <f t="shared" si="78"/>
        <v>4.6184603895511626E-3</v>
      </c>
      <c r="U87" s="155">
        <f t="shared" si="78"/>
        <v>4.204838945494717E-3</v>
      </c>
      <c r="V87" s="155">
        <f t="shared" si="78"/>
        <v>3.8192604623451397E-3</v>
      </c>
      <c r="W87" s="155">
        <f t="shared" si="78"/>
        <v>3.4609344059532434E-3</v>
      </c>
      <c r="X87" s="155">
        <f t="shared" si="78"/>
        <v>3.1289514818662613E-3</v>
      </c>
      <c r="Y87" s="155">
        <f t="shared" si="78"/>
        <v>2.8223069770699394E-3</v>
      </c>
      <c r="Z87" s="155">
        <f t="shared" si="78"/>
        <v>2.5399201386120205E-3</v>
      </c>
      <c r="AA87" s="155">
        <f t="shared" si="78"/>
        <v>2.280650950521961E-3</v>
      </c>
      <c r="AB87" s="155">
        <f t="shared" si="78"/>
        <v>2.0433152051924533E-3</v>
      </c>
      <c r="AC87" s="155">
        <f t="shared" si="78"/>
        <v>1.8266984119766584E-3</v>
      </c>
      <c r="AD87" s="155">
        <f t="shared" si="78"/>
        <v>1.7507304822474939E-3</v>
      </c>
      <c r="AE87" s="155">
        <f t="shared" si="78"/>
        <v>1.6741734612687458E-3</v>
      </c>
      <c r="AF87" s="155">
        <f t="shared" si="78"/>
        <v>1.5971552045139596E-3</v>
      </c>
      <c r="AG87" s="155">
        <f t="shared" si="78"/>
        <v>1.5197858623818797E-3</v>
      </c>
      <c r="AH87" s="155">
        <f t="shared" si="78"/>
        <v>1.4421612406906267E-3</v>
      </c>
      <c r="AI87" s="155">
        <f t="shared" si="78"/>
        <v>1.3643679294403305E-3</v>
      </c>
      <c r="AJ87" s="155">
        <f t="shared" si="78"/>
        <v>1.2864903522795796E-3</v>
      </c>
      <c r="AK87" s="155">
        <f t="shared" si="78"/>
        <v>1.2086197847967536E-3</v>
      </c>
      <c r="AL87" s="155">
        <f t="shared" si="78"/>
        <v>1.1308652054003942E-3</v>
      </c>
      <c r="AM87" s="155">
        <f t="shared" si="78"/>
        <v>1.053365557748643E-3</v>
      </c>
    </row>
    <row r="88" spans="1:39" x14ac:dyDescent="0.25">
      <c r="A88" s="123" t="s">
        <v>62</v>
      </c>
      <c r="B88" s="155">
        <f t="shared" si="79"/>
        <v>3.9818906734783027E-2</v>
      </c>
      <c r="C88" s="155">
        <f t="shared" si="78"/>
        <v>3.8207325816257319E-2</v>
      </c>
      <c r="D88" s="155">
        <f t="shared" si="78"/>
        <v>3.6559037757612517E-2</v>
      </c>
      <c r="E88" s="155">
        <f t="shared" si="78"/>
        <v>3.4861946712374067E-2</v>
      </c>
      <c r="F88" s="155">
        <f t="shared" si="78"/>
        <v>3.3062546329489254E-2</v>
      </c>
      <c r="G88" s="155">
        <f t="shared" si="78"/>
        <v>3.6507157487026848E-2</v>
      </c>
      <c r="H88" s="155">
        <f t="shared" si="78"/>
        <v>3.5541558552318588E-2</v>
      </c>
      <c r="I88" s="155">
        <f t="shared" si="78"/>
        <v>3.3146353356838562E-2</v>
      </c>
      <c r="J88" s="155">
        <f t="shared" si="78"/>
        <v>3.276028822476007E-2</v>
      </c>
      <c r="K88" s="155">
        <f t="shared" si="78"/>
        <v>3.2054970002199798E-2</v>
      </c>
      <c r="L88" s="155">
        <f t="shared" si="78"/>
        <v>3.1085203086143841E-2</v>
      </c>
      <c r="M88" s="155">
        <f t="shared" si="78"/>
        <v>2.9884621360801056E-2</v>
      </c>
      <c r="N88" s="155">
        <f t="shared" ref="C88:AM92" si="80">N74/N$79</f>
        <v>2.8474196658335539E-2</v>
      </c>
      <c r="O88" s="155">
        <f t="shared" si="80"/>
        <v>2.7965841672062598E-2</v>
      </c>
      <c r="P88" s="155">
        <f t="shared" si="80"/>
        <v>2.7311534525051317E-2</v>
      </c>
      <c r="Q88" s="155">
        <f t="shared" si="80"/>
        <v>2.651346742907398E-2</v>
      </c>
      <c r="R88" s="155">
        <f t="shared" si="80"/>
        <v>2.5578046417363422E-2</v>
      </c>
      <c r="S88" s="155">
        <f t="shared" si="80"/>
        <v>2.4515990443978002E-2</v>
      </c>
      <c r="T88" s="155">
        <f t="shared" si="80"/>
        <v>2.4271650218426703E-2</v>
      </c>
      <c r="U88" s="155">
        <f t="shared" si="80"/>
        <v>2.3972893421383562E-2</v>
      </c>
      <c r="V88" s="155">
        <f t="shared" si="80"/>
        <v>2.3622147259544434E-2</v>
      </c>
      <c r="W88" s="155">
        <f t="shared" si="80"/>
        <v>2.3222152399744855E-2</v>
      </c>
      <c r="X88" s="155">
        <f t="shared" si="80"/>
        <v>2.277597295711015E-2</v>
      </c>
      <c r="Y88" s="155">
        <f t="shared" si="80"/>
        <v>2.2286987316669185E-2</v>
      </c>
      <c r="Z88" s="155">
        <f t="shared" si="80"/>
        <v>2.1758862363909476E-2</v>
      </c>
      <c r="AA88" s="155">
        <f t="shared" si="80"/>
        <v>2.1195514001423141E-2</v>
      </c>
      <c r="AB88" s="155">
        <f t="shared" si="80"/>
        <v>2.0601057025222864E-2</v>
      </c>
      <c r="AC88" s="155">
        <f t="shared" si="80"/>
        <v>1.9979747513759163E-2</v>
      </c>
      <c r="AD88" s="155">
        <f t="shared" si="80"/>
        <v>2.4373975941163622E-2</v>
      </c>
      <c r="AE88" s="155">
        <f t="shared" si="80"/>
        <v>2.9668219144966153E-2</v>
      </c>
      <c r="AF88" s="155">
        <f t="shared" si="80"/>
        <v>3.6026501171256636E-2</v>
      </c>
      <c r="AG88" s="155">
        <f t="shared" si="80"/>
        <v>4.3635635542549976E-2</v>
      </c>
      <c r="AH88" s="155">
        <f t="shared" si="80"/>
        <v>5.270558828045839E-2</v>
      </c>
      <c r="AI88" s="155">
        <f t="shared" si="80"/>
        <v>6.3468507897729773E-2</v>
      </c>
      <c r="AJ88" s="155">
        <f t="shared" si="80"/>
        <v>7.6175841410496062E-2</v>
      </c>
      <c r="AK88" s="155">
        <f t="shared" si="80"/>
        <v>9.1092865914489146E-2</v>
      </c>
      <c r="AL88" s="155">
        <f t="shared" si="80"/>
        <v>0.10848993492018524</v>
      </c>
      <c r="AM88" s="155">
        <f t="shared" si="80"/>
        <v>0.12862981975384191</v>
      </c>
    </row>
    <row r="89" spans="1:39" x14ac:dyDescent="0.25">
      <c r="A89" s="123" t="s">
        <v>63</v>
      </c>
      <c r="B89" s="155">
        <f t="shared" si="79"/>
        <v>0.12111394326705968</v>
      </c>
      <c r="C89" s="155">
        <f t="shared" si="80"/>
        <v>0.11774728119271193</v>
      </c>
      <c r="D89" s="155">
        <f t="shared" si="80"/>
        <v>0.1141559194380436</v>
      </c>
      <c r="E89" s="155">
        <f t="shared" si="80"/>
        <v>0.11029472654408189</v>
      </c>
      <c r="F89" s="155">
        <f t="shared" si="80"/>
        <v>0.10598364341179477</v>
      </c>
      <c r="G89" s="155">
        <f t="shared" si="80"/>
        <v>8.4136594254127964E-2</v>
      </c>
      <c r="H89" s="155">
        <f t="shared" si="80"/>
        <v>5.8890838659671998E-2</v>
      </c>
      <c r="I89" s="155">
        <f t="shared" si="80"/>
        <v>3.9486749835701933E-2</v>
      </c>
      <c r="J89" s="155">
        <f t="shared" si="80"/>
        <v>2.6590172116905435E-2</v>
      </c>
      <c r="K89" s="155">
        <f t="shared" si="80"/>
        <v>1.7726647605563691E-2</v>
      </c>
      <c r="L89" s="155">
        <f t="shared" si="80"/>
        <v>1.1712315092463101E-2</v>
      </c>
      <c r="M89" s="155">
        <f t="shared" si="80"/>
        <v>7.671752758988651E-3</v>
      </c>
      <c r="N89" s="155">
        <f t="shared" si="80"/>
        <v>4.980307091682506E-3</v>
      </c>
      <c r="O89" s="155">
        <f t="shared" si="80"/>
        <v>4.3450728663454287E-3</v>
      </c>
      <c r="P89" s="155">
        <f t="shared" si="80"/>
        <v>3.7694657208852626E-3</v>
      </c>
      <c r="Q89" s="155">
        <f t="shared" si="80"/>
        <v>3.2506091344447585E-3</v>
      </c>
      <c r="R89" s="155">
        <f t="shared" si="80"/>
        <v>2.7856729110107004E-3</v>
      </c>
      <c r="S89" s="155">
        <f t="shared" si="80"/>
        <v>2.3717926561924512E-3</v>
      </c>
      <c r="T89" s="155">
        <f t="shared" si="80"/>
        <v>1.7843733647316107E-3</v>
      </c>
      <c r="U89" s="155">
        <f t="shared" si="80"/>
        <v>1.3392634980328366E-3</v>
      </c>
      <c r="V89" s="155">
        <f t="shared" si="80"/>
        <v>1.0028225718250404E-3</v>
      </c>
      <c r="W89" s="155">
        <f t="shared" si="80"/>
        <v>7.4914580065953097E-4</v>
      </c>
      <c r="X89" s="155">
        <f t="shared" si="80"/>
        <v>5.5834157526080488E-4</v>
      </c>
      <c r="Y89" s="155">
        <f t="shared" si="80"/>
        <v>4.1517724759240093E-4</v>
      </c>
      <c r="Z89" s="155">
        <f t="shared" si="80"/>
        <v>3.0801900601448978E-4</v>
      </c>
      <c r="AA89" s="155">
        <f t="shared" si="80"/>
        <v>2.2800503279266126E-4</v>
      </c>
      <c r="AB89" s="155">
        <f t="shared" si="80"/>
        <v>1.6840273294902442E-4</v>
      </c>
      <c r="AC89" s="155">
        <f t="shared" si="80"/>
        <v>1.2411057198474931E-4</v>
      </c>
      <c r="AD89" s="155">
        <f t="shared" si="80"/>
        <v>1.288419101999528E-4</v>
      </c>
      <c r="AE89" s="155">
        <f t="shared" si="80"/>
        <v>1.3345481593273517E-4</v>
      </c>
      <c r="AF89" s="155">
        <f t="shared" si="80"/>
        <v>1.3790399704907585E-4</v>
      </c>
      <c r="AG89" s="155">
        <f t="shared" si="80"/>
        <v>1.4213730246981381E-4</v>
      </c>
      <c r="AH89" s="155">
        <f t="shared" si="80"/>
        <v>1.4609502390916531E-4</v>
      </c>
      <c r="AI89" s="155">
        <f t="shared" si="80"/>
        <v>1.4970939062462481E-4</v>
      </c>
      <c r="AJ89" s="155">
        <f t="shared" si="80"/>
        <v>1.5290440939120723E-4</v>
      </c>
      <c r="AK89" s="155">
        <f t="shared" si="80"/>
        <v>1.5559624461582497E-4</v>
      </c>
      <c r="AL89" s="155">
        <f t="shared" si="80"/>
        <v>1.5769437027510932E-4</v>
      </c>
      <c r="AM89" s="155">
        <f t="shared" si="80"/>
        <v>1.5910374309664621E-4</v>
      </c>
    </row>
    <row r="90" spans="1:39" x14ac:dyDescent="0.25">
      <c r="A90" s="123" t="s">
        <v>64</v>
      </c>
      <c r="B90" s="155">
        <f t="shared" si="79"/>
        <v>0.51699528880084755</v>
      </c>
      <c r="C90" s="155">
        <f t="shared" si="80"/>
        <v>0.52561741603446743</v>
      </c>
      <c r="D90" s="155">
        <f t="shared" si="80"/>
        <v>0.53289753685780594</v>
      </c>
      <c r="E90" s="155">
        <f t="shared" si="80"/>
        <v>0.53842651964798027</v>
      </c>
      <c r="F90" s="155">
        <f t="shared" si="80"/>
        <v>0.54104944647652864</v>
      </c>
      <c r="G90" s="155">
        <f t="shared" si="80"/>
        <v>0.63393604998190278</v>
      </c>
      <c r="H90" s="155">
        <f t="shared" si="80"/>
        <v>0.65489348427751426</v>
      </c>
      <c r="I90" s="155">
        <f t="shared" si="80"/>
        <v>0.64809210062957534</v>
      </c>
      <c r="J90" s="155">
        <f t="shared" si="80"/>
        <v>0.64321305683265806</v>
      </c>
      <c r="K90" s="155">
        <f t="shared" si="80"/>
        <v>0.63198777582730736</v>
      </c>
      <c r="L90" s="155">
        <f t="shared" si="80"/>
        <v>0.6154222275515786</v>
      </c>
      <c r="M90" s="155">
        <f t="shared" si="80"/>
        <v>0.5941189324656303</v>
      </c>
      <c r="N90" s="155">
        <f t="shared" si="80"/>
        <v>0.56843823209526534</v>
      </c>
      <c r="O90" s="155">
        <f t="shared" si="80"/>
        <v>0.53785034472639304</v>
      </c>
      <c r="P90" s="155">
        <f t="shared" si="80"/>
        <v>0.50603600176068986</v>
      </c>
      <c r="Q90" s="155">
        <f t="shared" si="80"/>
        <v>0.47326414041141118</v>
      </c>
      <c r="R90" s="155">
        <f t="shared" si="80"/>
        <v>0.43985162264678868</v>
      </c>
      <c r="S90" s="155">
        <f t="shared" si="80"/>
        <v>0.40615333863552661</v>
      </c>
      <c r="T90" s="155">
        <f t="shared" si="80"/>
        <v>0.38743878939069509</v>
      </c>
      <c r="U90" s="155">
        <f t="shared" si="80"/>
        <v>0.36871215842295152</v>
      </c>
      <c r="V90" s="155">
        <f t="shared" si="80"/>
        <v>0.35006572168140188</v>
      </c>
      <c r="W90" s="155">
        <f t="shared" si="80"/>
        <v>0.33158577818026219</v>
      </c>
      <c r="X90" s="155">
        <f t="shared" si="80"/>
        <v>0.31335279507560082</v>
      </c>
      <c r="Y90" s="155">
        <f t="shared" si="80"/>
        <v>0.29544130325035167</v>
      </c>
      <c r="Z90" s="155">
        <f t="shared" si="80"/>
        <v>0.27791964067567948</v>
      </c>
      <c r="AA90" s="155">
        <f t="shared" si="80"/>
        <v>0.26084962546581869</v>
      </c>
      <c r="AB90" s="155">
        <f t="shared" si="80"/>
        <v>0.244286225340795</v>
      </c>
      <c r="AC90" s="155">
        <f t="shared" si="80"/>
        <v>0.22827727541383683</v>
      </c>
      <c r="AD90" s="155">
        <f t="shared" si="80"/>
        <v>0.2137236098382902</v>
      </c>
      <c r="AE90" s="155">
        <f t="shared" si="80"/>
        <v>0.19965079281741291</v>
      </c>
      <c r="AF90" s="155">
        <f t="shared" si="80"/>
        <v>0.18606088621511058</v>
      </c>
      <c r="AG90" s="155">
        <f t="shared" si="80"/>
        <v>0.17295285788427814</v>
      </c>
      <c r="AH90" s="155">
        <f t="shared" si="80"/>
        <v>0.16032326184058021</v>
      </c>
      <c r="AI90" s="155">
        <f t="shared" si="80"/>
        <v>0.14816703887213062</v>
      </c>
      <c r="AJ90" s="155">
        <f t="shared" si="80"/>
        <v>0.13647842788397641</v>
      </c>
      <c r="AK90" s="155">
        <f t="shared" si="80"/>
        <v>0.12525196704533328</v>
      </c>
      <c r="AL90" s="155">
        <f t="shared" si="80"/>
        <v>0.11448354685086105</v>
      </c>
      <c r="AM90" s="155">
        <f t="shared" si="80"/>
        <v>0.10417145410777651</v>
      </c>
    </row>
    <row r="91" spans="1:39" x14ac:dyDescent="0.25">
      <c r="A91" s="123" t="s">
        <v>65</v>
      </c>
      <c r="B91" s="155">
        <f t="shared" si="79"/>
        <v>7.5133108559664553E-3</v>
      </c>
      <c r="C91" s="155">
        <f t="shared" si="80"/>
        <v>8.5200813255607959E-3</v>
      </c>
      <c r="D91" s="155">
        <f t="shared" si="80"/>
        <v>9.6348936946967258E-3</v>
      </c>
      <c r="E91" s="155">
        <f t="shared" si="80"/>
        <v>1.0858226033054929E-2</v>
      </c>
      <c r="F91" s="155">
        <f t="shared" si="80"/>
        <v>1.217022517650776E-2</v>
      </c>
      <c r="G91" s="155">
        <f t="shared" si="80"/>
        <v>1.0592149871685353E-2</v>
      </c>
      <c r="H91" s="155">
        <f t="shared" si="80"/>
        <v>8.1280496564926068E-3</v>
      </c>
      <c r="I91" s="155">
        <f t="shared" si="80"/>
        <v>5.9748831691156913E-3</v>
      </c>
      <c r="J91" s="155">
        <f t="shared" si="80"/>
        <v>3.2176725352832248E-3</v>
      </c>
      <c r="K91" s="155">
        <f t="shared" si="80"/>
        <v>1.7154970361851201E-3</v>
      </c>
      <c r="L91" s="155">
        <f t="shared" si="80"/>
        <v>9.0646027055871876E-4</v>
      </c>
      <c r="M91" s="155">
        <f t="shared" si="80"/>
        <v>4.7483562014428895E-4</v>
      </c>
      <c r="N91" s="155">
        <f t="shared" si="80"/>
        <v>2.4651734440440124E-4</v>
      </c>
      <c r="O91" s="155">
        <f t="shared" si="80"/>
        <v>2.2740807751713159E-4</v>
      </c>
      <c r="P91" s="155">
        <f t="shared" si="80"/>
        <v>2.0859605268824943E-4</v>
      </c>
      <c r="Q91" s="155">
        <f t="shared" si="80"/>
        <v>1.9019912030922984E-4</v>
      </c>
      <c r="R91" s="155">
        <f t="shared" si="80"/>
        <v>1.7234208325010987E-4</v>
      </c>
      <c r="S91" s="155">
        <f t="shared" si="80"/>
        <v>1.551512940690197E-4</v>
      </c>
      <c r="T91" s="155">
        <f t="shared" si="80"/>
        <v>1.7291874234890884E-4</v>
      </c>
      <c r="U91" s="155">
        <f t="shared" si="80"/>
        <v>1.9226490714626074E-4</v>
      </c>
      <c r="V91" s="155">
        <f t="shared" si="80"/>
        <v>2.1327293471392212E-4</v>
      </c>
      <c r="W91" s="155">
        <f t="shared" si="80"/>
        <v>2.3602371828619948E-4</v>
      </c>
      <c r="X91" s="155">
        <f t="shared" si="80"/>
        <v>2.6059550484230172E-4</v>
      </c>
      <c r="Y91" s="155">
        <f t="shared" si="80"/>
        <v>2.8706361658327505E-4</v>
      </c>
      <c r="Z91" s="155">
        <f t="shared" si="80"/>
        <v>3.1550029939724839E-4</v>
      </c>
      <c r="AA91" s="155">
        <f t="shared" si="80"/>
        <v>3.4597470530970575E-4</v>
      </c>
      <c r="AB91" s="155">
        <f t="shared" si="80"/>
        <v>3.7855301023022791E-4</v>
      </c>
      <c r="AC91" s="155">
        <f t="shared" si="80"/>
        <v>4.1329866263881452E-4</v>
      </c>
      <c r="AD91" s="155">
        <f t="shared" si="80"/>
        <v>4.4315583215435821E-4</v>
      </c>
      <c r="AE91" s="155">
        <f t="shared" si="80"/>
        <v>4.7410840676650312E-4</v>
      </c>
      <c r="AF91" s="155">
        <f t="shared" si="80"/>
        <v>5.0601611853748427E-4</v>
      </c>
      <c r="AG91" s="155">
        <f t="shared" si="80"/>
        <v>5.3869092246777435E-4</v>
      </c>
      <c r="AH91" s="155">
        <f t="shared" si="80"/>
        <v>5.7188815760010766E-4</v>
      </c>
      <c r="AI91" s="155">
        <f t="shared" si="80"/>
        <v>6.0529740719551556E-4</v>
      </c>
      <c r="AJ91" s="155">
        <f t="shared" si="80"/>
        <v>6.3853377189472082E-4</v>
      </c>
      <c r="AK91" s="155">
        <f t="shared" si="80"/>
        <v>6.7113063677770297E-4</v>
      </c>
      <c r="AL91" s="155">
        <f t="shared" si="80"/>
        <v>7.0253543477420623E-4</v>
      </c>
      <c r="AM91" s="155">
        <f t="shared" si="80"/>
        <v>7.3211032782746169E-4</v>
      </c>
    </row>
    <row r="92" spans="1:39" x14ac:dyDescent="0.25">
      <c r="A92" s="123" t="s">
        <v>66</v>
      </c>
      <c r="B92" s="167">
        <f t="shared" si="79"/>
        <v>0.17337171114628033</v>
      </c>
      <c r="C92" s="167">
        <f t="shared" si="80"/>
        <v>0.16215724507839896</v>
      </c>
      <c r="D92" s="167">
        <f t="shared" si="80"/>
        <v>0.15124648274452396</v>
      </c>
      <c r="E92" s="167">
        <f t="shared" si="80"/>
        <v>0.14058629118900828</v>
      </c>
      <c r="F92" s="167">
        <f t="shared" si="80"/>
        <v>0.1299656098479785</v>
      </c>
      <c r="G92" s="167">
        <f t="shared" si="80"/>
        <v>1.8671166574619646E-2</v>
      </c>
      <c r="H92" s="167">
        <f t="shared" si="80"/>
        <v>2.3650002213107778E-3</v>
      </c>
      <c r="I92" s="167">
        <f t="shared" si="80"/>
        <v>2.8696686702926646E-4</v>
      </c>
      <c r="J92" s="167">
        <f t="shared" si="80"/>
        <v>2.8362448120995438E-4</v>
      </c>
      <c r="K92" s="167">
        <f t="shared" si="80"/>
        <v>2.7751813948337606E-4</v>
      </c>
      <c r="L92" s="167">
        <f t="shared" si="80"/>
        <v>2.6912231474050742E-4</v>
      </c>
      <c r="M92" s="167">
        <f t="shared" si="80"/>
        <v>2.5872819468074739E-4</v>
      </c>
      <c r="N92" s="167">
        <f t="shared" si="80"/>
        <v>2.465173444044014E-4</v>
      </c>
      <c r="O92" s="167">
        <f t="shared" si="80"/>
        <v>2.422074096733095E-4</v>
      </c>
      <c r="P92" s="167">
        <f t="shared" si="80"/>
        <v>2.3662965066141399E-4</v>
      </c>
      <c r="Q92" s="167">
        <f t="shared" si="80"/>
        <v>2.2980163745772527E-4</v>
      </c>
      <c r="R92" s="167">
        <f t="shared" si="80"/>
        <v>2.2177750413962917E-4</v>
      </c>
      <c r="S92" s="167">
        <f t="shared" si="80"/>
        <v>2.1264887717606943E-4</v>
      </c>
      <c r="T92" s="167">
        <f t="shared" si="80"/>
        <v>2.1114623325298266E-4</v>
      </c>
      <c r="U92" s="167">
        <f t="shared" si="80"/>
        <v>2.0915818807754644E-4</v>
      </c>
      <c r="V92" s="167">
        <f t="shared" si="80"/>
        <v>2.0670175868671303E-4</v>
      </c>
      <c r="W92" s="167">
        <f t="shared" si="80"/>
        <v>2.0379693726312186E-4</v>
      </c>
      <c r="X92" s="167">
        <f t="shared" si="80"/>
        <v>2.0046682104348697E-4</v>
      </c>
      <c r="Y92" s="167">
        <f t="shared" si="80"/>
        <v>1.9673757494455033E-4</v>
      </c>
      <c r="Z92" s="167">
        <f t="shared" si="80"/>
        <v>1.9263824625698434E-4</v>
      </c>
      <c r="AA92" s="167">
        <f t="shared" si="80"/>
        <v>1.8820045393009736E-4</v>
      </c>
      <c r="AB92" s="167">
        <f t="shared" si="80"/>
        <v>1.8345797728277024E-4</v>
      </c>
      <c r="AC92" s="167">
        <f t="shared" si="80"/>
        <v>1.7844627029755801E-4</v>
      </c>
      <c r="AD92" s="167">
        <f t="shared" si="80"/>
        <v>1.7864299174055162E-4</v>
      </c>
      <c r="AE92" s="167">
        <f t="shared" si="80"/>
        <v>1.7844040861684599E-4</v>
      </c>
      <c r="AF92" s="167">
        <f t="shared" si="80"/>
        <v>1.7781399632165379E-4</v>
      </c>
      <c r="AG92" s="167">
        <f t="shared" si="80"/>
        <v>1.7673692226891725E-4</v>
      </c>
      <c r="AH92" s="167">
        <f t="shared" si="80"/>
        <v>1.7518010118936801E-4</v>
      </c>
      <c r="AI92" s="167">
        <f t="shared" si="80"/>
        <v>1.7311253729749787E-4</v>
      </c>
      <c r="AJ92" s="167">
        <f t="shared" si="80"/>
        <v>1.7050205549207611E-4</v>
      </c>
      <c r="AK92" s="167">
        <f t="shared" si="80"/>
        <v>1.6731653053682479E-4</v>
      </c>
      <c r="AL92" s="167">
        <f t="shared" si="80"/>
        <v>1.635257158594615E-4</v>
      </c>
      <c r="AM92" s="167">
        <f t="shared" si="80"/>
        <v>1.5910374309664629E-4</v>
      </c>
    </row>
    <row r="93" spans="1:39" x14ac:dyDescent="0.25">
      <c r="B93" s="156">
        <f>SUM(B81:B92)</f>
        <v>1</v>
      </c>
      <c r="C93" s="156">
        <f t="shared" ref="C93:AM93" si="81">SUM(C81:C92)</f>
        <v>1</v>
      </c>
      <c r="D93" s="156">
        <f t="shared" si="81"/>
        <v>1</v>
      </c>
      <c r="E93" s="156">
        <f t="shared" si="81"/>
        <v>1</v>
      </c>
      <c r="F93" s="156">
        <f t="shared" si="81"/>
        <v>1.0000000000000002</v>
      </c>
      <c r="G93" s="156">
        <f t="shared" si="81"/>
        <v>1</v>
      </c>
      <c r="H93" s="156">
        <f t="shared" si="81"/>
        <v>1.0000000000000002</v>
      </c>
      <c r="I93" s="156">
        <f t="shared" si="81"/>
        <v>0.99999999999999989</v>
      </c>
      <c r="J93" s="156">
        <f t="shared" si="81"/>
        <v>1</v>
      </c>
      <c r="K93" s="156">
        <f t="shared" si="81"/>
        <v>1</v>
      </c>
      <c r="L93" s="156">
        <f t="shared" si="81"/>
        <v>1</v>
      </c>
      <c r="M93" s="156">
        <f t="shared" si="81"/>
        <v>0.99999999999999978</v>
      </c>
      <c r="N93" s="156">
        <f t="shared" si="81"/>
        <v>0.99999999999999978</v>
      </c>
      <c r="O93" s="156">
        <f t="shared" si="81"/>
        <v>0.99999999999999989</v>
      </c>
      <c r="P93" s="156">
        <f t="shared" si="81"/>
        <v>1</v>
      </c>
      <c r="Q93" s="156">
        <f t="shared" si="81"/>
        <v>0.99999999999999989</v>
      </c>
      <c r="R93" s="156">
        <f t="shared" si="81"/>
        <v>1</v>
      </c>
      <c r="S93" s="156">
        <f t="shared" si="81"/>
        <v>1.0000000000000002</v>
      </c>
      <c r="T93" s="156">
        <f t="shared" si="81"/>
        <v>1</v>
      </c>
      <c r="U93" s="156">
        <f t="shared" si="81"/>
        <v>0.99999999999999978</v>
      </c>
      <c r="V93" s="156">
        <f t="shared" si="81"/>
        <v>0.99999999999999989</v>
      </c>
      <c r="W93" s="156">
        <f t="shared" si="81"/>
        <v>1.0000000000000004</v>
      </c>
      <c r="X93" s="156">
        <f t="shared" si="81"/>
        <v>0.99999999999999989</v>
      </c>
      <c r="Y93" s="156">
        <f t="shared" si="81"/>
        <v>1</v>
      </c>
      <c r="Z93" s="156">
        <f t="shared" si="81"/>
        <v>1.0000000000000002</v>
      </c>
      <c r="AA93" s="156">
        <f t="shared" si="81"/>
        <v>0.99999999999999989</v>
      </c>
      <c r="AB93" s="156">
        <f t="shared" si="81"/>
        <v>0.99999999999999978</v>
      </c>
      <c r="AC93" s="156">
        <f t="shared" si="81"/>
        <v>1.0000000000000002</v>
      </c>
      <c r="AD93" s="156">
        <f t="shared" si="81"/>
        <v>0.99999999999999989</v>
      </c>
      <c r="AE93" s="156">
        <f t="shared" si="81"/>
        <v>1</v>
      </c>
      <c r="AF93" s="156">
        <f t="shared" si="81"/>
        <v>1.0000000000000002</v>
      </c>
      <c r="AG93" s="156">
        <f t="shared" si="81"/>
        <v>1.0000000000000002</v>
      </c>
      <c r="AH93" s="156">
        <f t="shared" si="81"/>
        <v>1</v>
      </c>
      <c r="AI93" s="156">
        <f t="shared" si="81"/>
        <v>0.99999999999999956</v>
      </c>
      <c r="AJ93" s="156">
        <f t="shared" si="81"/>
        <v>0.99999999999999989</v>
      </c>
      <c r="AK93" s="156">
        <f t="shared" si="81"/>
        <v>1.0000000000000002</v>
      </c>
      <c r="AL93" s="156">
        <f t="shared" si="81"/>
        <v>0.99999999999999967</v>
      </c>
      <c r="AM93" s="156">
        <f t="shared" si="81"/>
        <v>1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26" t="s">
        <v>85</v>
      </c>
      <c r="F98" s="226"/>
      <c r="G98" s="226"/>
      <c r="H98" s="226"/>
      <c r="I98" s="226"/>
      <c r="K98" s="226" t="s">
        <v>86</v>
      </c>
      <c r="L98" s="226"/>
      <c r="M98" s="226"/>
      <c r="N98" s="226"/>
      <c r="O98" s="226"/>
      <c r="Q98" s="226" t="s">
        <v>62</v>
      </c>
      <c r="R98" s="226"/>
      <c r="S98" s="226"/>
      <c r="T98" s="226"/>
      <c r="U98" s="226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80.570000000000007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80.570000000000007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82">SUM(C100:C111)</f>
        <v>143400.89907000001</v>
      </c>
      <c r="D112" s="142"/>
      <c r="E112" s="142">
        <f t="shared" si="82"/>
        <v>115194.06081060047</v>
      </c>
      <c r="F112" s="142">
        <f t="shared" si="82"/>
        <v>130292.46443250985</v>
      </c>
      <c r="G112" s="142">
        <f t="shared" si="82"/>
        <v>140409.60710493042</v>
      </c>
      <c r="H112" s="142">
        <f t="shared" si="82"/>
        <v>128423.62479250404</v>
      </c>
      <c r="I112" s="142">
        <f t="shared" si="82"/>
        <v>131113.59942794428</v>
      </c>
      <c r="J112" s="142"/>
      <c r="K112" s="142">
        <f t="shared" si="82"/>
        <v>113255.17246784859</v>
      </c>
      <c r="L112" s="142">
        <f t="shared" si="82"/>
        <v>104383.13578233396</v>
      </c>
      <c r="M112" s="142">
        <f t="shared" si="82"/>
        <v>89024.904122324049</v>
      </c>
      <c r="N112" s="142">
        <f t="shared" si="82"/>
        <v>61431.752152039422</v>
      </c>
      <c r="O112" s="142">
        <f t="shared" si="82"/>
        <v>32911.785337741981</v>
      </c>
      <c r="P112" s="142"/>
      <c r="Q112" s="142">
        <f t="shared" si="82"/>
        <v>132633.36980443136</v>
      </c>
      <c r="R112" s="142">
        <f t="shared" si="82"/>
        <v>140046.24098934085</v>
      </c>
      <c r="S112" s="142">
        <f t="shared" si="82"/>
        <v>128845.25457641645</v>
      </c>
      <c r="T112" s="142">
        <f t="shared" si="82"/>
        <v>103189.22854660133</v>
      </c>
      <c r="U112" s="142">
        <f t="shared" si="82"/>
        <v>71752.709346661766</v>
      </c>
      <c r="AD112" s="152"/>
      <c r="AE112" s="137"/>
    </row>
  </sheetData>
  <mergeCells count="25">
    <mergeCell ref="B2:C2"/>
    <mergeCell ref="Y11:Z18"/>
    <mergeCell ref="Y19:Z26"/>
    <mergeCell ref="AE21:AF21"/>
    <mergeCell ref="AE22:AF22"/>
    <mergeCell ref="AE23:AF23"/>
    <mergeCell ref="AA11:AC18"/>
    <mergeCell ref="AE4:AF4"/>
    <mergeCell ref="AE5:AF5"/>
    <mergeCell ref="AE6:AF6"/>
    <mergeCell ref="AE7:AF7"/>
    <mergeCell ref="AE8:AF8"/>
    <mergeCell ref="AE9:AF9"/>
    <mergeCell ref="AE10:AF10"/>
    <mergeCell ref="AE11:AF11"/>
    <mergeCell ref="AE12:AF12"/>
    <mergeCell ref="AE13:AF13"/>
    <mergeCell ref="AE14:AF14"/>
    <mergeCell ref="AE15:AF15"/>
    <mergeCell ref="E98:I98"/>
    <mergeCell ref="K98:O98"/>
    <mergeCell ref="Q98:U98"/>
    <mergeCell ref="AE24:AF24"/>
    <mergeCell ref="AE25:AF25"/>
    <mergeCell ref="AA19:AC26"/>
  </mergeCells>
  <conditionalFormatting sqref="E4:I15">
    <cfRule type="cellIs" dxfId="9" priority="5" operator="lessThanOrEqual">
      <formula>0.01</formula>
    </cfRule>
  </conditionalFormatting>
  <conditionalFormatting sqref="K4:O11 K14:K15 M14:O14 K13:O13 K12:N12">
    <cfRule type="cellIs" dxfId="8" priority="4" operator="lessThanOrEqual">
      <formula>0.01</formula>
    </cfRule>
  </conditionalFormatting>
  <conditionalFormatting sqref="Q4:U15">
    <cfRule type="cellIs" dxfId="7" priority="3" operator="lessThanOrEqual">
      <formula>0.01</formula>
    </cfRule>
  </conditionalFormatting>
  <conditionalFormatting sqref="L14:L15 M15:O15">
    <cfRule type="cellIs" dxfId="6" priority="2" operator="lessThanOrEqual">
      <formula>0.01</formula>
    </cfRule>
  </conditionalFormatting>
  <conditionalFormatting sqref="O12">
    <cfRule type="cellIs" dxfId="5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94" zoomScale="113" zoomScaleNormal="90" zoomScalePageLayoutView="90" workbookViewId="0">
      <selection activeCell="E38" sqref="E38:E50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4" width="13.42578125" style="12" customWidth="1"/>
    <col min="35" max="35" width="19.140625" style="12" customWidth="1"/>
    <col min="36" max="16384" width="10.85546875" style="12"/>
  </cols>
  <sheetData>
    <row r="1" spans="1:35" ht="23.25" x14ac:dyDescent="0.35">
      <c r="A1" s="159" t="s">
        <v>131</v>
      </c>
    </row>
    <row r="2" spans="1:35" ht="30" customHeight="1" x14ac:dyDescent="0.25">
      <c r="B2" s="237" t="s">
        <v>84</v>
      </c>
      <c r="C2" s="237"/>
      <c r="D2" s="162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25" t="s">
        <v>70</v>
      </c>
      <c r="AF4" s="225"/>
      <c r="AG4" s="133">
        <v>28029.136878310001</v>
      </c>
      <c r="AH4" s="52">
        <f t="shared" ref="AH4:AH17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25" t="s">
        <v>71</v>
      </c>
      <c r="AF5" s="225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25" t="s">
        <v>72</v>
      </c>
      <c r="AF6" s="225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25" t="s">
        <v>58</v>
      </c>
      <c r="AF7" s="225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25" t="s">
        <v>73</v>
      </c>
      <c r="AF8" s="225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Y9" s="12" t="s">
        <v>149</v>
      </c>
      <c r="Z9" s="12">
        <v>237.15</v>
      </c>
      <c r="AE9" s="225" t="s">
        <v>74</v>
      </c>
      <c r="AF9" s="225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44" t="s">
        <v>75</v>
      </c>
      <c r="AF10" s="244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38" t="s">
        <v>96</v>
      </c>
      <c r="Z11" s="239"/>
      <c r="AA11" s="229" t="s">
        <v>97</v>
      </c>
      <c r="AB11" s="229"/>
      <c r="AC11" s="230"/>
      <c r="AE11" s="225" t="s">
        <v>76</v>
      </c>
      <c r="AF11" s="225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40"/>
      <c r="Z12" s="241"/>
      <c r="AA12" s="232"/>
      <c r="AB12" s="232"/>
      <c r="AC12" s="233"/>
      <c r="AE12" s="225" t="s">
        <v>77</v>
      </c>
      <c r="AF12" s="225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40"/>
      <c r="Z13" s="241"/>
      <c r="AA13" s="232"/>
      <c r="AB13" s="232"/>
      <c r="AC13" s="233"/>
      <c r="AE13" s="225" t="s">
        <v>78</v>
      </c>
      <c r="AF13" s="225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40"/>
      <c r="Z14" s="241"/>
      <c r="AA14" s="232"/>
      <c r="AB14" s="232"/>
      <c r="AC14" s="233"/>
      <c r="AE14" s="225" t="s">
        <v>79</v>
      </c>
      <c r="AF14" s="225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0.5</v>
      </c>
      <c r="F15" s="122">
        <v>0.1</v>
      </c>
      <c r="G15" s="122">
        <v>0.1</v>
      </c>
      <c r="H15" s="122">
        <v>0.1</v>
      </c>
      <c r="I15" s="122">
        <v>0.1</v>
      </c>
      <c r="K15" s="122">
        <v>0.5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40"/>
      <c r="Z15" s="241"/>
      <c r="AA15" s="232"/>
      <c r="AB15" s="232"/>
      <c r="AC15" s="233"/>
      <c r="AE15" s="225" t="s">
        <v>80</v>
      </c>
      <c r="AF15" s="225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348.70407899288392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348.87228544263087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40"/>
      <c r="Z16" s="241"/>
      <c r="AA16" s="232"/>
      <c r="AB16" s="232"/>
      <c r="AC16" s="233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E16*(1-0.225)</f>
        <v>270.24566121948504</v>
      </c>
      <c r="F17" s="132">
        <f t="shared" ref="F17:I17" si="5">F16*(1-0.225)</f>
        <v>313.70442217580597</v>
      </c>
      <c r="G17" s="132">
        <f t="shared" si="5"/>
        <v>363.45790078620763</v>
      </c>
      <c r="H17" s="132">
        <f t="shared" si="5"/>
        <v>431.69076225804474</v>
      </c>
      <c r="I17" s="132">
        <f t="shared" si="5"/>
        <v>482.94135385980996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40"/>
      <c r="Z17" s="241"/>
      <c r="AA17" s="232"/>
      <c r="AB17" s="232"/>
      <c r="AC17" s="233"/>
      <c r="AE17" s="12" t="s">
        <v>150</v>
      </c>
      <c r="AG17" s="189">
        <f>Z9/(AG16/1000)</f>
        <v>0.80026763358047559</v>
      </c>
      <c r="AH17" s="137">
        <f t="shared" si="0"/>
        <v>2.7005198623508089E-6</v>
      </c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90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42"/>
      <c r="Z18" s="243"/>
      <c r="AA18" s="235"/>
      <c r="AB18" s="235"/>
      <c r="AC18" s="236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9.4480269191919361E-2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9.4434716153612375E-2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38" t="s">
        <v>99</v>
      </c>
      <c r="Z19" s="239"/>
      <c r="AA19" s="228" t="s">
        <v>100</v>
      </c>
      <c r="AB19" s="229"/>
      <c r="AC19" s="230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7.5472849747644635E-2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7.5436461015612716E-2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40"/>
      <c r="Z20" s="241"/>
      <c r="AA20" s="231"/>
      <c r="AB20" s="232"/>
      <c r="AC20" s="233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1.9301920042821996E-2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1.9289642325568471E-2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40"/>
      <c r="Z21" s="241"/>
      <c r="AA21" s="231"/>
      <c r="AB21" s="232"/>
      <c r="AC21" s="233"/>
      <c r="AD21" s="152"/>
      <c r="AE21" s="227" t="s">
        <v>103</v>
      </c>
      <c r="AF21" s="227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3.1654851851289592E-2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3.1654819118095881E-2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40"/>
      <c r="Z22" s="241"/>
      <c r="AA22" s="231"/>
      <c r="AB22" s="232"/>
      <c r="AC22" s="233"/>
      <c r="AD22" s="152"/>
      <c r="AE22" s="227" t="s">
        <v>104</v>
      </c>
      <c r="AF22" s="227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3.6340549744995974E-2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3.6323028390880092E-2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40"/>
      <c r="Z23" s="241"/>
      <c r="AA23" s="231"/>
      <c r="AB23" s="232"/>
      <c r="AC23" s="233"/>
      <c r="AD23" s="152"/>
      <c r="AE23" s="227" t="s">
        <v>79</v>
      </c>
      <c r="AF23" s="227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6.4948445748677728E-3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6.4917131287965816E-3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40"/>
      <c r="Z24" s="241"/>
      <c r="AA24" s="231"/>
      <c r="AB24" s="232"/>
      <c r="AC24" s="233"/>
      <c r="AD24" s="152"/>
      <c r="AE24" s="227" t="s">
        <v>105</v>
      </c>
      <c r="AF24" s="227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9.0739175682096086E-3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9.0695426392653142E-3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40"/>
      <c r="Z25" s="241"/>
      <c r="AA25" s="231"/>
      <c r="AB25" s="232"/>
      <c r="AC25" s="233"/>
      <c r="AD25" s="152"/>
      <c r="AE25" s="227" t="s">
        <v>106</v>
      </c>
      <c r="AF25" s="227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3.3124320030056983E-2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3.310834935968554E-2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42"/>
      <c r="Z26" s="243"/>
      <c r="AA26" s="234"/>
      <c r="AB26" s="235"/>
      <c r="AC26" s="236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5.4751485873968449E-2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3.9441476248222071E-2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0.63188819088763282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0.64734902973782205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5.9829199267665487E-3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5.9680326585782508E-3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1.4338805598262119E-3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1.4331892238606061E-3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1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0.26960297300680991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0.26948524374063687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0.73039702699319009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0.73051475625936313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>C38*($C4/$B4)^(1/($C$3-$B$3))</f>
        <v>29.877616225201383</v>
      </c>
      <c r="E38" s="146">
        <f t="shared" si="14"/>
        <v>30.847079627417141</v>
      </c>
      <c r="F38" s="146">
        <f>E38*($C4/$B4)^(1/($C$3-$B$3))</f>
        <v>31.847999999999999</v>
      </c>
      <c r="G38" s="146">
        <f>F38*($F4/$C4)^(1/($F$3-$C$3))</f>
        <v>32.297489101342897</v>
      </c>
      <c r="H38" s="146">
        <f t="shared" ref="H38:N38" si="15">G38*($F4/$C4)^(1/($F$3-$C$3))</f>
        <v>32.75332210033168</v>
      </c>
      <c r="I38" s="146">
        <f t="shared" si="15"/>
        <v>33.215588532034538</v>
      </c>
      <c r="J38" s="146">
        <f t="shared" si="15"/>
        <v>33.684379195179467</v>
      </c>
      <c r="K38" s="146">
        <f t="shared" si="15"/>
        <v>34.159786169989026</v>
      </c>
      <c r="L38" s="146">
        <f t="shared" si="15"/>
        <v>34.64190283626678</v>
      </c>
      <c r="M38" s="146">
        <f t="shared" si="15"/>
        <v>35.130823891739077</v>
      </c>
      <c r="N38" s="146">
        <f t="shared" si="15"/>
        <v>35.626645370655602</v>
      </c>
      <c r="O38" s="146">
        <f t="shared" ref="O38:S49" si="16">N38*($G4/$F4)^(1/($G$3-$F$3))</f>
        <v>36.476522760540803</v>
      </c>
      <c r="P38" s="146">
        <f t="shared" si="16"/>
        <v>37.346674065365889</v>
      </c>
      <c r="Q38" s="146">
        <f t="shared" si="16"/>
        <v>38.23758292151404</v>
      </c>
      <c r="R38" s="146">
        <f t="shared" si="16"/>
        <v>39.149744502565454</v>
      </c>
      <c r="S38" s="146">
        <f t="shared" si="16"/>
        <v>40.083665794518417</v>
      </c>
      <c r="T38" s="146">
        <f t="shared" ref="T38:AC38" si="17">S38*($H4/$G4)^(1/($H$3-$G$3))</f>
        <v>40.083665788844762</v>
      </c>
      <c r="U38" s="146">
        <f t="shared" si="17"/>
        <v>40.083665783171107</v>
      </c>
      <c r="V38" s="146">
        <f t="shared" si="17"/>
        <v>40.083665777497451</v>
      </c>
      <c r="W38" s="146">
        <f t="shared" si="17"/>
        <v>40.083665771823796</v>
      </c>
      <c r="X38" s="146">
        <f t="shared" si="17"/>
        <v>40.083665766150141</v>
      </c>
      <c r="Y38" s="146">
        <f t="shared" si="17"/>
        <v>40.083665760476485</v>
      </c>
      <c r="Z38" s="146">
        <f t="shared" si="17"/>
        <v>40.08366575480283</v>
      </c>
      <c r="AA38" s="146">
        <f t="shared" si="17"/>
        <v>40.083665749129175</v>
      </c>
      <c r="AB38" s="146">
        <f t="shared" si="17"/>
        <v>40.083665743455519</v>
      </c>
      <c r="AC38" s="146">
        <f t="shared" si="17"/>
        <v>40.083665737781864</v>
      </c>
      <c r="AD38" s="146">
        <f t="shared" ref="AD38:AM38" si="18">AC38*($I4/$H4)^(1/($I$3-$H$3))</f>
        <v>40.083665733238988</v>
      </c>
      <c r="AE38" s="146">
        <f t="shared" si="18"/>
        <v>40.083665728696111</v>
      </c>
      <c r="AF38" s="146">
        <f t="shared" si="18"/>
        <v>40.083665724153235</v>
      </c>
      <c r="AG38" s="146">
        <f t="shared" si="18"/>
        <v>40.083665719610359</v>
      </c>
      <c r="AH38" s="146">
        <f t="shared" si="18"/>
        <v>40.083665715067482</v>
      </c>
      <c r="AI38" s="146">
        <f t="shared" si="18"/>
        <v>40.083665710524606</v>
      </c>
      <c r="AJ38" s="146">
        <f t="shared" si="18"/>
        <v>40.08366570598173</v>
      </c>
      <c r="AK38" s="146">
        <f t="shared" si="18"/>
        <v>40.083665701438854</v>
      </c>
      <c r="AL38" s="146">
        <f t="shared" si="18"/>
        <v>40.083665696895977</v>
      </c>
      <c r="AM38" s="146">
        <f t="shared" si="18"/>
        <v>40.083665692353101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ref="G39:N49" si="19">F39*($F5/$C5)^(1/($F$3-$C$3))</f>
        <v>12.371736975175388</v>
      </c>
      <c r="H39" s="146">
        <f t="shared" si="19"/>
        <v>14.412417682007714</v>
      </c>
      <c r="I39" s="146">
        <f t="shared" si="19"/>
        <v>16.789702517718123</v>
      </c>
      <c r="J39" s="146">
        <f t="shared" si="19"/>
        <v>19.559113318328503</v>
      </c>
      <c r="K39" s="146">
        <f t="shared" si="19"/>
        <v>22.78533007928533</v>
      </c>
      <c r="L39" s="146">
        <f t="shared" si="19"/>
        <v>26.543701566240149</v>
      </c>
      <c r="M39" s="146">
        <f t="shared" si="19"/>
        <v>30.922005096522998</v>
      </c>
      <c r="N39" s="146">
        <f t="shared" si="19"/>
        <v>36.022496591263234</v>
      </c>
      <c r="O39" s="146">
        <f t="shared" si="16"/>
        <v>39.68083177229785</v>
      </c>
      <c r="P39" s="146">
        <f t="shared" si="16"/>
        <v>43.710696346440706</v>
      </c>
      <c r="Q39" s="146">
        <f t="shared" si="16"/>
        <v>48.149821708742465</v>
      </c>
      <c r="R39" s="146">
        <f t="shared" si="16"/>
        <v>53.039771139964266</v>
      </c>
      <c r="S39" s="146">
        <f t="shared" si="16"/>
        <v>58.426328961234681</v>
      </c>
      <c r="T39" s="146">
        <f t="shared" ref="T39:AC39" si="20">S39*($H5/$G5)^(1/($H$3-$G$3))</f>
        <v>61.42837867797148</v>
      </c>
      <c r="U39" s="146">
        <f t="shared" si="20"/>
        <v>64.58467910088801</v>
      </c>
      <c r="V39" s="146">
        <f t="shared" si="20"/>
        <v>67.903155908304754</v>
      </c>
      <c r="W39" s="146">
        <f t="shared" si="20"/>
        <v>71.392142014128936</v>
      </c>
      <c r="X39" s="146">
        <f t="shared" si="20"/>
        <v>75.06039849235043</v>
      </c>
      <c r="Y39" s="146">
        <f t="shared" si="20"/>
        <v>78.91713657667573</v>
      </c>
      <c r="Z39" s="146">
        <f t="shared" si="20"/>
        <v>82.972040790542707</v>
      </c>
      <c r="AA39" s="146">
        <f t="shared" si="20"/>
        <v>87.235293265597051</v>
      </c>
      <c r="AB39" s="146">
        <f t="shared" si="20"/>
        <v>91.717599309695686</v>
      </c>
      <c r="AC39" s="146">
        <f t="shared" si="20"/>
        <v>96.430214288640158</v>
      </c>
      <c r="AD39" s="146">
        <f t="shared" ref="AD39:AM39" si="21">AC39*($I5/$H5)^(1/($I$3-$H$3))</f>
        <v>97.721561240628063</v>
      </c>
      <c r="AE39" s="146">
        <f t="shared" si="21"/>
        <v>99.030201288589154</v>
      </c>
      <c r="AF39" s="146">
        <f t="shared" si="21"/>
        <v>100.35636601332972</v>
      </c>
      <c r="AG39" s="146">
        <f t="shared" si="21"/>
        <v>101.70029009687458</v>
      </c>
      <c r="AH39" s="146">
        <f t="shared" si="21"/>
        <v>103.06221136399714</v>
      </c>
      <c r="AI39" s="146">
        <f t="shared" si="21"/>
        <v>104.44237082430551</v>
      </c>
      <c r="AJ39" s="146">
        <f t="shared" si="21"/>
        <v>105.84101271489234</v>
      </c>
      <c r="AK39" s="146">
        <f t="shared" si="21"/>
        <v>107.25838454355569</v>
      </c>
      <c r="AL39" s="146">
        <f t="shared" si="21"/>
        <v>108.69473713259877</v>
      </c>
      <c r="AM39" s="146">
        <f t="shared" si="21"/>
        <v>110.15032466321617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9"/>
        <v>6.7496191980723657</v>
      </c>
      <c r="H40" s="146">
        <f t="shared" si="19"/>
        <v>7.5413605891387281</v>
      </c>
      <c r="I40" s="146">
        <f t="shared" si="19"/>
        <v>8.4259745426315344</v>
      </c>
      <c r="J40" s="146">
        <f t="shared" si="19"/>
        <v>9.414355162293468</v>
      </c>
      <c r="K40" s="146">
        <f t="shared" si="19"/>
        <v>10.518674448086026</v>
      </c>
      <c r="L40" s="146">
        <f t="shared" si="19"/>
        <v>11.752532195509801</v>
      </c>
      <c r="M40" s="146">
        <f t="shared" si="19"/>
        <v>13.131123478360625</v>
      </c>
      <c r="N40" s="146">
        <f t="shared" si="19"/>
        <v>14.671425777487448</v>
      </c>
      <c r="O40" s="146">
        <f t="shared" si="16"/>
        <v>14.671193776020498</v>
      </c>
      <c r="P40" s="146">
        <f t="shared" si="16"/>
        <v>14.670961778222223</v>
      </c>
      <c r="Q40" s="146">
        <f t="shared" si="16"/>
        <v>14.670729784092563</v>
      </c>
      <c r="R40" s="146">
        <f t="shared" si="16"/>
        <v>14.670497793631462</v>
      </c>
      <c r="S40" s="146">
        <f t="shared" si="16"/>
        <v>14.670265806838861</v>
      </c>
      <c r="T40" s="146">
        <f t="shared" ref="T40:AC40" si="22">S40*($H6/$G6)^(1/($H$3-$G$3))</f>
        <v>14.669243439850526</v>
      </c>
      <c r="U40" s="146">
        <f t="shared" si="22"/>
        <v>14.668221144110678</v>
      </c>
      <c r="V40" s="146">
        <f t="shared" si="22"/>
        <v>14.667198919614354</v>
      </c>
      <c r="W40" s="146">
        <f t="shared" si="22"/>
        <v>14.666176766356585</v>
      </c>
      <c r="X40" s="146">
        <f t="shared" si="22"/>
        <v>14.665154684332411</v>
      </c>
      <c r="Y40" s="146">
        <f t="shared" si="22"/>
        <v>14.664132673536866</v>
      </c>
      <c r="Z40" s="146">
        <f t="shared" si="22"/>
        <v>14.663110733964986</v>
      </c>
      <c r="AA40" s="146">
        <f t="shared" si="22"/>
        <v>14.662088865611807</v>
      </c>
      <c r="AB40" s="146">
        <f t="shared" si="22"/>
        <v>14.661067068472367</v>
      </c>
      <c r="AC40" s="146">
        <f t="shared" si="22"/>
        <v>14.660045342541702</v>
      </c>
      <c r="AD40" s="146">
        <f t="shared" ref="AD40:AM40" si="23">AC40*($I6/$H6)^(1/($I$3-$H$3))</f>
        <v>14.639363030249754</v>
      </c>
      <c r="AE40" s="146">
        <f t="shared" si="23"/>
        <v>14.618709896451579</v>
      </c>
      <c r="AF40" s="146">
        <f t="shared" si="23"/>
        <v>14.598085899982317</v>
      </c>
      <c r="AG40" s="146">
        <f t="shared" si="23"/>
        <v>14.577490999735183</v>
      </c>
      <c r="AH40" s="146">
        <f t="shared" si="23"/>
        <v>14.556925154661384</v>
      </c>
      <c r="AI40" s="146">
        <f t="shared" si="23"/>
        <v>14.536388323770039</v>
      </c>
      <c r="AJ40" s="146">
        <f t="shared" si="23"/>
        <v>14.515880466128099</v>
      </c>
      <c r="AK40" s="146">
        <f t="shared" si="23"/>
        <v>14.495401540860259</v>
      </c>
      <c r="AL40" s="146">
        <f t="shared" si="23"/>
        <v>14.474951507148885</v>
      </c>
      <c r="AM40" s="146">
        <f t="shared" si="23"/>
        <v>14.454530324233925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9"/>
        <v>0.59656604760687393</v>
      </c>
      <c r="H41" s="146">
        <f t="shared" si="19"/>
        <v>1.0345670033642067</v>
      </c>
      <c r="I41" s="146">
        <f t="shared" si="19"/>
        <v>1.7941498493647454</v>
      </c>
      <c r="J41" s="146">
        <f t="shared" si="19"/>
        <v>3.1114211757267287</v>
      </c>
      <c r="K41" s="146">
        <f t="shared" si="19"/>
        <v>5.3958378873361275</v>
      </c>
      <c r="L41" s="146">
        <f t="shared" si="19"/>
        <v>9.3574816336498241</v>
      </c>
      <c r="M41" s="146">
        <f t="shared" si="19"/>
        <v>16.227778586454626</v>
      </c>
      <c r="N41" s="146">
        <f t="shared" si="19"/>
        <v>28.14227247895553</v>
      </c>
      <c r="O41" s="146">
        <f t="shared" si="16"/>
        <v>29.368448375791331</v>
      </c>
      <c r="P41" s="146">
        <f t="shared" si="16"/>
        <v>30.648049500852942</v>
      </c>
      <c r="Q41" s="146">
        <f t="shared" si="16"/>
        <v>31.983403623768147</v>
      </c>
      <c r="R41" s="146">
        <f t="shared" si="16"/>
        <v>33.376939936500591</v>
      </c>
      <c r="S41" s="146">
        <f t="shared" si="16"/>
        <v>34.831193472382502</v>
      </c>
      <c r="T41" s="146">
        <f t="shared" ref="T41:AC41" si="24">S41*($H7/$G7)^(1/($H$3-$G$3))</f>
        <v>39.05412141785132</v>
      </c>
      <c r="U41" s="146">
        <f t="shared" si="24"/>
        <v>43.789036425915661</v>
      </c>
      <c r="V41" s="146">
        <f t="shared" si="24"/>
        <v>49.098011720568479</v>
      </c>
      <c r="W41" s="146">
        <f t="shared" si="24"/>
        <v>55.05064627287404</v>
      </c>
      <c r="X41" s="146">
        <f t="shared" si="24"/>
        <v>61.724977221257042</v>
      </c>
      <c r="Y41" s="146">
        <f t="shared" si="24"/>
        <v>69.208502913471662</v>
      </c>
      <c r="Z41" s="146">
        <f t="shared" si="24"/>
        <v>77.59932998200415</v>
      </c>
      <c r="AA41" s="146">
        <f t="shared" si="24"/>
        <v>87.007459490701308</v>
      </c>
      <c r="AB41" s="146">
        <f t="shared" si="24"/>
        <v>97.556229013596322</v>
      </c>
      <c r="AC41" s="146">
        <f t="shared" si="24"/>
        <v>109.38392955112522</v>
      </c>
      <c r="AD41" s="146">
        <f t="shared" ref="AD41:AM41" si="25">AC41*($I7/$H7)^(1/($I$3-$H$3))</f>
        <v>111.81394017768403</v>
      </c>
      <c r="AE41" s="146">
        <f t="shared" si="25"/>
        <v>114.29793452625229</v>
      </c>
      <c r="AF41" s="146">
        <f t="shared" si="25"/>
        <v>116.83711186822829</v>
      </c>
      <c r="AG41" s="146">
        <f t="shared" si="25"/>
        <v>119.43269811733572</v>
      </c>
      <c r="AH41" s="146">
        <f t="shared" si="25"/>
        <v>122.08594642149423</v>
      </c>
      <c r="AI41" s="146">
        <f t="shared" si="25"/>
        <v>124.79813776783875</v>
      </c>
      <c r="AJ41" s="146">
        <f t="shared" si="25"/>
        <v>127.57058160117953</v>
      </c>
      <c r="AK41" s="146">
        <f t="shared" si="25"/>
        <v>130.40461645620147</v>
      </c>
      <c r="AL41" s="146">
        <f t="shared" si="25"/>
        <v>133.30161060370818</v>
      </c>
      <c r="AM41" s="146">
        <f t="shared" si="25"/>
        <v>136.26296271122246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9"/>
        <v>7.4749329231816555</v>
      </c>
      <c r="H42" s="146">
        <f t="shared" si="19"/>
        <v>8.0603898162240437</v>
      </c>
      <c r="I42" s="146">
        <f t="shared" si="19"/>
        <v>8.691701271057596</v>
      </c>
      <c r="J42" s="146">
        <f t="shared" si="19"/>
        <v>9.3724587405493782</v>
      </c>
      <c r="K42" s="146">
        <f t="shared" si="19"/>
        <v>10.106534969834716</v>
      </c>
      <c r="L42" s="146">
        <f t="shared" si="19"/>
        <v>10.898106027885785</v>
      </c>
      <c r="M42" s="146">
        <f t="shared" si="19"/>
        <v>11.751675064652039</v>
      </c>
      <c r="N42" s="146">
        <f t="shared" si="19"/>
        <v>12.672097928923899</v>
      </c>
      <c r="O42" s="146">
        <f t="shared" si="16"/>
        <v>12.672029478582882</v>
      </c>
      <c r="P42" s="146">
        <f t="shared" si="16"/>
        <v>12.67196102861161</v>
      </c>
      <c r="Q42" s="146">
        <f t="shared" si="16"/>
        <v>12.671892579010082</v>
      </c>
      <c r="R42" s="146">
        <f t="shared" si="16"/>
        <v>12.671824129778296</v>
      </c>
      <c r="S42" s="146">
        <f t="shared" si="16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9"/>
        <v>1.9362339320969175</v>
      </c>
      <c r="H43" s="146">
        <f t="shared" si="19"/>
        <v>1.9899160508511105</v>
      </c>
      <c r="I43" s="146">
        <f t="shared" si="19"/>
        <v>2.0450865072623232</v>
      </c>
      <c r="J43" s="146">
        <f t="shared" si="19"/>
        <v>2.1017865655174526</v>
      </c>
      <c r="K43" s="146">
        <f t="shared" si="19"/>
        <v>2.1600586338536805</v>
      </c>
      <c r="L43" s="146">
        <f t="shared" si="19"/>
        <v>2.2199462962772873</v>
      </c>
      <c r="M43" s="146">
        <f t="shared" si="19"/>
        <v>2.2814943451618697</v>
      </c>
      <c r="N43" s="146">
        <f t="shared" si="19"/>
        <v>2.3447488147503455</v>
      </c>
      <c r="O43" s="146">
        <f t="shared" si="16"/>
        <v>2.3321327257528748</v>
      </c>
      <c r="P43" s="146">
        <f t="shared" si="16"/>
        <v>2.3195845185261894</v>
      </c>
      <c r="Q43" s="146">
        <f t="shared" si="16"/>
        <v>2.3071038278275582</v>
      </c>
      <c r="R43" s="146">
        <f t="shared" si="16"/>
        <v>2.2946902903794641</v>
      </c>
      <c r="S43" s="146">
        <f t="shared" si="16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9"/>
        <v>0.96349438083941019</v>
      </c>
      <c r="H44" s="146">
        <f t="shared" si="19"/>
        <v>1.0973066452826465</v>
      </c>
      <c r="I44" s="146">
        <f t="shared" si="19"/>
        <v>1.2497030576685277</v>
      </c>
      <c r="J44" s="146">
        <f t="shared" si="19"/>
        <v>1.4232646262192157</v>
      </c>
      <c r="K44" s="146">
        <f t="shared" si="19"/>
        <v>1.6209308153779178</v>
      </c>
      <c r="L44" s="146">
        <f t="shared" si="19"/>
        <v>1.846049329014265</v>
      </c>
      <c r="M44" s="146">
        <f t="shared" si="19"/>
        <v>2.1024328076331074</v>
      </c>
      <c r="N44" s="146">
        <f t="shared" si="19"/>
        <v>2.3944233998190598</v>
      </c>
      <c r="O44" s="146">
        <f t="shared" si="16"/>
        <v>2.3944233998190598</v>
      </c>
      <c r="P44" s="146">
        <f t="shared" si="16"/>
        <v>2.3944233998190598</v>
      </c>
      <c r="Q44" s="146">
        <f t="shared" si="16"/>
        <v>2.3944233998190598</v>
      </c>
      <c r="R44" s="146">
        <f t="shared" si="16"/>
        <v>2.3944233998190598</v>
      </c>
      <c r="S44" s="146">
        <f t="shared" si="16"/>
        <v>2.3944233998190598</v>
      </c>
      <c r="T44" s="146">
        <f t="shared" ref="T44:AC44" si="30">S44*($H10/$G10)^(1/($H$3-$G$3))</f>
        <v>2.2225837330144151</v>
      </c>
      <c r="U44" s="146">
        <f t="shared" si="30"/>
        <v>2.0630764177436567</v>
      </c>
      <c r="V44" s="146">
        <f t="shared" si="30"/>
        <v>1.9150164028589125</v>
      </c>
      <c r="W44" s="146">
        <f t="shared" si="30"/>
        <v>1.7775821543389674</v>
      </c>
      <c r="X44" s="146">
        <f t="shared" si="30"/>
        <v>1.6500110968799677</v>
      </c>
      <c r="Y44" s="146">
        <f t="shared" si="30"/>
        <v>1.5315953826277406</v>
      </c>
      <c r="Z44" s="146">
        <f t="shared" si="30"/>
        <v>1.4216779635738792</v>
      </c>
      <c r="AA44" s="146">
        <f t="shared" si="30"/>
        <v>1.3196489458226737</v>
      </c>
      <c r="AB44" s="146">
        <f t="shared" si="30"/>
        <v>1.2249422054999701</v>
      </c>
      <c r="AC44" s="146">
        <f t="shared" si="30"/>
        <v>1.1370322475268031</v>
      </c>
      <c r="AD44" s="146">
        <f t="shared" ref="AD44:AM44" si="31">AC44*($I10/$H10)^(1/($I$3-$H$3))</f>
        <v>1.1039346472436682</v>
      </c>
      <c r="AE44" s="146">
        <f t="shared" si="31"/>
        <v>1.0718004771067626</v>
      </c>
      <c r="AF44" s="146">
        <f t="shared" si="31"/>
        <v>1.0406016928579309</v>
      </c>
      <c r="AG44" s="146">
        <f t="shared" si="31"/>
        <v>1.0103110665726343</v>
      </c>
      <c r="AH44" s="146">
        <f t="shared" si="31"/>
        <v>0.98090216289748977</v>
      </c>
      <c r="AI44" s="146">
        <f t="shared" si="31"/>
        <v>0.95234931597950623</v>
      </c>
      <c r="AJ44" s="146">
        <f t="shared" si="31"/>
        <v>0.92462760706688052</v>
      </c>
      <c r="AK44" s="146">
        <f t="shared" si="31"/>
        <v>0.89771284276180774</v>
      </c>
      <c r="AL44" s="146">
        <f t="shared" si="31"/>
        <v>0.87158153390632465</v>
      </c>
      <c r="AM44" s="146">
        <f t="shared" si="31"/>
        <v>0.84621087508276027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9"/>
        <v>10.964290923347553</v>
      </c>
      <c r="H45" s="146">
        <f t="shared" si="19"/>
        <v>11.046189051897597</v>
      </c>
      <c r="I45" s="146">
        <f t="shared" si="19"/>
        <v>11.128698921189191</v>
      </c>
      <c r="J45" s="146">
        <f t="shared" si="19"/>
        <v>11.211825100639746</v>
      </c>
      <c r="K45" s="146">
        <f t="shared" si="19"/>
        <v>11.295572193798094</v>
      </c>
      <c r="L45" s="146">
        <f t="shared" si="19"/>
        <v>11.379944838599418</v>
      </c>
      <c r="M45" s="146">
        <f t="shared" si="19"/>
        <v>11.464947707622112</v>
      </c>
      <c r="N45" s="146">
        <f t="shared" si="19"/>
        <v>11.550585508346547</v>
      </c>
      <c r="O45" s="146">
        <f t="shared" si="16"/>
        <v>11.550585508346547</v>
      </c>
      <c r="P45" s="146">
        <f t="shared" si="16"/>
        <v>11.550585508346547</v>
      </c>
      <c r="Q45" s="146">
        <f t="shared" si="16"/>
        <v>11.550585508346547</v>
      </c>
      <c r="R45" s="146">
        <f t="shared" si="16"/>
        <v>11.550585508346547</v>
      </c>
      <c r="S45" s="146">
        <f t="shared" si="16"/>
        <v>11.550585508346547</v>
      </c>
      <c r="T45" s="146">
        <f t="shared" ref="T45:AC45" si="32">S45*($H11/$G11)^(1/($H$3-$G$3))</f>
        <v>11.550585508346547</v>
      </c>
      <c r="U45" s="146">
        <f t="shared" si="32"/>
        <v>11.550585508346547</v>
      </c>
      <c r="V45" s="146">
        <f t="shared" si="32"/>
        <v>11.550585508346547</v>
      </c>
      <c r="W45" s="146">
        <f t="shared" si="32"/>
        <v>11.550585508346547</v>
      </c>
      <c r="X45" s="146">
        <f t="shared" si="32"/>
        <v>11.550585508346547</v>
      </c>
      <c r="Y45" s="146">
        <f t="shared" si="32"/>
        <v>11.550585508346547</v>
      </c>
      <c r="Z45" s="146">
        <f t="shared" si="32"/>
        <v>11.550585508346547</v>
      </c>
      <c r="AA45" s="146">
        <f t="shared" si="32"/>
        <v>11.550585508346547</v>
      </c>
      <c r="AB45" s="146">
        <f t="shared" si="32"/>
        <v>11.550585508346547</v>
      </c>
      <c r="AC45" s="146">
        <f t="shared" si="32"/>
        <v>11.550585508346547</v>
      </c>
      <c r="AD45" s="146">
        <f t="shared" ref="AD45:AM45" si="33">AC45*($I11/$H11)^(1/($I$3-$H$3))</f>
        <v>11.549509037076975</v>
      </c>
      <c r="AE45" s="146">
        <f t="shared" si="33"/>
        <v>11.548432666130489</v>
      </c>
      <c r="AF45" s="146">
        <f t="shared" si="33"/>
        <v>11.547356395497742</v>
      </c>
      <c r="AG45" s="146">
        <f t="shared" si="33"/>
        <v>11.546280225169381</v>
      </c>
      <c r="AH45" s="146">
        <f t="shared" si="33"/>
        <v>11.545204155136062</v>
      </c>
      <c r="AI45" s="146">
        <f t="shared" si="33"/>
        <v>11.544128185388436</v>
      </c>
      <c r="AJ45" s="146">
        <f t="shared" si="33"/>
        <v>11.543052315917157</v>
      </c>
      <c r="AK45" s="146">
        <f t="shared" si="33"/>
        <v>11.541976546712879</v>
      </c>
      <c r="AL45" s="146">
        <f t="shared" si="33"/>
        <v>11.540900877766259</v>
      </c>
      <c r="AM45" s="146">
        <f t="shared" si="33"/>
        <v>11.539825309067952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9"/>
        <v>35.360557257108809</v>
      </c>
      <c r="H46" s="146">
        <f t="shared" si="19"/>
        <v>35.841569957383193</v>
      </c>
      <c r="I46" s="146">
        <f t="shared" si="19"/>
        <v>36.329125914771517</v>
      </c>
      <c r="J46" s="146">
        <f t="shared" si="19"/>
        <v>36.823314137762807</v>
      </c>
      <c r="K46" s="146">
        <f t="shared" si="19"/>
        <v>37.324224845636238</v>
      </c>
      <c r="L46" s="146">
        <f t="shared" si="19"/>
        <v>37.831949484931577</v>
      </c>
      <c r="M46" s="146">
        <f t="shared" si="19"/>
        <v>38.346580746143751</v>
      </c>
      <c r="N46" s="146">
        <f t="shared" si="19"/>
        <v>38.868212580644439</v>
      </c>
      <c r="O46" s="146">
        <f t="shared" si="16"/>
        <v>37.232448669933696</v>
      </c>
      <c r="P46" s="146">
        <f t="shared" si="16"/>
        <v>35.665525680735151</v>
      </c>
      <c r="Q46" s="146">
        <f t="shared" si="16"/>
        <v>34.164546451396312</v>
      </c>
      <c r="R46" s="146">
        <f t="shared" si="16"/>
        <v>32.726735746953871</v>
      </c>
      <c r="S46" s="146">
        <f t="shared" si="16"/>
        <v>31.349435127864101</v>
      </c>
      <c r="T46" s="146">
        <f t="shared" ref="T46:AC46" si="34">S46*($H12/$G12)^(1/($H$3-$G$3))</f>
        <v>30.506027057555595</v>
      </c>
      <c r="U46" s="146">
        <f t="shared" si="34"/>
        <v>29.68530957705071</v>
      </c>
      <c r="V46" s="146">
        <f t="shared" si="34"/>
        <v>28.886672231121704</v>
      </c>
      <c r="W46" s="146">
        <f t="shared" si="34"/>
        <v>28.109520987894676</v>
      </c>
      <c r="X46" s="146">
        <f t="shared" si="34"/>
        <v>27.353277797004623</v>
      </c>
      <c r="Y46" s="146">
        <f t="shared" si="34"/>
        <v>26.617380159637658</v>
      </c>
      <c r="Z46" s="146">
        <f t="shared" si="34"/>
        <v>25.901280710140579</v>
      </c>
      <c r="AA46" s="146">
        <f t="shared" si="34"/>
        <v>25.204446808886583</v>
      </c>
      <c r="AB46" s="146">
        <f t="shared" si="34"/>
        <v>24.526360146094305</v>
      </c>
      <c r="AC46" s="146">
        <f t="shared" si="34"/>
        <v>23.866516356305478</v>
      </c>
      <c r="AD46" s="146">
        <f t="shared" ref="AD46:AM46" si="35">AC46*($I12/$H12)^(1/($I$3-$H$3))</f>
        <v>16.879493929925648</v>
      </c>
      <c r="AE46" s="146">
        <f t="shared" si="35"/>
        <v>11.937951524924678</v>
      </c>
      <c r="AF46" s="146">
        <f t="shared" si="35"/>
        <v>8.4430663148488847</v>
      </c>
      <c r="AG46" s="146">
        <f t="shared" si="35"/>
        <v>5.9713233587942298</v>
      </c>
      <c r="AH46" s="146">
        <f t="shared" si="35"/>
        <v>4.2231934851171173</v>
      </c>
      <c r="AI46" s="146">
        <f t="shared" si="35"/>
        <v>2.9868359392175177</v>
      </c>
      <c r="AJ46" s="146">
        <f t="shared" si="35"/>
        <v>2.112427232908082</v>
      </c>
      <c r="AK46" s="146">
        <f t="shared" si="35"/>
        <v>1.4940053304369736</v>
      </c>
      <c r="AL46" s="146">
        <f t="shared" si="35"/>
        <v>1.0566290249446022</v>
      </c>
      <c r="AM46" s="146">
        <f t="shared" si="35"/>
        <v>0.74729646113701076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9"/>
        <v>183.09748678458854</v>
      </c>
      <c r="H47" s="146">
        <f t="shared" si="19"/>
        <v>188.24154472824782</v>
      </c>
      <c r="I47" s="146">
        <f t="shared" si="19"/>
        <v>193.53012312706142</v>
      </c>
      <c r="J47" s="146">
        <f t="shared" si="19"/>
        <v>198.96728223116392</v>
      </c>
      <c r="K47" s="146">
        <f t="shared" si="19"/>
        <v>204.55719636195505</v>
      </c>
      <c r="L47" s="146">
        <f t="shared" si="19"/>
        <v>210.30415711689071</v>
      </c>
      <c r="M47" s="146">
        <f t="shared" si="19"/>
        <v>216.21257666431163</v>
      </c>
      <c r="N47" s="146">
        <f t="shared" si="19"/>
        <v>222.28699113083889</v>
      </c>
      <c r="O47" s="146">
        <f t="shared" si="16"/>
        <v>229.46007432949571</v>
      </c>
      <c r="P47" s="146">
        <f t="shared" si="16"/>
        <v>236.8646291150101</v>
      </c>
      <c r="Q47" s="146">
        <f t="shared" si="16"/>
        <v>244.50812495260905</v>
      </c>
      <c r="R47" s="146">
        <f t="shared" si="16"/>
        <v>252.39827234319705</v>
      </c>
      <c r="S47" s="146">
        <f t="shared" si="16"/>
        <v>260.54303060144952</v>
      </c>
      <c r="T47" s="146">
        <f t="shared" ref="T47:AC47" si="36">S47*($H13/$G13)^(1/($H$3-$G$3))</f>
        <v>259.06759717067558</v>
      </c>
      <c r="U47" s="146">
        <f t="shared" si="36"/>
        <v>257.60051899624307</v>
      </c>
      <c r="V47" s="146">
        <f t="shared" si="36"/>
        <v>256.14174876303281</v>
      </c>
      <c r="W47" s="146">
        <f t="shared" si="36"/>
        <v>254.6912394238673</v>
      </c>
      <c r="X47" s="146">
        <f t="shared" si="36"/>
        <v>253.24894419799324</v>
      </c>
      <c r="Y47" s="146">
        <f t="shared" si="36"/>
        <v>251.8148165695728</v>
      </c>
      <c r="Z47" s="146">
        <f t="shared" si="36"/>
        <v>250.38881028618349</v>
      </c>
      <c r="AA47" s="146">
        <f t="shared" si="36"/>
        <v>248.9708793573264</v>
      </c>
      <c r="AB47" s="146">
        <f t="shared" si="36"/>
        <v>247.560978052943</v>
      </c>
      <c r="AC47" s="146">
        <f t="shared" si="36"/>
        <v>246.15906090194022</v>
      </c>
      <c r="AD47" s="146">
        <f t="shared" ref="AD47:AM47" si="37">AC47*($I13/$H13)^(1/($I$3-$H$3))</f>
        <v>251.76836643724448</v>
      </c>
      <c r="AE47" s="146">
        <f t="shared" si="37"/>
        <v>257.5054930183112</v>
      </c>
      <c r="AF47" s="146">
        <f t="shared" si="37"/>
        <v>263.37335334433948</v>
      </c>
      <c r="AG47" s="146">
        <f t="shared" si="37"/>
        <v>269.37492648713987</v>
      </c>
      <c r="AH47" s="146">
        <f t="shared" si="37"/>
        <v>275.51325940358862</v>
      </c>
      <c r="AI47" s="146">
        <f t="shared" si="37"/>
        <v>281.79146848254635</v>
      </c>
      <c r="AJ47" s="146">
        <f t="shared" si="37"/>
        <v>288.21274112702696</v>
      </c>
      <c r="AK47" s="146">
        <f t="shared" si="37"/>
        <v>294.78033737241998</v>
      </c>
      <c r="AL47" s="146">
        <f t="shared" si="37"/>
        <v>301.49759154158772</v>
      </c>
      <c r="AM47" s="146">
        <f t="shared" si="37"/>
        <v>308.36791393767794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9"/>
        <v>2.5256436621982683</v>
      </c>
      <c r="H48" s="146">
        <f t="shared" si="19"/>
        <v>1.5923304813785024</v>
      </c>
      <c r="I48" s="146">
        <f t="shared" si="19"/>
        <v>1.0039089836292392</v>
      </c>
      <c r="J48" s="146">
        <f t="shared" si="19"/>
        <v>0.63292969593786641</v>
      </c>
      <c r="K48" s="146">
        <f t="shared" si="19"/>
        <v>0.39904015855280811</v>
      </c>
      <c r="L48" s="146">
        <f t="shared" si="19"/>
        <v>0.25158094044220963</v>
      </c>
      <c r="M48" s="146">
        <f t="shared" si="19"/>
        <v>0.15861303239085042</v>
      </c>
      <c r="N48" s="146">
        <f t="shared" si="19"/>
        <v>0.1</v>
      </c>
      <c r="O48" s="146">
        <f t="shared" si="16"/>
        <v>9.4385729370823651E-2</v>
      </c>
      <c r="P48" s="146">
        <f t="shared" si="16"/>
        <v>8.9086659088623621E-2</v>
      </c>
      <c r="Q48" s="146">
        <f t="shared" si="16"/>
        <v>8.4085092952896553E-2</v>
      </c>
      <c r="R48" s="146">
        <f t="shared" si="16"/>
        <v>7.936432827572644E-2</v>
      </c>
      <c r="S48" s="146">
        <f t="shared" si="16"/>
        <v>7.4908600103299222E-2</v>
      </c>
      <c r="T48" s="146">
        <f t="shared" ref="T48:AC48" si="38">S48*($H14/$G14)^(1/($H$3-$G$3))</f>
        <v>8.3784763989822611E-2</v>
      </c>
      <c r="U48" s="146">
        <f t="shared" si="38"/>
        <v>9.3712693431059021E-2</v>
      </c>
      <c r="V48" s="146">
        <f t="shared" si="38"/>
        <v>0.10481701555154366</v>
      </c>
      <c r="W48" s="146">
        <f t="shared" si="38"/>
        <v>0.11723712494951377</v>
      </c>
      <c r="X48" s="146">
        <f t="shared" si="38"/>
        <v>0.13112893354294217</v>
      </c>
      <c r="Y48" s="146">
        <f t="shared" si="38"/>
        <v>0.14666682776052381</v>
      </c>
      <c r="Z48" s="146">
        <f t="shared" si="38"/>
        <v>0.16404585764659385</v>
      </c>
      <c r="AA48" s="146">
        <f t="shared" si="38"/>
        <v>0.18348418536021405</v>
      </c>
      <c r="AB48" s="146">
        <f t="shared" si="38"/>
        <v>0.20522582380488663</v>
      </c>
      <c r="AC48" s="146">
        <f t="shared" si="38"/>
        <v>0.2295436997674187</v>
      </c>
      <c r="AD48" s="146">
        <f t="shared" ref="AD48:AM48" si="39">AC48*($I14/$H14)^(1/($I$3-$H$3))</f>
        <v>0.24638845635285503</v>
      </c>
      <c r="AE48" s="146">
        <f t="shared" si="39"/>
        <v>0.26446934281120926</v>
      </c>
      <c r="AF48" s="146">
        <f t="shared" si="39"/>
        <v>0.28387707087553432</v>
      </c>
      <c r="AG48" s="146">
        <f t="shared" si="39"/>
        <v>0.30470900903776726</v>
      </c>
      <c r="AH48" s="146">
        <f t="shared" si="39"/>
        <v>0.32706967104605317</v>
      </c>
      <c r="AI48" s="146">
        <f t="shared" si="39"/>
        <v>0.35107124024979003</v>
      </c>
      <c r="AJ48" s="146">
        <f t="shared" si="39"/>
        <v>0.3768341324230316</v>
      </c>
      <c r="AK48" s="146">
        <f t="shared" si="39"/>
        <v>0.40448759988993105</v>
      </c>
      <c r="AL48" s="146">
        <f t="shared" si="39"/>
        <v>0.43417037998311986</v>
      </c>
      <c r="AM48" s="146">
        <f t="shared" si="39"/>
        <v>0.46603139108833563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9"/>
        <v>20.060219588782868</v>
      </c>
      <c r="H49" s="146">
        <f t="shared" si="19"/>
        <v>9.4065546972928455</v>
      </c>
      <c r="I49" s="146">
        <f t="shared" si="19"/>
        <v>4.410882487180726</v>
      </c>
      <c r="J49" s="146">
        <f t="shared" si="19"/>
        <v>2.0683326618317466</v>
      </c>
      <c r="K49" s="146">
        <f t="shared" si="19"/>
        <v>0.96987394527808835</v>
      </c>
      <c r="L49" s="146">
        <f t="shared" si="19"/>
        <v>0.45478925469185683</v>
      </c>
      <c r="M49" s="146">
        <f t="shared" si="19"/>
        <v>0.21325788489335082</v>
      </c>
      <c r="N49" s="146">
        <f t="shared" si="19"/>
        <v>9.9999999999999978E-2</v>
      </c>
      <c r="O49" s="146">
        <f t="shared" si="16"/>
        <v>9.9999999999999978E-2</v>
      </c>
      <c r="P49" s="146">
        <f t="shared" si="16"/>
        <v>9.9999999999999978E-2</v>
      </c>
      <c r="Q49" s="146">
        <f t="shared" si="16"/>
        <v>9.9999999999999978E-2</v>
      </c>
      <c r="R49" s="146">
        <f t="shared" si="16"/>
        <v>9.9999999999999978E-2</v>
      </c>
      <c r="S49" s="146">
        <f t="shared" si="16"/>
        <v>9.9999999999999978E-2</v>
      </c>
      <c r="T49" s="146">
        <f t="shared" ref="T49:AC49" si="40">S49*($H15/$G15)^(1/($H$3-$G$3))</f>
        <v>9.9999999999999978E-2</v>
      </c>
      <c r="U49" s="146">
        <f t="shared" si="40"/>
        <v>9.9999999999999978E-2</v>
      </c>
      <c r="V49" s="146">
        <f t="shared" si="40"/>
        <v>9.9999999999999978E-2</v>
      </c>
      <c r="W49" s="146">
        <f t="shared" si="40"/>
        <v>9.9999999999999978E-2</v>
      </c>
      <c r="X49" s="146">
        <f t="shared" si="40"/>
        <v>9.9999999999999978E-2</v>
      </c>
      <c r="Y49" s="146">
        <f t="shared" si="40"/>
        <v>9.9999999999999978E-2</v>
      </c>
      <c r="Z49" s="146">
        <f t="shared" si="40"/>
        <v>9.9999999999999978E-2</v>
      </c>
      <c r="AA49" s="146">
        <f t="shared" si="40"/>
        <v>9.9999999999999978E-2</v>
      </c>
      <c r="AB49" s="146">
        <f t="shared" si="40"/>
        <v>9.9999999999999978E-2</v>
      </c>
      <c r="AC49" s="146">
        <f t="shared" si="40"/>
        <v>9.9999999999999978E-2</v>
      </c>
      <c r="AD49" s="146">
        <f t="shared" ref="AD49:AM49" si="41">AC49*($I15/$H15)^(1/($I$3-$H$3))</f>
        <v>9.9999999999999978E-2</v>
      </c>
      <c r="AE49" s="146">
        <f t="shared" si="41"/>
        <v>9.9999999999999978E-2</v>
      </c>
      <c r="AF49" s="146">
        <f t="shared" si="41"/>
        <v>9.9999999999999978E-2</v>
      </c>
      <c r="AG49" s="146">
        <f t="shared" si="41"/>
        <v>9.9999999999999978E-2</v>
      </c>
      <c r="AH49" s="146">
        <f t="shared" si="41"/>
        <v>9.9999999999999978E-2</v>
      </c>
      <c r="AI49" s="146">
        <f t="shared" si="41"/>
        <v>9.9999999999999978E-2</v>
      </c>
      <c r="AJ49" s="146">
        <f t="shared" si="41"/>
        <v>9.9999999999999978E-2</v>
      </c>
      <c r="AK49" s="146">
        <f t="shared" si="41"/>
        <v>9.9999999999999978E-2</v>
      </c>
      <c r="AL49" s="146">
        <f t="shared" si="41"/>
        <v>9.9999999999999978E-2</v>
      </c>
      <c r="AM49" s="146">
        <f t="shared" si="41"/>
        <v>9.9999999999999978E-2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314.39827077434154</v>
      </c>
      <c r="H50" s="145">
        <f t="shared" si="42"/>
        <v>313.01746880340011</v>
      </c>
      <c r="I50" s="145">
        <f>SUM(I38:I49)</f>
        <v>318.61464571156944</v>
      </c>
      <c r="J50" s="145">
        <f t="shared" si="42"/>
        <v>328.37046261115034</v>
      </c>
      <c r="K50" s="145">
        <f t="shared" si="42"/>
        <v>341.2930605089831</v>
      </c>
      <c r="L50" s="145">
        <f t="shared" si="42"/>
        <v>357.48214152039964</v>
      </c>
      <c r="M50" s="145">
        <f t="shared" si="42"/>
        <v>377.94330930588598</v>
      </c>
      <c r="N50" s="145">
        <f t="shared" si="42"/>
        <v>404.77989958168507</v>
      </c>
      <c r="O50" s="145">
        <f t="shared" si="42"/>
        <v>416.03307652595208</v>
      </c>
      <c r="P50" s="145">
        <f t="shared" si="42"/>
        <v>428.0321776010191</v>
      </c>
      <c r="Q50" s="145">
        <f t="shared" si="42"/>
        <v>440.82229985007876</v>
      </c>
      <c r="R50" s="145">
        <f t="shared" si="42"/>
        <v>454.45284911941184</v>
      </c>
      <c r="S50" s="145">
        <f t="shared" si="42"/>
        <v>468.97793649833227</v>
      </c>
      <c r="T50" s="145">
        <f t="shared" si="42"/>
        <v>473.50167906511149</v>
      </c>
      <c r="U50" s="145">
        <f t="shared" si="42"/>
        <v>478.75422910053317</v>
      </c>
      <c r="V50" s="145">
        <f t="shared" si="42"/>
        <v>484.80255251497357</v>
      </c>
      <c r="W50" s="145">
        <f t="shared" si="42"/>
        <v>491.72178706481651</v>
      </c>
      <c r="X50" s="145">
        <f t="shared" si="42"/>
        <v>499.59615962397521</v>
      </c>
      <c r="Y50" s="145">
        <f t="shared" si="42"/>
        <v>508.52001684108319</v>
      </c>
      <c r="Z50" s="145">
        <f t="shared" si="42"/>
        <v>518.59898254831819</v>
      </c>
      <c r="AA50" s="145">
        <f t="shared" si="42"/>
        <v>529.95125693037812</v>
      </c>
      <c r="AB50" s="145">
        <f t="shared" si="42"/>
        <v>542.70907430138504</v>
      </c>
      <c r="AC50" s="145">
        <f t="shared" si="42"/>
        <v>557.02033839747696</v>
      </c>
      <c r="AD50" s="145">
        <f t="shared" si="42"/>
        <v>552.77739613146639</v>
      </c>
      <c r="AE50" s="145">
        <f t="shared" si="42"/>
        <v>554.06728140412895</v>
      </c>
      <c r="AF50" s="145">
        <f t="shared" si="42"/>
        <v>558.62953868164072</v>
      </c>
      <c r="AG50" s="145">
        <f t="shared" si="42"/>
        <v>565.22697760932351</v>
      </c>
      <c r="AH50" s="145">
        <f t="shared" si="42"/>
        <v>573.1623013353535</v>
      </c>
      <c r="AI50" s="145">
        <f t="shared" si="42"/>
        <v>582.03003098027239</v>
      </c>
      <c r="AJ50" s="145">
        <f t="shared" si="42"/>
        <v>591.58700873009286</v>
      </c>
      <c r="AK50" s="145">
        <f t="shared" si="42"/>
        <v>601.68332595430184</v>
      </c>
      <c r="AL50" s="145">
        <f t="shared" si="42"/>
        <v>612.22450148162318</v>
      </c>
      <c r="AM50" s="145">
        <f t="shared" si="42"/>
        <v>623.15013401265776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69">
        <f>G38/G$50</f>
        <v>0.10272794764995488</v>
      </c>
      <c r="H52" s="147">
        <f t="shared" si="43"/>
        <v>0.10463736169594859</v>
      </c>
      <c r="I52" s="147">
        <f t="shared" si="43"/>
        <v>0.1042500367735871</v>
      </c>
      <c r="J52" s="147">
        <f t="shared" si="43"/>
        <v>0.10258041763965789</v>
      </c>
      <c r="K52" s="147">
        <f t="shared" si="43"/>
        <v>0.10008930776103464</v>
      </c>
      <c r="L52" s="147">
        <f t="shared" si="43"/>
        <v>9.6905268299367478E-2</v>
      </c>
      <c r="M52" s="147">
        <f t="shared" si="43"/>
        <v>9.2952628150128655E-2</v>
      </c>
      <c r="N52" s="169">
        <f t="shared" si="43"/>
        <v>8.8014857969660867E-2</v>
      </c>
      <c r="O52" s="147">
        <f t="shared" si="43"/>
        <v>8.7676977669984377E-2</v>
      </c>
      <c r="P52" s="147">
        <f t="shared" si="43"/>
        <v>8.7252024543299125E-2</v>
      </c>
      <c r="Q52" s="147">
        <f t="shared" si="43"/>
        <v>8.6741489562842972E-2</v>
      </c>
      <c r="R52" s="147">
        <f t="shared" si="43"/>
        <v>8.6146988798563973E-2</v>
      </c>
      <c r="S52" s="147">
        <f t="shared" si="43"/>
        <v>8.5470259206236576E-2</v>
      </c>
      <c r="T52" s="147">
        <f t="shared" si="43"/>
        <v>8.4653693030163124E-2</v>
      </c>
      <c r="U52" s="147">
        <f t="shared" si="43"/>
        <v>8.3724933059033044E-2</v>
      </c>
      <c r="V52" s="147">
        <f t="shared" si="43"/>
        <v>8.2680393429363036E-2</v>
      </c>
      <c r="W52" s="147">
        <f t="shared" si="43"/>
        <v>8.1516961066726443E-2</v>
      </c>
      <c r="X52" s="147">
        <f t="shared" si="43"/>
        <v>8.0232133482209728E-2</v>
      </c>
      <c r="Y52" s="147">
        <f t="shared" si="43"/>
        <v>7.8824165092802961E-2</v>
      </c>
      <c r="Z52" s="147">
        <f t="shared" si="43"/>
        <v>7.7292218272079258E-2</v>
      </c>
      <c r="AA52" s="147">
        <f t="shared" si="43"/>
        <v>7.5636514160386512E-2</v>
      </c>
      <c r="AB52" s="147">
        <f t="shared" si="43"/>
        <v>7.385847711327502E-2</v>
      </c>
      <c r="AC52" s="147">
        <f t="shared" si="43"/>
        <v>7.1960865653668604E-2</v>
      </c>
      <c r="AD52" s="147">
        <f t="shared" si="43"/>
        <v>7.251321420477537E-2</v>
      </c>
      <c r="AE52" s="147">
        <f t="shared" si="43"/>
        <v>7.2344401255954413E-2</v>
      </c>
      <c r="AF52" s="147">
        <f t="shared" si="43"/>
        <v>7.1753573609355178E-2</v>
      </c>
      <c r="AG52" s="147">
        <f t="shared" si="43"/>
        <v>7.0916051971099639E-2</v>
      </c>
      <c r="AH52" s="147">
        <f t="shared" si="43"/>
        <v>6.9934232627792442E-2</v>
      </c>
      <c r="AI52" s="147">
        <f t="shared" si="43"/>
        <v>6.8868724252964225E-2</v>
      </c>
      <c r="AJ52" s="147">
        <f t="shared" si="43"/>
        <v>6.7756162854261739E-2</v>
      </c>
      <c r="AK52" s="147">
        <f t="shared" si="43"/>
        <v>6.6619206436980813E-2</v>
      </c>
      <c r="AL52" s="147">
        <f t="shared" si="43"/>
        <v>6.5472168460901023E-2</v>
      </c>
      <c r="AM52" s="147">
        <f t="shared" si="43"/>
        <v>6.4324251098594645E-2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69">
        <f t="shared" si="44"/>
        <v>3.935052487631259E-2</v>
      </c>
      <c r="H53" s="147">
        <f t="shared" si="44"/>
        <v>4.6043493154242644E-2</v>
      </c>
      <c r="I53" s="147">
        <f t="shared" si="44"/>
        <v>5.2695953383502796E-2</v>
      </c>
      <c r="J53" s="147">
        <f t="shared" si="44"/>
        <v>5.9564167747602835E-2</v>
      </c>
      <c r="K53" s="147">
        <f t="shared" si="44"/>
        <v>6.6761773724038562E-2</v>
      </c>
      <c r="L53" s="147">
        <f t="shared" si="44"/>
        <v>7.4251825429230395E-2</v>
      </c>
      <c r="M53" s="147">
        <f t="shared" si="44"/>
        <v>8.1816516750390395E-2</v>
      </c>
      <c r="N53" s="169">
        <f t="shared" si="44"/>
        <v>8.8992799861085617E-2</v>
      </c>
      <c r="O53" s="147">
        <f t="shared" si="44"/>
        <v>9.5379031166582168E-2</v>
      </c>
      <c r="P53" s="147">
        <f t="shared" si="44"/>
        <v>0.10212011767765899</v>
      </c>
      <c r="Q53" s="147">
        <f t="shared" si="44"/>
        <v>0.10922728211598631</v>
      </c>
      <c r="R53" s="147">
        <f t="shared" si="43"/>
        <v>0.11671127432194305</v>
      </c>
      <c r="S53" s="147">
        <f t="shared" si="43"/>
        <v>0.12458225518556447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0.14006352804053668</v>
      </c>
      <c r="W53" s="147">
        <f t="shared" si="43"/>
        <v>0.14518807970719091</v>
      </c>
      <c r="X53" s="147">
        <f t="shared" si="43"/>
        <v>0.15024214467309996</v>
      </c>
      <c r="Y53" s="147">
        <f t="shared" si="43"/>
        <v>0.15518983316902155</v>
      </c>
      <c r="Z53" s="147">
        <f t="shared" si="43"/>
        <v>0.15999267947428367</v>
      </c>
      <c r="AA53" s="147">
        <f t="shared" si="43"/>
        <v>0.1646100318185631</v>
      </c>
      <c r="AB53" s="147">
        <f t="shared" si="43"/>
        <v>0.16899956837419997</v>
      </c>
      <c r="AC53" s="147">
        <f t="shared" si="43"/>
        <v>0.17311794137726758</v>
      </c>
      <c r="AD53" s="147">
        <f t="shared" si="43"/>
        <v>0.17678284590599841</v>
      </c>
      <c r="AE53" s="147">
        <f t="shared" si="43"/>
        <v>0.17873316944040576</v>
      </c>
      <c r="AF53" s="147">
        <f t="shared" si="43"/>
        <v>0.17964743907056829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0.17944498610905102</v>
      </c>
      <c r="AJ53" s="147">
        <f t="shared" si="43"/>
        <v>0.17891030592793411</v>
      </c>
      <c r="AK53" s="147">
        <f t="shared" si="43"/>
        <v>0.17826384730445732</v>
      </c>
      <c r="AL53" s="147">
        <f t="shared" si="43"/>
        <v>0.17754065194965316</v>
      </c>
      <c r="AM53" s="147">
        <f t="shared" si="43"/>
        <v>0.17676370211769662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69">
        <f t="shared" si="43"/>
        <v>2.1468372524595995E-2</v>
      </c>
      <c r="H54" s="147">
        <f t="shared" si="43"/>
        <v>2.4092459177974195E-2</v>
      </c>
      <c r="I54" s="147">
        <f t="shared" si="43"/>
        <v>2.6445659846594971E-2</v>
      </c>
      <c r="J54" s="147">
        <f t="shared" si="43"/>
        <v>2.8669920818797143E-2</v>
      </c>
      <c r="K54" s="147">
        <f t="shared" si="43"/>
        <v>3.0820065407714804E-2</v>
      </c>
      <c r="L54" s="147">
        <f t="shared" si="43"/>
        <v>3.2875858205182941E-2</v>
      </c>
      <c r="M54" s="147">
        <f t="shared" si="43"/>
        <v>3.4743632589968765E-2</v>
      </c>
      <c r="N54" s="169">
        <f t="shared" si="43"/>
        <v>3.6245440528666212E-2</v>
      </c>
      <c r="O54" s="147">
        <f t="shared" si="43"/>
        <v>3.5264488820290499E-2</v>
      </c>
      <c r="P54" s="147">
        <f t="shared" si="43"/>
        <v>3.4275371212622807E-2</v>
      </c>
      <c r="Q54" s="147">
        <f t="shared" si="43"/>
        <v>3.3280371226868506E-2</v>
      </c>
      <c r="R54" s="147">
        <f t="shared" si="43"/>
        <v>3.2281671953555399E-2</v>
      </c>
      <c r="S54" s="147">
        <f t="shared" si="43"/>
        <v>3.1281356040703701E-2</v>
      </c>
      <c r="T54" s="147">
        <f t="shared" si="43"/>
        <v>3.0980340912018921E-2</v>
      </c>
      <c r="U54" s="147">
        <f t="shared" si="43"/>
        <v>3.0638311376734621E-2</v>
      </c>
      <c r="V54" s="147">
        <f t="shared" si="43"/>
        <v>3.0253963894221338E-2</v>
      </c>
      <c r="W54" s="147">
        <f t="shared" si="43"/>
        <v>2.9826168276784852E-2</v>
      </c>
      <c r="X54" s="147">
        <f t="shared" si="43"/>
        <v>2.9354018044034303E-2</v>
      </c>
      <c r="Y54" s="147">
        <f t="shared" si="43"/>
        <v>2.8836883874562468E-2</v>
      </c>
      <c r="Z54" s="147">
        <f t="shared" si="43"/>
        <v>2.8274468765659051E-2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2.6318689519880024E-2</v>
      </c>
      <c r="AD54" s="147">
        <f t="shared" si="43"/>
        <v>2.6483288087937828E-2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2.579050819794898E-2</v>
      </c>
      <c r="AH54" s="147">
        <f t="shared" si="43"/>
        <v>2.5397562122886765E-2</v>
      </c>
      <c r="AI54" s="147">
        <f t="shared" si="43"/>
        <v>2.4975323522890079E-2</v>
      </c>
      <c r="AJ54" s="147">
        <f t="shared" si="43"/>
        <v>2.4537185996169941E-2</v>
      </c>
      <c r="AK54" s="147">
        <f t="shared" si="43"/>
        <v>2.4091413066615698E-2</v>
      </c>
      <c r="AL54" s="147">
        <f t="shared" si="43"/>
        <v>2.3643208450688531E-2</v>
      </c>
      <c r="AM54" s="147">
        <f t="shared" si="43"/>
        <v>2.3195903419223715E-2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69">
        <f t="shared" si="43"/>
        <v>1.8974851424518728E-3</v>
      </c>
      <c r="H55" s="147">
        <f t="shared" si="43"/>
        <v>3.3051414265125156E-3</v>
      </c>
      <c r="I55" s="147">
        <f t="shared" si="43"/>
        <v>5.6310966037290255E-3</v>
      </c>
      <c r="J55" s="147">
        <f t="shared" si="43"/>
        <v>9.4753381622244472E-3</v>
      </c>
      <c r="K55" s="147">
        <f t="shared" si="43"/>
        <v>1.5809984179839792E-2</v>
      </c>
      <c r="L55" s="147">
        <f t="shared" si="43"/>
        <v>2.617608139486834E-2</v>
      </c>
      <c r="M55" s="147">
        <f t="shared" si="43"/>
        <v>4.2937070684642753E-2</v>
      </c>
      <c r="N55" s="169">
        <f t="shared" si="43"/>
        <v>6.9524876378591977E-2</v>
      </c>
      <c r="O55" s="147">
        <f t="shared" si="43"/>
        <v>7.0591618870859976E-2</v>
      </c>
      <c r="P55" s="147">
        <f t="shared" si="43"/>
        <v>7.1602209143773424E-2</v>
      </c>
      <c r="Q55" s="147">
        <f t="shared" si="43"/>
        <v>7.2553960257104796E-2</v>
      </c>
      <c r="R55" s="147">
        <f t="shared" si="43"/>
        <v>7.3444230795724375E-2</v>
      </c>
      <c r="S55" s="147">
        <f t="shared" si="43"/>
        <v>7.4270430998210429E-2</v>
      </c>
      <c r="T55" s="147">
        <f t="shared" si="43"/>
        <v>8.247937260742208E-2</v>
      </c>
      <c r="U55" s="147">
        <f t="shared" si="43"/>
        <v>9.1464542272942387E-2</v>
      </c>
      <c r="V55" s="147">
        <f t="shared" si="43"/>
        <v>0.1012742434334688</v>
      </c>
      <c r="W55" s="147">
        <f t="shared" si="43"/>
        <v>0.11195486496842474</v>
      </c>
      <c r="X55" s="147">
        <f t="shared" si="43"/>
        <v>0.12354974319201094</v>
      </c>
      <c r="Y55" s="147">
        <f t="shared" si="43"/>
        <v>0.13609789314370274</v>
      </c>
      <c r="Z55" s="147">
        <f t="shared" si="43"/>
        <v>0.14963263059386001</v>
      </c>
      <c r="AA55" s="147">
        <f t="shared" si="43"/>
        <v>0.16418011723318138</v>
      </c>
      <c r="AB55" s="147">
        <f t="shared" si="43"/>
        <v>0.17975787329367554</v>
      </c>
      <c r="AC55" s="147">
        <f t="shared" si="43"/>
        <v>0.19637331352355639</v>
      </c>
      <c r="AD55" s="147">
        <f t="shared" si="43"/>
        <v>0.20227661434819497</v>
      </c>
      <c r="AE55" s="147">
        <f t="shared" si="43"/>
        <v>0.20628890815677847</v>
      </c>
      <c r="AF55" s="147">
        <f t="shared" si="43"/>
        <v>0.20914954147244438</v>
      </c>
      <c r="AG55" s="147">
        <f t="shared" si="43"/>
        <v>0.2113004206248022</v>
      </c>
      <c r="AH55" s="147">
        <f t="shared" si="43"/>
        <v>0.21300414583628127</v>
      </c>
      <c r="AI55" s="147">
        <f t="shared" si="43"/>
        <v>0.21441872605379142</v>
      </c>
      <c r="AJ55" s="147">
        <f t="shared" si="43"/>
        <v>0.21564128305492025</v>
      </c>
      <c r="AK55" s="147">
        <f t="shared" si="43"/>
        <v>0.21673297369404876</v>
      </c>
      <c r="AL55" s="147">
        <f t="shared" si="43"/>
        <v>0.21773321760417885</v>
      </c>
      <c r="AM55" s="147">
        <f t="shared" si="43"/>
        <v>0.21866795058484992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69">
        <f t="shared" si="43"/>
        <v>2.3775362710397242E-2</v>
      </c>
      <c r="H56" s="147">
        <f t="shared" si="43"/>
        <v>2.5750606977422753E-2</v>
      </c>
      <c r="I56" s="147">
        <f t="shared" si="43"/>
        <v>2.7279666481263655E-2</v>
      </c>
      <c r="J56" s="147">
        <f t="shared" si="43"/>
        <v>2.8542331932114289E-2</v>
      </c>
      <c r="K56" s="147">
        <f t="shared" si="43"/>
        <v>2.9612483051259412E-2</v>
      </c>
      <c r="L56" s="147">
        <f t="shared" si="43"/>
        <v>3.0485735543418432E-2</v>
      </c>
      <c r="M56" s="147">
        <f t="shared" si="43"/>
        <v>3.1093750769750753E-2</v>
      </c>
      <c r="N56" s="169">
        <f t="shared" si="43"/>
        <v>3.1306144257705795E-2</v>
      </c>
      <c r="O56" s="147">
        <f t="shared" si="43"/>
        <v>3.0459187486724756E-2</v>
      </c>
      <c r="P56" s="147">
        <f t="shared" si="43"/>
        <v>2.9605159826146303E-2</v>
      </c>
      <c r="Q56" s="147">
        <f t="shared" si="43"/>
        <v>2.8746033454568255E-2</v>
      </c>
      <c r="R56" s="147">
        <f t="shared" si="43"/>
        <v>2.7883693884486249E-2</v>
      </c>
      <c r="S56" s="147">
        <f t="shared" si="43"/>
        <v>2.7019939947561498E-2</v>
      </c>
      <c r="T56" s="147">
        <f t="shared" si="43"/>
        <v>2.673004272073197E-2</v>
      </c>
      <c r="U56" s="147">
        <f t="shared" si="43"/>
        <v>2.6405411400061616E-2</v>
      </c>
      <c r="V56" s="147">
        <f t="shared" si="43"/>
        <v>2.6045041227105523E-2</v>
      </c>
      <c r="W56" s="147">
        <f t="shared" si="43"/>
        <v>2.5648081263403077E-2</v>
      </c>
      <c r="X56" s="147">
        <f t="shared" si="43"/>
        <v>2.5213876796769275E-2</v>
      </c>
      <c r="Y56" s="147">
        <f t="shared" si="43"/>
        <v>2.4742014118037593E-2</v>
      </c>
      <c r="Z56" s="147">
        <f t="shared" si="43"/>
        <v>2.423236645793406E-2</v>
      </c>
      <c r="AA56" s="147">
        <f t="shared" si="43"/>
        <v>2.3685139516541193E-2</v>
      </c>
      <c r="AB56" s="147">
        <f t="shared" si="43"/>
        <v>2.3100914672795386E-2</v>
      </c>
      <c r="AC56" s="147">
        <f t="shared" si="43"/>
        <v>2.2480687663097514E-2</v>
      </c>
      <c r="AD56" s="147">
        <f t="shared" si="43"/>
        <v>1.1101005154208636E-2</v>
      </c>
      <c r="AE56" s="147">
        <f t="shared" si="43"/>
        <v>5.4272772831519631E-3</v>
      </c>
      <c r="AF56" s="147">
        <f t="shared" si="43"/>
        <v>2.637864935851067E-3</v>
      </c>
      <c r="AG56" s="147">
        <f t="shared" si="43"/>
        <v>1.2775723521637338E-3</v>
      </c>
      <c r="AH56" s="147">
        <f t="shared" si="43"/>
        <v>6.1739442638245989E-4</v>
      </c>
      <c r="AI56" s="147">
        <f t="shared" si="43"/>
        <v>2.9793866284868602E-4</v>
      </c>
      <c r="AJ56" s="147">
        <f t="shared" si="43"/>
        <v>1.4364336323674257E-4</v>
      </c>
      <c r="AK56" s="147">
        <f t="shared" si="43"/>
        <v>6.9209888976162182E-5</v>
      </c>
      <c r="AL56" s="147">
        <f t="shared" si="43"/>
        <v>3.3331691854550663E-5</v>
      </c>
      <c r="AM56" s="147">
        <f t="shared" si="43"/>
        <v>1.6047497150657553E-5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69">
        <f t="shared" si="43"/>
        <v>6.1585387455475029E-3</v>
      </c>
      <c r="H57" s="147">
        <f t="shared" si="43"/>
        <v>6.3572044667607229E-3</v>
      </c>
      <c r="I57" s="147">
        <f t="shared" si="43"/>
        <v>6.4186833053294975E-3</v>
      </c>
      <c r="J57" s="147">
        <f t="shared" si="43"/>
        <v>6.4006565901341302E-3</v>
      </c>
      <c r="K57" s="147">
        <f t="shared" si="43"/>
        <v>6.3290435223977426E-3</v>
      </c>
      <c r="L57" s="147">
        <f t="shared" si="43"/>
        <v>6.2099502001293867E-3</v>
      </c>
      <c r="M57" s="147">
        <f t="shared" si="43"/>
        <v>6.036604667911602E-3</v>
      </c>
      <c r="N57" s="169">
        <f t="shared" si="43"/>
        <v>5.792651307966374E-3</v>
      </c>
      <c r="O57" s="147">
        <f t="shared" si="43"/>
        <v>5.6056425734875353E-3</v>
      </c>
      <c r="P57" s="147">
        <f t="shared" si="43"/>
        <v>5.419182575307083E-3</v>
      </c>
      <c r="Q57" s="147">
        <f t="shared" si="43"/>
        <v>5.2336368387266062E-3</v>
      </c>
      <c r="R57" s="147">
        <f t="shared" si="43"/>
        <v>5.0493473521529457E-3</v>
      </c>
      <c r="S57" s="147">
        <f t="shared" si="43"/>
        <v>4.8666330913141953E-3</v>
      </c>
      <c r="T57" s="147">
        <f t="shared" si="43"/>
        <v>4.3906315208162225E-3</v>
      </c>
      <c r="U57" s="147">
        <f t="shared" si="43"/>
        <v>3.9555182170851544E-3</v>
      </c>
      <c r="V57" s="147">
        <f t="shared" si="43"/>
        <v>3.5581037927090633E-3</v>
      </c>
      <c r="W57" s="147">
        <f t="shared" si="43"/>
        <v>3.1954465471036352E-3</v>
      </c>
      <c r="X57" s="147">
        <f t="shared" si="43"/>
        <v>2.8648336894684951E-3</v>
      </c>
      <c r="Y57" s="147">
        <f t="shared" si="43"/>
        <v>2.5637634504323921E-3</v>
      </c>
      <c r="Z57" s="147">
        <f t="shared" si="43"/>
        <v>2.2899280778654091E-3</v>
      </c>
      <c r="AA57" s="147">
        <f t="shared" si="43"/>
        <v>2.0411977178801245E-3</v>
      </c>
      <c r="AB57" s="147">
        <f t="shared" si="43"/>
        <v>1.8156051898649487E-3</v>
      </c>
      <c r="AC57" s="147">
        <f t="shared" si="43"/>
        <v>1.6113316734127517E-3</v>
      </c>
      <c r="AD57" s="147">
        <f t="shared" si="43"/>
        <v>1.3292669406868881E-3</v>
      </c>
      <c r="AE57" s="147">
        <f t="shared" si="43"/>
        <v>1.0856915492798342E-3</v>
      </c>
      <c r="AF57" s="147">
        <f t="shared" si="43"/>
        <v>8.8155933621205307E-4</v>
      </c>
      <c r="AG57" s="147">
        <f t="shared" si="43"/>
        <v>7.1327835672015648E-4</v>
      </c>
      <c r="AH57" s="147">
        <f t="shared" si="43"/>
        <v>5.7585188579569401E-4</v>
      </c>
      <c r="AI57" s="147">
        <f t="shared" si="43"/>
        <v>4.6424742178445094E-4</v>
      </c>
      <c r="AJ57" s="147">
        <f t="shared" si="43"/>
        <v>3.7392349007569223E-4</v>
      </c>
      <c r="AK57" s="147">
        <f t="shared" si="43"/>
        <v>3.0098155628430743E-4</v>
      </c>
      <c r="AL57" s="147">
        <f t="shared" si="43"/>
        <v>2.4216068500236296E-4</v>
      </c>
      <c r="AM57" s="147">
        <f t="shared" si="43"/>
        <v>1.9477272161761626E-4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69">
        <f t="shared" si="43"/>
        <v>3.0645664127426308E-3</v>
      </c>
      <c r="H58" s="147">
        <f t="shared" si="43"/>
        <v>3.5055763803771684E-3</v>
      </c>
      <c r="I58" s="147">
        <f t="shared" si="43"/>
        <v>3.9223026137971059E-3</v>
      </c>
      <c r="J58" s="147">
        <f t="shared" si="43"/>
        <v>4.3343259771346024E-3</v>
      </c>
      <c r="K58" s="147">
        <f t="shared" si="43"/>
        <v>4.7493811124098544E-3</v>
      </c>
      <c r="L58" s="147">
        <f t="shared" si="43"/>
        <v>5.1640323098739206E-3</v>
      </c>
      <c r="M58" s="147">
        <f t="shared" si="43"/>
        <v>5.5628258415113705E-3</v>
      </c>
      <c r="N58" s="169">
        <f t="shared" si="43"/>
        <v>5.9153712975707241E-3</v>
      </c>
      <c r="O58" s="147">
        <f t="shared" si="43"/>
        <v>5.7553678659723008E-3</v>
      </c>
      <c r="P58" s="147">
        <f t="shared" si="43"/>
        <v>5.5940266295843059E-3</v>
      </c>
      <c r="Q58" s="147">
        <f t="shared" si="43"/>
        <v>5.4317202206725706E-3</v>
      </c>
      <c r="R58" s="147">
        <f t="shared" si="43"/>
        <v>5.2688049034321314E-3</v>
      </c>
      <c r="S58" s="147">
        <f t="shared" si="43"/>
        <v>5.1056205707612741E-3</v>
      </c>
      <c r="T58" s="147">
        <f t="shared" si="43"/>
        <v>4.6939299928201233E-3</v>
      </c>
      <c r="U58" s="147">
        <f t="shared" si="43"/>
        <v>4.3092599340995756E-3</v>
      </c>
      <c r="V58" s="147">
        <f t="shared" si="43"/>
        <v>3.9500955449275725E-3</v>
      </c>
      <c r="W58" s="147">
        <f t="shared" si="43"/>
        <v>3.6150160539961079E-3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2.7413820917811397E-3</v>
      </c>
      <c r="AA58" s="147">
        <f t="shared" si="43"/>
        <v>2.490132684025394E-3</v>
      </c>
      <c r="AB58" s="147">
        <f t="shared" si="43"/>
        <v>2.2570881223550679E-3</v>
      </c>
      <c r="AC58" s="147">
        <f t="shared" si="43"/>
        <v>2.0412759986430567E-3</v>
      </c>
      <c r="AD58" s="147">
        <f t="shared" si="43"/>
        <v>1.9970690823637094E-3</v>
      </c>
      <c r="AE58" s="147">
        <f t="shared" si="43"/>
        <v>1.9344229718646865E-3</v>
      </c>
      <c r="AF58" s="147">
        <f t="shared" si="43"/>
        <v>1.8627759916057052E-3</v>
      </c>
      <c r="AG58" s="147">
        <f t="shared" si="43"/>
        <v>1.7874431097500555E-3</v>
      </c>
      <c r="AH58" s="147">
        <f t="shared" si="43"/>
        <v>1.7113863919734147E-3</v>
      </c>
      <c r="AI58" s="147">
        <f t="shared" si="43"/>
        <v>1.6362546007729721E-3</v>
      </c>
      <c r="AJ58" s="147">
        <f t="shared" si="43"/>
        <v>1.5629613115604013E-3</v>
      </c>
      <c r="AK58" s="147">
        <f t="shared" si="43"/>
        <v>1.4920021945730127E-3</v>
      </c>
      <c r="AL58" s="147">
        <f t="shared" si="43"/>
        <v>1.4236305992279639E-3</v>
      </c>
      <c r="AM58" s="147">
        <f t="shared" si="43"/>
        <v>1.3579566606746034E-3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69">
        <f t="shared" si="43"/>
        <v>3.4873890674854066E-2</v>
      </c>
      <c r="H59" s="147">
        <f t="shared" si="43"/>
        <v>3.528936929342906E-2</v>
      </c>
      <c r="I59" s="147">
        <f t="shared" si="43"/>
        <v>3.4928397269168875E-2</v>
      </c>
      <c r="J59" s="147">
        <f t="shared" si="43"/>
        <v>3.4143829537788127E-2</v>
      </c>
      <c r="K59" s="147">
        <f t="shared" si="43"/>
        <v>3.3096401599706088E-2</v>
      </c>
      <c r="L59" s="147">
        <f t="shared" si="43"/>
        <v>3.1833603743671272E-2</v>
      </c>
      <c r="M59" s="147">
        <f t="shared" si="43"/>
        <v>3.0335099009103059E-2</v>
      </c>
      <c r="N59" s="169">
        <f t="shared" ref="C59:AM63" si="45">N45/N$50</f>
        <v>2.8535472043654739E-2</v>
      </c>
      <c r="O59" s="147">
        <f t="shared" si="45"/>
        <v>2.7763623038818699E-2</v>
      </c>
      <c r="P59" s="147">
        <f t="shared" si="45"/>
        <v>2.6985320526797345E-2</v>
      </c>
      <c r="Q59" s="147">
        <f t="shared" si="45"/>
        <v>2.6202362068059711E-2</v>
      </c>
      <c r="R59" s="147">
        <f t="shared" si="45"/>
        <v>2.5416466264273591E-2</v>
      </c>
      <c r="S59" s="147">
        <f t="shared" si="45"/>
        <v>2.4629272742743669E-2</v>
      </c>
      <c r="T59" s="147">
        <f t="shared" si="45"/>
        <v>2.4393969481063274E-2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2.3490082831786344E-2</v>
      </c>
      <c r="X59" s="147">
        <f t="shared" si="45"/>
        <v>2.3119844470061941E-2</v>
      </c>
      <c r="Y59" s="147">
        <f t="shared" si="45"/>
        <v>2.2714121619240413E-2</v>
      </c>
      <c r="Z59" s="147">
        <f t="shared" si="45"/>
        <v>2.2272672907279318E-2</v>
      </c>
      <c r="AA59" s="147">
        <f t="shared" si="45"/>
        <v>2.179556205838756E-2</v>
      </c>
      <c r="AB59" s="147">
        <f t="shared" si="45"/>
        <v>2.1283199517559769E-2</v>
      </c>
      <c r="AC59" s="147">
        <f t="shared" si="45"/>
        <v>2.0736380186003753E-2</v>
      </c>
      <c r="AD59" s="147">
        <f t="shared" si="45"/>
        <v>2.0893598612939969E-2</v>
      </c>
      <c r="AE59" s="147">
        <f t="shared" si="45"/>
        <v>2.0843015015909638E-2</v>
      </c>
      <c r="AF59" s="147">
        <f t="shared" si="45"/>
        <v>2.0670866103409732E-2</v>
      </c>
      <c r="AG59" s="147">
        <f t="shared" si="45"/>
        <v>2.0427687783066147E-2</v>
      </c>
      <c r="AH59" s="147">
        <f t="shared" si="45"/>
        <v>2.0142992880442495E-2</v>
      </c>
      <c r="AI59" s="147">
        <f t="shared" si="45"/>
        <v>1.9834248356473069E-2</v>
      </c>
      <c r="AJ59" s="147">
        <f t="shared" si="45"/>
        <v>1.9512011159094921E-2</v>
      </c>
      <c r="AK59" s="147">
        <f t="shared" si="45"/>
        <v>1.9182809376355393E-2</v>
      </c>
      <c r="AL59" s="147">
        <f t="shared" si="45"/>
        <v>1.885076609942354E-2</v>
      </c>
      <c r="AM59" s="147">
        <f t="shared" si="45"/>
        <v>1.8518531376635391E-2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69">
        <f t="shared" si="45"/>
        <v>0.11247058442789193</v>
      </c>
      <c r="H60" s="147">
        <f t="shared" si="45"/>
        <v>0.11450341763479838</v>
      </c>
      <c r="I60" s="147">
        <f t="shared" si="45"/>
        <v>0.11402214682767278</v>
      </c>
      <c r="J60" s="147">
        <f t="shared" si="45"/>
        <v>0.11213954460139197</v>
      </c>
      <c r="K60" s="147">
        <f t="shared" si="45"/>
        <v>0.10936121815654037</v>
      </c>
      <c r="L60" s="147">
        <f t="shared" si="45"/>
        <v>0.10582892147850889</v>
      </c>
      <c r="M60" s="147">
        <f t="shared" si="45"/>
        <v>0.10146119749168041</v>
      </c>
      <c r="N60" s="169">
        <f>N46/N$50</f>
        <v>9.6023079754731705E-2</v>
      </c>
      <c r="O60" s="147">
        <f t="shared" si="45"/>
        <v>8.9493962789785872E-2</v>
      </c>
      <c r="P60" s="147">
        <f t="shared" si="45"/>
        <v>8.3324403040511585E-2</v>
      </c>
      <c r="Q60" s="147">
        <f t="shared" si="45"/>
        <v>7.7501856106225758E-2</v>
      </c>
      <c r="R60" s="147">
        <f t="shared" si="45"/>
        <v>7.201349009114609E-2</v>
      </c>
      <c r="S60" s="147">
        <f t="shared" si="45"/>
        <v>6.6846289959688929E-2</v>
      </c>
      <c r="T60" s="147">
        <f t="shared" si="45"/>
        <v>6.4426439031403507E-2</v>
      </c>
      <c r="U60" s="147">
        <f t="shared" si="45"/>
        <v>6.2005320836167735E-2</v>
      </c>
      <c r="V60" s="147">
        <f t="shared" si="45"/>
        <v>5.95844062315029E-2</v>
      </c>
      <c r="W60" s="147">
        <f t="shared" si="45"/>
        <v>5.7165498310916635E-2</v>
      </c>
      <c r="X60" s="147">
        <f t="shared" si="45"/>
        <v>5.4750776742543965E-2</v>
      </c>
      <c r="Y60" s="147">
        <f t="shared" si="45"/>
        <v>5.2342836620246191E-2</v>
      </c>
      <c r="Z60" s="147">
        <f t="shared" si="45"/>
        <v>4.9944719488005052E-2</v>
      </c>
      <c r="AA60" s="147">
        <f t="shared" si="45"/>
        <v>4.755993401143644E-2</v>
      </c>
      <c r="AB60" s="147">
        <f t="shared" si="45"/>
        <v>4.5192463711181602E-2</v>
      </c>
      <c r="AC60" s="147">
        <f t="shared" si="45"/>
        <v>4.2846759285250509E-2</v>
      </c>
      <c r="AD60" s="147">
        <f t="shared" si="45"/>
        <v>3.0535788995813457E-2</v>
      </c>
      <c r="AE60" s="147">
        <f t="shared" si="45"/>
        <v>2.1546032270072454E-2</v>
      </c>
      <c r="AF60" s="147">
        <f t="shared" si="45"/>
        <v>1.5113891640557396E-2</v>
      </c>
      <c r="AG60" s="147">
        <f t="shared" si="45"/>
        <v>1.0564469841921664E-2</v>
      </c>
      <c r="AH60" s="147">
        <f t="shared" si="45"/>
        <v>7.3682331780682737E-3</v>
      </c>
      <c r="AI60" s="147">
        <f t="shared" si="45"/>
        <v>5.1317557174618625E-3</v>
      </c>
      <c r="AJ60" s="147">
        <f t="shared" si="45"/>
        <v>3.570780293912541E-3</v>
      </c>
      <c r="AK60" s="147">
        <f t="shared" si="45"/>
        <v>2.4830426006361428E-3</v>
      </c>
      <c r="AL60" s="147">
        <f t="shared" si="45"/>
        <v>1.7258849039649526E-3</v>
      </c>
      <c r="AM60" s="147">
        <f t="shared" si="45"/>
        <v>1.1992237830792656E-3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69">
        <f t="shared" si="45"/>
        <v>0.58237434427877699</v>
      </c>
      <c r="H61" s="147">
        <f t="shared" si="45"/>
        <v>0.60137712265023302</v>
      </c>
      <c r="I61" s="147">
        <f t="shared" si="45"/>
        <v>0.6074112591241565</v>
      </c>
      <c r="J61" s="147">
        <f t="shared" si="45"/>
        <v>0.60592320225457352</v>
      </c>
      <c r="K61" s="147">
        <f t="shared" si="45"/>
        <v>0.59935937770575021</v>
      </c>
      <c r="L61" s="147">
        <f t="shared" si="45"/>
        <v>0.58829276400340058</v>
      </c>
      <c r="M61" s="147">
        <f t="shared" si="45"/>
        <v>0.57207674098371553</v>
      </c>
      <c r="N61" s="169">
        <f t="shared" si="45"/>
        <v>0.54915521091970898</v>
      </c>
      <c r="O61" s="147">
        <f t="shared" si="45"/>
        <v>0.55154286347994741</v>
      </c>
      <c r="P61" s="147">
        <f t="shared" si="45"/>
        <v>0.55338042677669508</v>
      </c>
      <c r="Q61" s="147">
        <f t="shared" si="45"/>
        <v>0.55466369336525156</v>
      </c>
      <c r="R61" s="147">
        <f t="shared" si="45"/>
        <v>0.55538934970320097</v>
      </c>
      <c r="S61" s="147">
        <f t="shared" si="45"/>
        <v>0.55555498526608416</v>
      </c>
      <c r="T61" s="147">
        <f t="shared" si="45"/>
        <v>0.54713131679317883</v>
      </c>
      <c r="U61" s="147">
        <f t="shared" si="45"/>
        <v>0.53806421612235988</v>
      </c>
      <c r="V61" s="147">
        <f t="shared" si="45"/>
        <v>0.52834240957326983</v>
      </c>
      <c r="W61" s="147">
        <f t="shared" si="45"/>
        <v>0.51795801228204486</v>
      </c>
      <c r="X61" s="147">
        <f t="shared" si="45"/>
        <v>0.50690730767146597</v>
      </c>
      <c r="Y61" s="147">
        <f t="shared" si="45"/>
        <v>0.49519155240700596</v>
      </c>
      <c r="Z61" s="147">
        <f t="shared" si="45"/>
        <v>0.48281778158493516</v>
      </c>
      <c r="AA61" s="147">
        <f t="shared" si="45"/>
        <v>0.46979958270017791</v>
      </c>
      <c r="AB61" s="147">
        <f t="shared" si="45"/>
        <v>0.45615780125221173</v>
      </c>
      <c r="AC61" s="147">
        <f t="shared" si="45"/>
        <v>0.44192113632713848</v>
      </c>
      <c r="AD61" s="147">
        <f t="shared" si="45"/>
        <v>0.45546067585109196</v>
      </c>
      <c r="AE61" s="147">
        <f t="shared" si="45"/>
        <v>0.46475491634469979</v>
      </c>
      <c r="AF61" s="147">
        <f t="shared" si="45"/>
        <v>0.47146334933504869</v>
      </c>
      <c r="AG61" s="147">
        <f t="shared" si="45"/>
        <v>0.47657832544809603</v>
      </c>
      <c r="AH61" s="147">
        <f t="shared" si="45"/>
        <v>0.48068977802918622</v>
      </c>
      <c r="AI61" s="147">
        <f t="shared" si="45"/>
        <v>0.48415279879621459</v>
      </c>
      <c r="AJ61" s="147">
        <f t="shared" si="45"/>
        <v>0.48718571718758258</v>
      </c>
      <c r="AK61" s="147">
        <f t="shared" si="45"/>
        <v>0.48992605355131397</v>
      </c>
      <c r="AL61" s="147">
        <f t="shared" si="45"/>
        <v>0.49246247220087386</v>
      </c>
      <c r="AM61" s="147">
        <f t="shared" si="45"/>
        <v>0.49485332202691013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69">
        <f t="shared" si="45"/>
        <v>8.0332619386798143E-3</v>
      </c>
      <c r="H62" s="147">
        <f t="shared" si="45"/>
        <v>5.0870339200736834E-3</v>
      </c>
      <c r="I62" s="147">
        <f t="shared" si="45"/>
        <v>3.1508563625102233E-3</v>
      </c>
      <c r="J62" s="147">
        <f t="shared" si="45"/>
        <v>1.9274866895911066E-3</v>
      </c>
      <c r="K62" s="147">
        <f t="shared" si="45"/>
        <v>1.1692009147730826E-3</v>
      </c>
      <c r="L62" s="147">
        <f t="shared" si="45"/>
        <v>7.037580657098453E-4</v>
      </c>
      <c r="M62" s="147">
        <f t="shared" si="45"/>
        <v>4.196741375899791E-4</v>
      </c>
      <c r="N62" s="170">
        <f t="shared" si="45"/>
        <v>2.4704784032839527E-4</v>
      </c>
      <c r="O62" s="147">
        <f t="shared" si="45"/>
        <v>2.2687073383439473E-4</v>
      </c>
      <c r="P62" s="147">
        <f t="shared" si="45"/>
        <v>2.0813075219700846E-4</v>
      </c>
      <c r="Q62" s="147">
        <f t="shared" si="45"/>
        <v>1.9074600577487444E-4</v>
      </c>
      <c r="R62" s="147">
        <f t="shared" si="45"/>
        <v>1.7463710136158197E-4</v>
      </c>
      <c r="S62" s="147">
        <f t="shared" si="45"/>
        <v>1.5972734381197398E-4</v>
      </c>
      <c r="T62" s="147">
        <f t="shared" si="45"/>
        <v>1.769471317509337E-4</v>
      </c>
      <c r="U62" s="147">
        <f t="shared" si="45"/>
        <v>1.9574280024037215E-4</v>
      </c>
      <c r="V62" s="147">
        <f t="shared" si="45"/>
        <v>2.1620557690505619E-4</v>
      </c>
      <c r="W62" s="147">
        <f t="shared" si="45"/>
        <v>2.3842166044609308E-4</v>
      </c>
      <c r="X62" s="147">
        <f t="shared" si="45"/>
        <v>2.6246985893894247E-4</v>
      </c>
      <c r="Y62" s="147">
        <f t="shared" si="45"/>
        <v>2.8841898628025579E-4</v>
      </c>
      <c r="Z62" s="147">
        <f t="shared" si="45"/>
        <v>3.1632506650995906E-4</v>
      </c>
      <c r="AA62" s="147">
        <f t="shared" si="45"/>
        <v>3.4622841810585443E-4</v>
      </c>
      <c r="AB62" s="147">
        <f t="shared" si="45"/>
        <v>3.781507137485556E-4</v>
      </c>
      <c r="AC62" s="147">
        <f t="shared" si="45"/>
        <v>4.1209213370521771E-4</v>
      </c>
      <c r="AD62" s="147">
        <f t="shared" si="45"/>
        <v>4.4572816847644173E-4</v>
      </c>
      <c r="AE62" s="147">
        <f t="shared" si="45"/>
        <v>4.7732351591125451E-4</v>
      </c>
      <c r="AF62" s="147">
        <f t="shared" si="45"/>
        <v>5.0816695362275498E-4</v>
      </c>
      <c r="AG62" s="147">
        <f t="shared" si="45"/>
        <v>5.3909141125315784E-4</v>
      </c>
      <c r="AH62" s="147">
        <f t="shared" si="45"/>
        <v>5.7064058519558293E-4</v>
      </c>
      <c r="AI62" s="147">
        <f t="shared" si="45"/>
        <v>6.0318406536258166E-4</v>
      </c>
      <c r="AJ62" s="147">
        <f t="shared" si="45"/>
        <v>6.3698851878432529E-4</v>
      </c>
      <c r="AK62" s="147">
        <f t="shared" si="45"/>
        <v>6.722599454595026E-4</v>
      </c>
      <c r="AL62" s="147">
        <f t="shared" si="45"/>
        <v>7.0916857938942211E-4</v>
      </c>
      <c r="AM62" s="147">
        <f t="shared" si="45"/>
        <v>7.4786374206070431E-4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69">
        <f t="shared" si="45"/>
        <v>6.3805120617794475E-2</v>
      </c>
      <c r="H63" s="147">
        <f t="shared" si="45"/>
        <v>3.0051213222227258E-2</v>
      </c>
      <c r="I63" s="147">
        <f t="shared" si="45"/>
        <v>1.3843941408687603E-2</v>
      </c>
      <c r="J63" s="147">
        <f t="shared" si="45"/>
        <v>6.2987780489898214E-3</v>
      </c>
      <c r="K63" s="147">
        <f t="shared" si="45"/>
        <v>2.8417628645354791E-3</v>
      </c>
      <c r="L63" s="147">
        <f t="shared" si="45"/>
        <v>1.2722013266385907E-3</v>
      </c>
      <c r="M63" s="147">
        <f t="shared" si="45"/>
        <v>5.6425892360685223E-4</v>
      </c>
      <c r="N63" s="170">
        <f t="shared" si="45"/>
        <v>2.4704784032839521E-4</v>
      </c>
      <c r="O63" s="147">
        <f t="shared" si="45"/>
        <v>2.4036550371196746E-4</v>
      </c>
      <c r="P63" s="147">
        <f t="shared" si="45"/>
        <v>2.3362729540677852E-4</v>
      </c>
      <c r="Q63" s="147">
        <f t="shared" si="45"/>
        <v>2.268487779180169E-4</v>
      </c>
      <c r="R63" s="147">
        <f t="shared" si="45"/>
        <v>2.2004483015953988E-4</v>
      </c>
      <c r="S63" s="147">
        <f t="shared" si="45"/>
        <v>2.1322964731914544E-4</v>
      </c>
      <c r="T63" s="147">
        <f t="shared" si="45"/>
        <v>2.111924929124674E-4</v>
      </c>
      <c r="U63" s="147">
        <f t="shared" si="45"/>
        <v>2.0887543946687741E-4</v>
      </c>
      <c r="V63" s="147">
        <f t="shared" si="45"/>
        <v>2.0626954103528856E-4</v>
      </c>
      <c r="W63" s="147">
        <f t="shared" si="45"/>
        <v>2.0336703117614441E-4</v>
      </c>
      <c r="X63" s="147">
        <f t="shared" si="45"/>
        <v>2.0016166672551231E-4</v>
      </c>
      <c r="Y63" s="147">
        <f t="shared" si="45"/>
        <v>1.9664909283453207E-4</v>
      </c>
      <c r="Z63" s="147">
        <f t="shared" si="45"/>
        <v>1.928272198079041E-4</v>
      </c>
      <c r="AA63" s="147">
        <f t="shared" si="45"/>
        <v>1.8869659934241348E-4</v>
      </c>
      <c r="AB63" s="147">
        <f t="shared" si="45"/>
        <v>1.8426078489424064E-4</v>
      </c>
      <c r="AC63" s="147">
        <f t="shared" si="45"/>
        <v>1.7952665837605783E-4</v>
      </c>
      <c r="AD63" s="147">
        <f t="shared" si="45"/>
        <v>1.8090464751242667E-4</v>
      </c>
      <c r="AE63" s="147">
        <f t="shared" si="45"/>
        <v>1.8048349605949998E-4</v>
      </c>
      <c r="AF63" s="147">
        <f t="shared" si="45"/>
        <v>1.7900951001624229E-4</v>
      </c>
      <c r="AG63" s="147">
        <f t="shared" si="45"/>
        <v>1.7692007629034029E-4</v>
      </c>
      <c r="AH63" s="147">
        <f t="shared" si="45"/>
        <v>1.7447065127455171E-4</v>
      </c>
      <c r="AI63" s="147">
        <f t="shared" si="45"/>
        <v>1.7181244038486638E-4</v>
      </c>
      <c r="AJ63" s="147">
        <f t="shared" si="45"/>
        <v>1.6903684246660701E-4</v>
      </c>
      <c r="AK63" s="147">
        <f t="shared" si="45"/>
        <v>1.6620038429915711E-4</v>
      </c>
      <c r="AL63" s="147">
        <f t="shared" si="45"/>
        <v>1.6333877484157113E-4</v>
      </c>
      <c r="AM63" s="147">
        <f t="shared" si="45"/>
        <v>1.6047497150657554E-4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1</v>
      </c>
      <c r="I64" s="147">
        <f t="shared" si="46"/>
        <v>1</v>
      </c>
      <c r="J64" s="147">
        <f t="shared" si="46"/>
        <v>0.99999999999999989</v>
      </c>
      <c r="K64" s="147">
        <f t="shared" si="46"/>
        <v>1.0000000000000002</v>
      </c>
      <c r="L64" s="147">
        <f t="shared" si="46"/>
        <v>1.0000000000000002</v>
      </c>
      <c r="M64" s="147">
        <f t="shared" si="46"/>
        <v>1.0000000000000002</v>
      </c>
      <c r="N64" s="147">
        <f t="shared" si="46"/>
        <v>0.99999999999999978</v>
      </c>
      <c r="O64" s="147">
        <f t="shared" si="46"/>
        <v>1</v>
      </c>
      <c r="P64" s="147">
        <f t="shared" si="46"/>
        <v>0.99999999999999989</v>
      </c>
      <c r="Q64" s="147">
        <f t="shared" si="46"/>
        <v>0.99999999999999989</v>
      </c>
      <c r="R64" s="147">
        <f t="shared" si="46"/>
        <v>0.99999999999999989</v>
      </c>
      <c r="S64" s="147">
        <f t="shared" si="46"/>
        <v>1</v>
      </c>
      <c r="T64" s="147">
        <f t="shared" si="46"/>
        <v>1.0000000000000002</v>
      </c>
      <c r="U64" s="147">
        <f t="shared" si="46"/>
        <v>1</v>
      </c>
      <c r="V64" s="147">
        <f t="shared" si="46"/>
        <v>1</v>
      </c>
      <c r="W64" s="147">
        <f t="shared" si="46"/>
        <v>0.99999999999999978</v>
      </c>
      <c r="X64" s="147">
        <f t="shared" si="46"/>
        <v>0.99999999999999989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0.99999999999999967</v>
      </c>
      <c r="AF64" s="147">
        <f t="shared" si="46"/>
        <v>1</v>
      </c>
      <c r="AG64" s="147">
        <f t="shared" si="46"/>
        <v>1</v>
      </c>
      <c r="AH64" s="147">
        <f t="shared" si="46"/>
        <v>1</v>
      </c>
      <c r="AI64" s="147">
        <f t="shared" si="46"/>
        <v>0.99999999999999967</v>
      </c>
      <c r="AJ64" s="147">
        <f t="shared" si="46"/>
        <v>1</v>
      </c>
      <c r="AK64" s="147">
        <f t="shared" si="46"/>
        <v>1.0000000000000002</v>
      </c>
      <c r="AL64" s="147">
        <f t="shared" si="46"/>
        <v>0.99999999999999967</v>
      </c>
      <c r="AM64" s="147">
        <f t="shared" si="46"/>
        <v>0.99999999999999989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>F67*($L4/$C4)^(1/($L$3-$C$3))</f>
        <v>32.29748909222252</v>
      </c>
      <c r="H67" s="146">
        <f t="shared" ref="H67:L67" si="49">G67*($L4/$C4)^(1/($L$3-$C$3))</f>
        <v>32.753322081833481</v>
      </c>
      <c r="I67" s="146">
        <f t="shared" si="49"/>
        <v>33.215588503895631</v>
      </c>
      <c r="J67" s="146">
        <f t="shared" si="49"/>
        <v>33.684379157131403</v>
      </c>
      <c r="K67" s="146">
        <f t="shared" si="49"/>
        <v>34.159786121757698</v>
      </c>
      <c r="L67" s="146">
        <f t="shared" si="49"/>
        <v>34.641902777572334</v>
      </c>
      <c r="M67" s="146">
        <f>L67*($L4/$C4)^(1/($L$3-$C$3))</f>
        <v>35.130823822295767</v>
      </c>
      <c r="N67" s="146">
        <f t="shared" ref="N67" si="50">M67*($L4/$C4)^(1/($L$3-$C$3))</f>
        <v>35.626645290171716</v>
      </c>
      <c r="O67" s="146">
        <f t="shared" ref="O67:S78" si="51">N67*($M4/$L4)^(1/($M$3-$L$3))</f>
        <v>37.386635607928469</v>
      </c>
      <c r="P67" s="146">
        <f t="shared" si="51"/>
        <v>39.233571129011793</v>
      </c>
      <c r="Q67" s="146">
        <f t="shared" si="51"/>
        <v>41.171747029540114</v>
      </c>
      <c r="R67" s="146">
        <f t="shared" si="51"/>
        <v>43.205670671436053</v>
      </c>
      <c r="S67" s="146">
        <f t="shared" si="51"/>
        <v>45.34007208460789</v>
      </c>
      <c r="T67" s="146">
        <f t="shared" ref="T67:AC67" si="52">S67*($N4/$M4)^(1/($N$3-$M$3))</f>
        <v>45.696857651239647</v>
      </c>
      <c r="U67" s="146">
        <f t="shared" si="52"/>
        <v>46.056450799216208</v>
      </c>
      <c r="V67" s="146">
        <f t="shared" si="52"/>
        <v>46.418873621676269</v>
      </c>
      <c r="W67" s="146">
        <f t="shared" si="52"/>
        <v>46.784148385611637</v>
      </c>
      <c r="X67" s="146">
        <f t="shared" si="52"/>
        <v>47.15229753323532</v>
      </c>
      <c r="Y67" s="146">
        <f t="shared" si="52"/>
        <v>47.523343683360338</v>
      </c>
      <c r="Z67" s="146">
        <f t="shared" si="52"/>
        <v>47.897309632789423</v>
      </c>
      <c r="AA67" s="146">
        <f t="shared" si="52"/>
        <v>48.274218357715625</v>
      </c>
      <c r="AB67" s="146">
        <f t="shared" si="52"/>
        <v>48.654093015133959</v>
      </c>
      <c r="AC67" s="146">
        <f t="shared" si="52"/>
        <v>49.036956944264148</v>
      </c>
      <c r="AD67" s="146">
        <f t="shared" ref="AD67:AM67" si="53">AC67*($O4/$N4)^(1/($O$3-$N$3))</f>
        <v>49.268607740177146</v>
      </c>
      <c r="AE67" s="146">
        <f t="shared" si="53"/>
        <v>49.50135285544826</v>
      </c>
      <c r="AF67" s="146">
        <f t="shared" si="53"/>
        <v>49.735197459646848</v>
      </c>
      <c r="AG67" s="146">
        <f t="shared" si="53"/>
        <v>49.970146746763348</v>
      </c>
      <c r="AH67" s="146">
        <f t="shared" si="53"/>
        <v>50.206205935324618</v>
      </c>
      <c r="AI67" s="146">
        <f t="shared" si="53"/>
        <v>50.44338026850987</v>
      </c>
      <c r="AJ67" s="146">
        <f t="shared" si="53"/>
        <v>50.681675014267114</v>
      </c>
      <c r="AK67" s="146">
        <f t="shared" si="53"/>
        <v>50.921095465430163</v>
      </c>
      <c r="AL67" s="146">
        <f t="shared" si="53"/>
        <v>51.16164693983621</v>
      </c>
      <c r="AM67" s="146">
        <f t="shared" si="53"/>
        <v>51.403334780443927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ref="G68:L78" si="54">F68*($L5/$C5)^(1/($L$3-$C$3))</f>
        <v>12.817781051449272</v>
      </c>
      <c r="H68" s="146">
        <f t="shared" si="54"/>
        <v>15.470387107616954</v>
      </c>
      <c r="I68" s="146">
        <f t="shared" si="54"/>
        <v>18.671943006270975</v>
      </c>
      <c r="J68" s="146">
        <f t="shared" si="54"/>
        <v>22.536052472647924</v>
      </c>
      <c r="K68" s="146">
        <f t="shared" si="54"/>
        <v>27.199829223952275</v>
      </c>
      <c r="L68" s="146">
        <f t="shared" si="54"/>
        <v>32.828762300323142</v>
      </c>
      <c r="M68" s="146">
        <f t="shared" ref="M68:N68" si="55">L68*($L5/$C5)^(1/($L$3-$C$3))</f>
        <v>39.622588263240523</v>
      </c>
      <c r="N68" s="146">
        <f t="shared" si="55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6">S68*($N5/$M5)^(1/($N$3-$M$3))</f>
        <v>114.90719873194861</v>
      </c>
      <c r="U68" s="146">
        <f t="shared" si="56"/>
        <v>123.81249525904592</v>
      </c>
      <c r="V68" s="146">
        <f t="shared" si="56"/>
        <v>133.40795138546068</v>
      </c>
      <c r="W68" s="146">
        <f t="shared" si="56"/>
        <v>143.7470544118213</v>
      </c>
      <c r="X68" s="146">
        <f t="shared" si="56"/>
        <v>154.88743689926019</v>
      </c>
      <c r="Y68" s="146">
        <f t="shared" si="56"/>
        <v>166.89119792669251</v>
      </c>
      <c r="Z68" s="146">
        <f t="shared" si="56"/>
        <v>179.82524924550219</v>
      </c>
      <c r="AA68" s="146">
        <f t="shared" si="56"/>
        <v>193.7616882611818</v>
      </c>
      <c r="AB68" s="146">
        <f t="shared" si="56"/>
        <v>208.77819992101271</v>
      </c>
      <c r="AC68" s="146">
        <f t="shared" si="56"/>
        <v>224.9584897480006</v>
      </c>
      <c r="AD68" s="146">
        <f t="shared" ref="AD68:AM68" si="57">AC68*($O5/$N5)^(1/($O$3-$N$3))</f>
        <v>230.23298362211222</v>
      </c>
      <c r="AE68" s="146">
        <f t="shared" si="57"/>
        <v>235.63114602573435</v>
      </c>
      <c r="AF68" s="146">
        <f t="shared" si="57"/>
        <v>241.15587655559727</v>
      </c>
      <c r="AG68" s="146">
        <f t="shared" si="57"/>
        <v>246.81014279388589</v>
      </c>
      <c r="AH68" s="146">
        <f t="shared" si="57"/>
        <v>252.59698190226203</v>
      </c>
      <c r="AI68" s="146">
        <f t="shared" si="57"/>
        <v>258.51950225326118</v>
      </c>
      <c r="AJ68" s="146">
        <f t="shared" si="57"/>
        <v>264.58088509993956</v>
      </c>
      <c r="AK68" s="146">
        <f t="shared" si="57"/>
        <v>270.78438628466898</v>
      </c>
      <c r="AL68" s="146">
        <f t="shared" si="57"/>
        <v>277.13333798799653</v>
      </c>
      <c r="AM68" s="146">
        <f t="shared" si="57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54"/>
        <v>6.7496191980723657</v>
      </c>
      <c r="H69" s="146">
        <f t="shared" si="54"/>
        <v>7.5413605891387281</v>
      </c>
      <c r="I69" s="146">
        <f t="shared" si="54"/>
        <v>8.4259745426315344</v>
      </c>
      <c r="J69" s="146">
        <f t="shared" si="54"/>
        <v>9.414355162293468</v>
      </c>
      <c r="K69" s="146">
        <f t="shared" si="54"/>
        <v>10.518674448086026</v>
      </c>
      <c r="L69" s="146">
        <f t="shared" si="54"/>
        <v>11.752532195509801</v>
      </c>
      <c r="M69" s="146">
        <f t="shared" ref="M69:N69" si="58">L69*($L6/$C6)^(1/($L$3-$C$3))</f>
        <v>13.131123478360625</v>
      </c>
      <c r="N69" s="146">
        <f t="shared" si="58"/>
        <v>14.671425777487448</v>
      </c>
      <c r="O69" s="146">
        <f t="shared" si="51"/>
        <v>14.61423661799898</v>
      </c>
      <c r="P69" s="146">
        <f t="shared" si="51"/>
        <v>14.557270381627365</v>
      </c>
      <c r="Q69" s="146">
        <f t="shared" si="51"/>
        <v>14.500526199419179</v>
      </c>
      <c r="R69" s="146">
        <f t="shared" si="51"/>
        <v>14.444003205808171</v>
      </c>
      <c r="S69" s="146">
        <f t="shared" si="51"/>
        <v>14.387700538602068</v>
      </c>
      <c r="T69" s="146">
        <f t="shared" ref="T69:AC69" si="59">S69*($N6/$M6)^(1/($N$3-$M$3))</f>
        <v>14.247794670095045</v>
      </c>
      <c r="U69" s="146">
        <f t="shared" si="59"/>
        <v>14.109249244974384</v>
      </c>
      <c r="V69" s="146">
        <f t="shared" si="59"/>
        <v>13.972051034301034</v>
      </c>
      <c r="W69" s="146">
        <f t="shared" si="59"/>
        <v>13.836186937774025</v>
      </c>
      <c r="X69" s="146">
        <f t="shared" si="59"/>
        <v>13.701643982479593</v>
      </c>
      <c r="Y69" s="146">
        <f t="shared" si="59"/>
        <v>13.568409321652473</v>
      </c>
      <c r="Z69" s="146">
        <f t="shared" si="59"/>
        <v>13.436470233449223</v>
      </c>
      <c r="AA69" s="146">
        <f t="shared" si="59"/>
        <v>13.305814119733492</v>
      </c>
      <c r="AB69" s="146">
        <f t="shared" si="59"/>
        <v>13.176428504873094</v>
      </c>
      <c r="AC69" s="146">
        <f t="shared" si="59"/>
        <v>13.048301034548773</v>
      </c>
      <c r="AD69" s="146">
        <f t="shared" ref="AD69:AM69" si="60">AC69*($O6/$N6)^(1/($O$3-$N$3))</f>
        <v>12.773046933550519</v>
      </c>
      <c r="AE69" s="146">
        <f t="shared" si="60"/>
        <v>12.503599321835104</v>
      </c>
      <c r="AF69" s="146">
        <f t="shared" si="60"/>
        <v>12.239835711426254</v>
      </c>
      <c r="AG69" s="146">
        <f t="shared" si="60"/>
        <v>11.98163619823335</v>
      </c>
      <c r="AH69" s="146">
        <f t="shared" si="60"/>
        <v>11.728883407544313</v>
      </c>
      <c r="AI69" s="146">
        <f t="shared" si="60"/>
        <v>11.481462440668329</v>
      </c>
      <c r="AJ69" s="146">
        <f t="shared" si="60"/>
        <v>11.23926082270415</v>
      </c>
      <c r="AK69" s="146">
        <f t="shared" si="60"/>
        <v>11.00216845141021</v>
      </c>
      <c r="AL69" s="146">
        <f t="shared" si="60"/>
        <v>10.77007754715334</v>
      </c>
      <c r="AM69" s="146">
        <f t="shared" si="60"/>
        <v>10.542882603913307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54"/>
        <v>0.63354664341106814</v>
      </c>
      <c r="H70" s="146">
        <f t="shared" si="54"/>
        <v>1.1668062481902071</v>
      </c>
      <c r="I70" s="146">
        <f t="shared" si="54"/>
        <v>2.1489133199185106</v>
      </c>
      <c r="J70" s="146">
        <f t="shared" si="54"/>
        <v>3.9576651767898476</v>
      </c>
      <c r="K70" s="146">
        <f t="shared" si="54"/>
        <v>7.2888531642444194</v>
      </c>
      <c r="L70" s="146">
        <f t="shared" si="54"/>
        <v>13.423919931753478</v>
      </c>
      <c r="M70" s="146">
        <f t="shared" ref="M70:N70" si="61">L70*($L7/$C7)^(1/($L$3-$C$3))</f>
        <v>24.722905273783002</v>
      </c>
      <c r="N70" s="146">
        <f t="shared" si="61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62">S70*($N7/$M7)^(1/($N$3-$M$3))</f>
        <v>80.762663629721217</v>
      </c>
      <c r="U70" s="146">
        <f t="shared" si="62"/>
        <v>83.967214664845216</v>
      </c>
      <c r="V70" s="146">
        <f t="shared" si="62"/>
        <v>87.298917862555086</v>
      </c>
      <c r="W70" s="146">
        <f t="shared" si="62"/>
        <v>90.762818445184024</v>
      </c>
      <c r="X70" s="146">
        <f t="shared" si="62"/>
        <v>94.364161822524665</v>
      </c>
      <c r="Y70" s="146">
        <f t="shared" si="62"/>
        <v>98.108401534991216</v>
      </c>
      <c r="Z70" s="146">
        <f t="shared" si="62"/>
        <v>102.00120751195529</v>
      </c>
      <c r="AA70" s="146">
        <f t="shared" si="62"/>
        <v>106.04847465776108</v>
      </c>
      <c r="AB70" s="146">
        <f t="shared" si="62"/>
        <v>110.25633177842181</v>
      </c>
      <c r="AC70" s="146">
        <f t="shared" si="62"/>
        <v>114.63115086251517</v>
      </c>
      <c r="AD70" s="146">
        <f t="shared" ref="AD70:AM70" si="63">AC70*($O7/$N7)^(1/($O$3-$N$3))</f>
        <v>115.17091823509938</v>
      </c>
      <c r="AE70" s="146">
        <f t="shared" si="63"/>
        <v>115.71322722760378</v>
      </c>
      <c r="AF70" s="146">
        <f t="shared" si="63"/>
        <v>116.25808980783552</v>
      </c>
      <c r="AG70" s="146">
        <f t="shared" si="63"/>
        <v>116.80551799995493</v>
      </c>
      <c r="AH70" s="146">
        <f t="shared" si="63"/>
        <v>117.3555238847409</v>
      </c>
      <c r="AI70" s="146">
        <f t="shared" si="63"/>
        <v>117.9081195998575</v>
      </c>
      <c r="AJ70" s="146">
        <f t="shared" si="63"/>
        <v>118.46331734012176</v>
      </c>
      <c r="AK70" s="146">
        <f t="shared" si="63"/>
        <v>119.02112935777285</v>
      </c>
      <c r="AL70" s="146">
        <f t="shared" si="63"/>
        <v>119.58156796274247</v>
      </c>
      <c r="AM70" s="146">
        <f t="shared" si="63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54"/>
        <v>7.4749329231816555</v>
      </c>
      <c r="H71" s="146">
        <f t="shared" si="54"/>
        <v>8.0603898162240437</v>
      </c>
      <c r="I71" s="146">
        <f t="shared" si="54"/>
        <v>8.691701271057596</v>
      </c>
      <c r="J71" s="146">
        <f t="shared" si="54"/>
        <v>9.3724587405493782</v>
      </c>
      <c r="K71" s="146">
        <f t="shared" si="54"/>
        <v>10.106534969834716</v>
      </c>
      <c r="L71" s="146">
        <f t="shared" si="54"/>
        <v>10.898106027885785</v>
      </c>
      <c r="M71" s="146">
        <f t="shared" ref="M71:N71" si="64">L71*($L8/$C8)^(1/($L$3-$C$3))</f>
        <v>11.751675064652039</v>
      </c>
      <c r="N71" s="146">
        <f t="shared" si="64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5">S71*($N8/$M8)^(1/($N$3-$M$3))</f>
        <v>17.548897774077602</v>
      </c>
      <c r="U71" s="146">
        <f t="shared" si="65"/>
        <v>17.483328095900021</v>
      </c>
      <c r="V71" s="146">
        <f t="shared" si="65"/>
        <v>17.418003412180305</v>
      </c>
      <c r="W71" s="146">
        <f t="shared" si="65"/>
        <v>17.352922807521491</v>
      </c>
      <c r="X71" s="146">
        <f t="shared" si="65"/>
        <v>17.288085369946902</v>
      </c>
      <c r="Y71" s="146">
        <f t="shared" si="65"/>
        <v>17.223490190887368</v>
      </c>
      <c r="Z71" s="146">
        <f t="shared" si="65"/>
        <v>17.1591363651685</v>
      </c>
      <c r="AA71" s="146">
        <f t="shared" si="65"/>
        <v>17.095022990997997</v>
      </c>
      <c r="AB71" s="146">
        <f t="shared" si="65"/>
        <v>17.031149169953014</v>
      </c>
      <c r="AC71" s="146">
        <f t="shared" si="65"/>
        <v>16.967514006967576</v>
      </c>
      <c r="AD71" s="146">
        <f t="shared" ref="AD71:AM71" si="66">AC71*($O8/$N8)^(1/($O$3-$N$3))</f>
        <v>16.29735601889104</v>
      </c>
      <c r="AE71" s="146">
        <f t="shared" si="66"/>
        <v>15.653666948347054</v>
      </c>
      <c r="AF71" s="146">
        <f t="shared" si="66"/>
        <v>15.03540136484339</v>
      </c>
      <c r="AG71" s="146">
        <f t="shared" si="66"/>
        <v>14.441555128768442</v>
      </c>
      <c r="AH71" s="146">
        <f t="shared" si="66"/>
        <v>13.871163760544578</v>
      </c>
      <c r="AI71" s="146">
        <f t="shared" si="66"/>
        <v>13.32330087419426</v>
      </c>
      <c r="AJ71" s="146">
        <f t="shared" si="66"/>
        <v>12.797076672774898</v>
      </c>
      <c r="AK71" s="146">
        <f t="shared" si="66"/>
        <v>12.29163650323879</v>
      </c>
      <c r="AL71" s="146">
        <f t="shared" si="66"/>
        <v>11.806159468371101</v>
      </c>
      <c r="AM71" s="146">
        <f t="shared" si="66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54"/>
        <v>1.958878540973332</v>
      </c>
      <c r="H72" s="146">
        <f t="shared" si="54"/>
        <v>2.0367330882621082</v>
      </c>
      <c r="I72" s="146">
        <f t="shared" si="54"/>
        <v>2.1176819215960663</v>
      </c>
      <c r="J72" s="146">
        <f t="shared" si="54"/>
        <v>2.2018480216675722</v>
      </c>
      <c r="K72" s="146">
        <f t="shared" si="54"/>
        <v>2.2893592569687859</v>
      </c>
      <c r="L72" s="146">
        <f t="shared" si="54"/>
        <v>2.3803485780545692</v>
      </c>
      <c r="M72" s="146">
        <f t="shared" ref="M72:N72" si="67">L72*($L9/$C9)^(1/($L$3-$C$3))</f>
        <v>2.4749542195262642</v>
      </c>
      <c r="N72" s="146">
        <f t="shared" si="67"/>
        <v>2.5733199100432071</v>
      </c>
      <c r="O72" s="146">
        <f t="shared" si="51"/>
        <v>2.5375206534957528</v>
      </c>
      <c r="P72" s="146">
        <f t="shared" si="51"/>
        <v>2.5022194254928056</v>
      </c>
      <c r="Q72" s="146">
        <f t="shared" si="51"/>
        <v>2.4674092976102848</v>
      </c>
      <c r="R72" s="146">
        <f t="shared" si="51"/>
        <v>2.4330834378102719</v>
      </c>
      <c r="S72" s="146">
        <f t="shared" si="51"/>
        <v>2.3992351091001156</v>
      </c>
      <c r="T72" s="146">
        <f t="shared" ref="T72:AC72" si="68">S72*($N9/$M9)^(1/($N$3-$M$3))</f>
        <v>2.2393985247611439</v>
      </c>
      <c r="U72" s="146">
        <f t="shared" si="68"/>
        <v>2.0902102231170399</v>
      </c>
      <c r="V72" s="146">
        <f t="shared" si="68"/>
        <v>1.9509608176101592</v>
      </c>
      <c r="W72" s="146">
        <f t="shared" si="68"/>
        <v>1.8209881808797241</v>
      </c>
      <c r="X72" s="146">
        <f t="shared" si="68"/>
        <v>1.6996742963631621</v>
      </c>
      <c r="Y72" s="146">
        <f t="shared" si="68"/>
        <v>1.5864423196431614</v>
      </c>
      <c r="Z72" s="146">
        <f t="shared" si="68"/>
        <v>1.4807538355672238</v>
      </c>
      <c r="AA72" s="146">
        <f t="shared" si="68"/>
        <v>1.3821062980973893</v>
      </c>
      <c r="AB72" s="146">
        <f t="shared" si="68"/>
        <v>1.2900306407166815</v>
      </c>
      <c r="AC72" s="146">
        <f t="shared" si="68"/>
        <v>1.2040890460298204</v>
      </c>
      <c r="AD72" s="146">
        <f t="shared" ref="AD72:AM72" si="69">AC72*($O9/$N9)^(1/($O$3-$N$3))</f>
        <v>1.3513134285972193</v>
      </c>
      <c r="AE72" s="146">
        <f t="shared" si="69"/>
        <v>1.5165389871522412</v>
      </c>
      <c r="AF72" s="146">
        <f t="shared" si="69"/>
        <v>1.7019667316858027</v>
      </c>
      <c r="AG72" s="146">
        <f t="shared" si="69"/>
        <v>1.9100667904388418</v>
      </c>
      <c r="AH72" s="146">
        <f t="shared" si="69"/>
        <v>2.1436113150834815</v>
      </c>
      <c r="AI72" s="146">
        <f t="shared" si="69"/>
        <v>2.4057114092320333</v>
      </c>
      <c r="AJ72" s="146">
        <f t="shared" si="69"/>
        <v>2.6998585722075212</v>
      </c>
      <c r="AK72" s="146">
        <f t="shared" si="69"/>
        <v>3.0299712101583092</v>
      </c>
      <c r="AL72" s="146">
        <f t="shared" si="69"/>
        <v>3.4004468341027394</v>
      </c>
      <c r="AM72" s="146">
        <f t="shared" si="69"/>
        <v>3.8162206402466778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54"/>
        <v>0.96349438083941019</v>
      </c>
      <c r="H73" s="146">
        <f t="shared" si="54"/>
        <v>1.0973066452826465</v>
      </c>
      <c r="I73" s="146">
        <f t="shared" si="54"/>
        <v>1.2497030576685277</v>
      </c>
      <c r="J73" s="146">
        <f t="shared" si="54"/>
        <v>1.4232646262192157</v>
      </c>
      <c r="K73" s="146">
        <f t="shared" si="54"/>
        <v>1.6209308153779178</v>
      </c>
      <c r="L73" s="146">
        <f t="shared" si="54"/>
        <v>1.846049329014265</v>
      </c>
      <c r="M73" s="146">
        <f t="shared" ref="M73:N73" si="70">L73*($L10/$C10)^(1/($L$3-$C$3))</f>
        <v>2.1024328076331074</v>
      </c>
      <c r="N73" s="146">
        <f t="shared" si="70"/>
        <v>2.3944233998190598</v>
      </c>
      <c r="O73" s="146">
        <f t="shared" si="51"/>
        <v>2.3915056619928334</v>
      </c>
      <c r="P73" s="146">
        <f t="shared" si="51"/>
        <v>2.3885914795921108</v>
      </c>
      <c r="Q73" s="146">
        <f t="shared" si="51"/>
        <v>2.3856808482844087</v>
      </c>
      <c r="R73" s="146">
        <f t="shared" si="51"/>
        <v>2.3827737637425228</v>
      </c>
      <c r="S73" s="146">
        <f t="shared" si="51"/>
        <v>2.3798702216445227</v>
      </c>
      <c r="T73" s="146">
        <f t="shared" ref="T73:AC73" si="71">S73*($N10/$M10)^(1/($N$3-$M$3))</f>
        <v>2.1873278620213905</v>
      </c>
      <c r="U73" s="146">
        <f t="shared" si="71"/>
        <v>2.0103630578095051</v>
      </c>
      <c r="V73" s="146">
        <f t="shared" si="71"/>
        <v>1.8477155137000032</v>
      </c>
      <c r="W73" s="146">
        <f t="shared" si="71"/>
        <v>1.6982268980248891</v>
      </c>
      <c r="X73" s="146">
        <f t="shared" si="71"/>
        <v>1.5608325934332561</v>
      </c>
      <c r="Y73" s="146">
        <f t="shared" si="71"/>
        <v>1.4345541149754415</v>
      </c>
      <c r="Z73" s="146">
        <f t="shared" si="71"/>
        <v>1.3184921415987676</v>
      </c>
      <c r="AA73" s="146">
        <f t="shared" si="71"/>
        <v>1.2118201114270724</v>
      </c>
      <c r="AB73" s="146">
        <f t="shared" si="71"/>
        <v>1.1137783352113493</v>
      </c>
      <c r="AC73" s="146">
        <f t="shared" si="71"/>
        <v>1.0236685860290893</v>
      </c>
      <c r="AD73" s="146">
        <f t="shared" ref="AD73:AM73" si="72">AC73*($O10/$N10)^(1/($O$3-$N$3))</f>
        <v>0.98001632484420709</v>
      </c>
      <c r="AE73" s="146">
        <f t="shared" si="72"/>
        <v>0.93822552539856308</v>
      </c>
      <c r="AF73" s="146">
        <f t="shared" si="72"/>
        <v>0.89821680944890947</v>
      </c>
      <c r="AG73" s="146">
        <f t="shared" si="72"/>
        <v>0.85991418367545325</v>
      </c>
      <c r="AH73" s="146">
        <f t="shared" si="72"/>
        <v>0.82324489533869172</v>
      </c>
      <c r="AI73" s="146">
        <f t="shared" si="72"/>
        <v>0.78813929409146899</v>
      </c>
      <c r="AJ73" s="146">
        <f t="shared" si="72"/>
        <v>0.75453069968377484</v>
      </c>
      <c r="AK73" s="146">
        <f t="shared" si="72"/>
        <v>0.72235527530900356</v>
      </c>
      <c r="AL73" s="146">
        <f t="shared" si="72"/>
        <v>0.69155190635110331</v>
      </c>
      <c r="AM73" s="146">
        <f t="shared" si="72"/>
        <v>0.66206208430230629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54"/>
        <v>10.964290923347553</v>
      </c>
      <c r="H74" s="146">
        <f t="shared" si="54"/>
        <v>11.046189051897597</v>
      </c>
      <c r="I74" s="146">
        <f t="shared" si="54"/>
        <v>11.128698921189191</v>
      </c>
      <c r="J74" s="146">
        <f t="shared" si="54"/>
        <v>11.211825100639746</v>
      </c>
      <c r="K74" s="146">
        <f t="shared" si="54"/>
        <v>11.295572193798094</v>
      </c>
      <c r="L74" s="146">
        <f t="shared" si="54"/>
        <v>11.379944838599418</v>
      </c>
      <c r="M74" s="146">
        <f t="shared" ref="M74:N74" si="73">L74*($L11/$C11)^(1/($L$3-$C$3))</f>
        <v>11.464947707622112</v>
      </c>
      <c r="N74" s="146">
        <f t="shared" si="73"/>
        <v>11.550585508346547</v>
      </c>
      <c r="O74" s="146">
        <f t="shared" si="51"/>
        <v>11.546237049387983</v>
      </c>
      <c r="P74" s="146">
        <f t="shared" si="51"/>
        <v>11.541890227497541</v>
      </c>
      <c r="Q74" s="146">
        <f t="shared" si="51"/>
        <v>11.537545042058911</v>
      </c>
      <c r="R74" s="146">
        <f t="shared" si="51"/>
        <v>11.533201492456017</v>
      </c>
      <c r="S74" s="146">
        <f t="shared" si="51"/>
        <v>11.528859578073014</v>
      </c>
      <c r="T74" s="146">
        <f t="shared" ref="T74:AC74" si="74">S74*($N11/$M11)^(1/($N$3-$M$3))</f>
        <v>11.495185040476604</v>
      </c>
      <c r="U74" s="146">
        <f t="shared" si="74"/>
        <v>11.461608862520595</v>
      </c>
      <c r="V74" s="146">
        <f t="shared" si="74"/>
        <v>11.428130756907239</v>
      </c>
      <c r="W74" s="146">
        <f t="shared" si="74"/>
        <v>11.394750437177949</v>
      </c>
      <c r="X74" s="146">
        <f t="shared" si="74"/>
        <v>11.361467617710858</v>
      </c>
      <c r="Y74" s="146">
        <f t="shared" si="74"/>
        <v>11.328282013718365</v>
      </c>
      <c r="Z74" s="146">
        <f t="shared" si="74"/>
        <v>11.295193341244705</v>
      </c>
      <c r="AA74" s="146">
        <f t="shared" si="74"/>
        <v>11.262201317163514</v>
      </c>
      <c r="AB74" s="146">
        <f t="shared" si="74"/>
        <v>11.229305659175411</v>
      </c>
      <c r="AC74" s="146">
        <f t="shared" si="74"/>
        <v>11.196506085805581</v>
      </c>
      <c r="AD74" s="146">
        <f t="shared" ref="AD74:AM74" si="75">AC74*($O11/$N11)^(1/($O$3-$N$3))</f>
        <v>13.643958659493705</v>
      </c>
      <c r="AE74" s="146">
        <f t="shared" si="75"/>
        <v>16.626401707401865</v>
      </c>
      <c r="AF74" s="146">
        <f t="shared" si="75"/>
        <v>20.260779194280669</v>
      </c>
      <c r="AG74" s="146">
        <f t="shared" si="75"/>
        <v>24.689597952914092</v>
      </c>
      <c r="AH74" s="146">
        <f t="shared" si="75"/>
        <v>30.086515490411863</v>
      </c>
      <c r="AI74" s="146">
        <f t="shared" si="75"/>
        <v>36.66314923722576</v>
      </c>
      <c r="AJ74" s="146">
        <f t="shared" si="75"/>
        <v>44.677374234961192</v>
      </c>
      <c r="AK74" s="146">
        <f t="shared" si="75"/>
        <v>54.443434621924844</v>
      </c>
      <c r="AL74" s="146">
        <f t="shared" si="75"/>
        <v>66.344265395801401</v>
      </c>
      <c r="AM74" s="146">
        <f t="shared" si="75"/>
        <v>80.846507599577194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54"/>
        <v>24.434072583546154</v>
      </c>
      <c r="H75" s="146">
        <f t="shared" si="54"/>
        <v>17.113567133463327</v>
      </c>
      <c r="I75" s="146">
        <f t="shared" si="54"/>
        <v>11.986302284653808</v>
      </c>
      <c r="J75" s="146">
        <f t="shared" si="54"/>
        <v>8.3951780092746713</v>
      </c>
      <c r="K75" s="146">
        <f t="shared" si="54"/>
        <v>5.8799629888897487</v>
      </c>
      <c r="L75" s="146">
        <f t="shared" si="54"/>
        <v>4.1183122874246711</v>
      </c>
      <c r="M75" s="146">
        <f t="shared" ref="M75:N75" si="76">L75*($L12/$C12)^(1/($L$3-$C$3))</f>
        <v>2.884456267632987</v>
      </c>
      <c r="N75" s="146">
        <f t="shared" si="76"/>
        <v>2.0202664050739272</v>
      </c>
      <c r="O75" s="146">
        <f t="shared" si="51"/>
        <v>1.7939471266407945</v>
      </c>
      <c r="P75" s="146">
        <f t="shared" si="51"/>
        <v>1.592981146001385</v>
      </c>
      <c r="Q75" s="146">
        <f t="shared" si="51"/>
        <v>1.414528273343026</v>
      </c>
      <c r="R75" s="146">
        <f t="shared" si="51"/>
        <v>1.2560664896187435</v>
      </c>
      <c r="S75" s="146">
        <f t="shared" si="51"/>
        <v>1.115356303635054</v>
      </c>
      <c r="T75" s="146">
        <f t="shared" ref="T75:AC75" si="77">S75*($N12/$M12)^(1/($N$3-$M$3))</f>
        <v>0.8450888927739878</v>
      </c>
      <c r="U75" s="146">
        <f t="shared" si="77"/>
        <v>0.64031129277917609</v>
      </c>
      <c r="V75" s="146">
        <f t="shared" si="77"/>
        <v>0.48515434904691207</v>
      </c>
      <c r="W75" s="146">
        <f t="shared" si="77"/>
        <v>0.36759423901072225</v>
      </c>
      <c r="X75" s="146">
        <f t="shared" si="77"/>
        <v>0.27852069103230076</v>
      </c>
      <c r="Y75" s="146">
        <f t="shared" si="77"/>
        <v>0.2110309877050266</v>
      </c>
      <c r="Z75" s="146">
        <f t="shared" si="77"/>
        <v>0.15989504265086846</v>
      </c>
      <c r="AA75" s="146">
        <f t="shared" si="77"/>
        <v>0.12115009716041845</v>
      </c>
      <c r="AB75" s="146">
        <f t="shared" si="77"/>
        <v>9.1793627861414581E-2</v>
      </c>
      <c r="AC75" s="146">
        <f t="shared" si="77"/>
        <v>6.9550667423754986E-2</v>
      </c>
      <c r="AD75" s="146">
        <f t="shared" ref="AD75:AM75" si="78">AC75*($O12/$N12)^(1/($O$3-$N$3))</f>
        <v>7.2122566323269924E-2</v>
      </c>
      <c r="AE75" s="146">
        <f t="shared" si="78"/>
        <v>7.478957090896074E-2</v>
      </c>
      <c r="AF75" s="146">
        <f t="shared" si="78"/>
        <v>7.7555198073168991E-2</v>
      </c>
      <c r="AG75" s="146">
        <f t="shared" si="78"/>
        <v>8.0423094758627967E-2</v>
      </c>
      <c r="AH75" s="146">
        <f t="shared" si="78"/>
        <v>8.3397042767567639E-2</v>
      </c>
      <c r="AI75" s="146">
        <f t="shared" si="78"/>
        <v>8.6480963748654424E-2</v>
      </c>
      <c r="AJ75" s="146">
        <f t="shared" si="78"/>
        <v>8.9678924368342003E-2</v>
      </c>
      <c r="AK75" s="146">
        <f t="shared" si="78"/>
        <v>9.2995141673452228E-2</v>
      </c>
      <c r="AL75" s="146">
        <f t="shared" si="78"/>
        <v>9.6433988652057906E-2</v>
      </c>
      <c r="AM75" s="146">
        <f t="shared" si="78"/>
        <v>0.1000000000000001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54"/>
        <v>183.93848375742118</v>
      </c>
      <c r="H76" s="146">
        <f t="shared" si="54"/>
        <v>189.97476505092305</v>
      </c>
      <c r="I76" s="146">
        <f t="shared" si="54"/>
        <v>196.20913807112595</v>
      </c>
      <c r="J76" s="146">
        <f t="shared" si="54"/>
        <v>202.64810356414816</v>
      </c>
      <c r="K76" s="146">
        <f t="shared" si="54"/>
        <v>209.29837561010626</v>
      </c>
      <c r="L76" s="146">
        <f t="shared" si="54"/>
        <v>216.1668886240646</v>
      </c>
      <c r="M76" s="146">
        <f t="shared" ref="M76:N76" si="79">L76*($L13/$C13)^(1/($L$3-$C$3))</f>
        <v>223.2608045867338</v>
      </c>
      <c r="N76" s="146">
        <f t="shared" si="79"/>
        <v>230.58752051245807</v>
      </c>
      <c r="O76" s="146">
        <f t="shared" si="51"/>
        <v>222.06188714533909</v>
      </c>
      <c r="P76" s="146">
        <f t="shared" si="51"/>
        <v>213.85147649343469</v>
      </c>
      <c r="Q76" s="146">
        <f t="shared" si="51"/>
        <v>205.94463366192255</v>
      </c>
      <c r="R76" s="146">
        <f t="shared" si="51"/>
        <v>198.33013467852106</v>
      </c>
      <c r="S76" s="146">
        <f t="shared" si="51"/>
        <v>190.99717056076412</v>
      </c>
      <c r="T76" s="146">
        <f t="shared" ref="T76:AC76" si="80">S76*($N13/$M13)^(1/($N$3-$M$3))</f>
        <v>183.49310969070891</v>
      </c>
      <c r="U76" s="146">
        <f t="shared" si="80"/>
        <v>176.28387480878831</v>
      </c>
      <c r="V76" s="146">
        <f t="shared" si="80"/>
        <v>169.35788253837669</v>
      </c>
      <c r="W76" s="146">
        <f t="shared" si="80"/>
        <v>162.70400460049737</v>
      </c>
      <c r="X76" s="146">
        <f t="shared" si="80"/>
        <v>156.31154993355537</v>
      </c>
      <c r="Y76" s="146">
        <f t="shared" si="80"/>
        <v>150.17024751556534</v>
      </c>
      <c r="Z76" s="146">
        <f t="shared" si="80"/>
        <v>144.27022986127474</v>
      </c>
      <c r="AA76" s="146">
        <f t="shared" si="80"/>
        <v>138.60201716766608</v>
      </c>
      <c r="AB76" s="146">
        <f t="shared" si="80"/>
        <v>133.15650208236426</v>
      </c>
      <c r="AC76" s="146">
        <f t="shared" si="80"/>
        <v>127.92493507047595</v>
      </c>
      <c r="AD76" s="146">
        <f t="shared" ref="AD76:AM76" si="81">AC76*($O13/$N13)^(1/($O$3-$N$3))</f>
        <v>119.63727642262478</v>
      </c>
      <c r="AE76" s="146">
        <f t="shared" si="81"/>
        <v>111.88653644372162</v>
      </c>
      <c r="AF76" s="146">
        <f t="shared" si="81"/>
        <v>104.637930682655</v>
      </c>
      <c r="AG76" s="146">
        <f t="shared" si="81"/>
        <v>97.858928210325416</v>
      </c>
      <c r="AH76" s="146">
        <f t="shared" si="81"/>
        <v>91.519105624486727</v>
      </c>
      <c r="AI76" s="146">
        <f t="shared" si="81"/>
        <v>85.590010512931471</v>
      </c>
      <c r="AJ76" s="146">
        <f t="shared" si="81"/>
        <v>80.045033762258257</v>
      </c>
      <c r="AK76" s="146">
        <f t="shared" si="81"/>
        <v>74.859290139157338</v>
      </c>
      <c r="AL76" s="146">
        <f t="shared" si="81"/>
        <v>70.009506608276553</v>
      </c>
      <c r="AM76" s="146">
        <f t="shared" si="81"/>
        <v>65.473917885450717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54"/>
        <v>2.5256436621982683</v>
      </c>
      <c r="H77" s="146">
        <f t="shared" si="54"/>
        <v>1.5923304813785024</v>
      </c>
      <c r="I77" s="146">
        <f t="shared" si="54"/>
        <v>1.0039089836292392</v>
      </c>
      <c r="J77" s="146">
        <f t="shared" si="54"/>
        <v>0.63292969593786641</v>
      </c>
      <c r="K77" s="146">
        <f t="shared" si="54"/>
        <v>0.39904015855280811</v>
      </c>
      <c r="L77" s="146">
        <f t="shared" si="54"/>
        <v>0.25158094044220963</v>
      </c>
      <c r="M77" s="146">
        <f t="shared" ref="M77:N77" si="82">L77*($L14/$C14)^(1/($L$3-$C$3))</f>
        <v>0.15861303239085042</v>
      </c>
      <c r="N77" s="146">
        <f t="shared" si="82"/>
        <v>0.1</v>
      </c>
      <c r="O77" s="146">
        <f t="shared" si="51"/>
        <v>9.3889810317471636E-2</v>
      </c>
      <c r="P77" s="146">
        <f t="shared" si="51"/>
        <v>8.8152964814508031E-2</v>
      </c>
      <c r="Q77" s="146">
        <f t="shared" si="51"/>
        <v>8.2766651453569096E-2</v>
      </c>
      <c r="R77" s="146">
        <f t="shared" si="51"/>
        <v>7.7709452055878897E-2</v>
      </c>
      <c r="S77" s="146">
        <f t="shared" si="51"/>
        <v>7.2961257134011262E-2</v>
      </c>
      <c r="T77" s="146">
        <f t="shared" ref="T77:AC77" si="83">S77*($N14/$M14)^(1/($N$3-$M$3))</f>
        <v>8.1895253201949458E-2</v>
      </c>
      <c r="U77" s="146">
        <f t="shared" si="83"/>
        <v>9.1923203635220663E-2</v>
      </c>
      <c r="V77" s="146">
        <f t="shared" si="83"/>
        <v>0.10317906149853752</v>
      </c>
      <c r="W77" s="146">
        <f t="shared" si="83"/>
        <v>0.11581318220767461</v>
      </c>
      <c r="X77" s="146">
        <f t="shared" si="83"/>
        <v>0.12999433197265661</v>
      </c>
      <c r="Y77" s="146">
        <f t="shared" si="83"/>
        <v>0.14591194217179049</v>
      </c>
      <c r="Z77" s="146">
        <f t="shared" si="83"/>
        <v>0.16377863977040319</v>
      </c>
      <c r="AA77" s="146">
        <f t="shared" si="83"/>
        <v>0.18383308758554331</v>
      </c>
      <c r="AB77" s="146">
        <f t="shared" si="83"/>
        <v>0.20634317233681862</v>
      </c>
      <c r="AC77" s="146">
        <f t="shared" si="83"/>
        <v>0.23160958306925772</v>
      </c>
      <c r="AD77" s="146">
        <f t="shared" ref="AD77:AM77" si="84">AC77*($O14/$N14)^(1/($O$3-$N$3))</f>
        <v>0.24806785188526542</v>
      </c>
      <c r="AE77" s="146">
        <f t="shared" si="84"/>
        <v>0.26569565180974619</v>
      </c>
      <c r="AF77" s="146">
        <f t="shared" si="84"/>
        <v>0.28457609018703722</v>
      </c>
      <c r="AG77" s="146">
        <f t="shared" si="84"/>
        <v>0.30479818000231995</v>
      </c>
      <c r="AH77" s="146">
        <f t="shared" si="84"/>
        <v>0.32645725953880023</v>
      </c>
      <c r="AI77" s="146">
        <f t="shared" si="84"/>
        <v>0.34965544185589426</v>
      </c>
      <c r="AJ77" s="146">
        <f t="shared" si="84"/>
        <v>0.37450209620751251</v>
      </c>
      <c r="AK77" s="146">
        <f t="shared" si="84"/>
        <v>0.40111436367011799</v>
      </c>
      <c r="AL77" s="146">
        <f t="shared" si="84"/>
        <v>0.42961770941151856</v>
      </c>
      <c r="AM77" s="146">
        <f t="shared" si="84"/>
        <v>0.4601465142040988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54"/>
        <v>20.060219588782868</v>
      </c>
      <c r="H78" s="146">
        <f t="shared" si="54"/>
        <v>9.4065546972928455</v>
      </c>
      <c r="I78" s="146">
        <f t="shared" si="54"/>
        <v>4.410882487180726</v>
      </c>
      <c r="J78" s="146">
        <f t="shared" si="54"/>
        <v>2.0683326618317466</v>
      </c>
      <c r="K78" s="146">
        <f t="shared" si="54"/>
        <v>0.96987394527808835</v>
      </c>
      <c r="L78" s="146">
        <f t="shared" si="54"/>
        <v>0.45478925469185683</v>
      </c>
      <c r="M78" s="146">
        <f t="shared" ref="M78:N78" si="85">L78*($L15/$C15)^(1/($L$3-$C$3))</f>
        <v>0.21325788489335082</v>
      </c>
      <c r="N78" s="146">
        <f t="shared" si="85"/>
        <v>9.9999999999999978E-2</v>
      </c>
      <c r="O78" s="146">
        <f t="shared" si="51"/>
        <v>9.9999999999999978E-2</v>
      </c>
      <c r="P78" s="146">
        <f t="shared" si="51"/>
        <v>9.9999999999999978E-2</v>
      </c>
      <c r="Q78" s="146">
        <f t="shared" si="51"/>
        <v>9.9999999999999978E-2</v>
      </c>
      <c r="R78" s="146">
        <f t="shared" si="51"/>
        <v>9.9999999999999978E-2</v>
      </c>
      <c r="S78" s="146">
        <f t="shared" si="51"/>
        <v>9.9999999999999978E-2</v>
      </c>
      <c r="T78" s="146">
        <f t="shared" ref="T78:AC78" si="86">S78*($N15/$M15)^(1/($N$3-$M$3))</f>
        <v>9.9999999999999978E-2</v>
      </c>
      <c r="U78" s="146">
        <f t="shared" si="86"/>
        <v>9.9999999999999978E-2</v>
      </c>
      <c r="V78" s="146">
        <f t="shared" si="86"/>
        <v>9.9999999999999978E-2</v>
      </c>
      <c r="W78" s="146">
        <f t="shared" si="86"/>
        <v>9.9999999999999978E-2</v>
      </c>
      <c r="X78" s="146">
        <f t="shared" si="86"/>
        <v>9.9999999999999978E-2</v>
      </c>
      <c r="Y78" s="146">
        <f t="shared" si="86"/>
        <v>9.9999999999999978E-2</v>
      </c>
      <c r="Z78" s="146">
        <f t="shared" si="86"/>
        <v>9.9999999999999978E-2</v>
      </c>
      <c r="AA78" s="146">
        <f t="shared" si="86"/>
        <v>9.9999999999999978E-2</v>
      </c>
      <c r="AB78" s="146">
        <f t="shared" si="86"/>
        <v>9.9999999999999978E-2</v>
      </c>
      <c r="AC78" s="146">
        <f t="shared" si="86"/>
        <v>9.9999999999999978E-2</v>
      </c>
      <c r="AD78" s="146">
        <f t="shared" ref="AD78:AM78" si="87">AC78*($O15/$N15)^(1/($O$3-$N$3))</f>
        <v>9.9999999999999978E-2</v>
      </c>
      <c r="AE78" s="146">
        <f t="shared" si="87"/>
        <v>9.9999999999999978E-2</v>
      </c>
      <c r="AF78" s="146">
        <f t="shared" si="87"/>
        <v>9.9999999999999978E-2</v>
      </c>
      <c r="AG78" s="146">
        <f t="shared" si="87"/>
        <v>9.9999999999999978E-2</v>
      </c>
      <c r="AH78" s="146">
        <f t="shared" si="87"/>
        <v>9.9999999999999978E-2</v>
      </c>
      <c r="AI78" s="146">
        <f t="shared" si="87"/>
        <v>9.9999999999999978E-2</v>
      </c>
      <c r="AJ78" s="146">
        <f t="shared" si="87"/>
        <v>9.9999999999999978E-2</v>
      </c>
      <c r="AK78" s="146">
        <f t="shared" si="87"/>
        <v>9.9999999999999978E-2</v>
      </c>
      <c r="AL78" s="146">
        <f t="shared" si="87"/>
        <v>9.9999999999999978E-2</v>
      </c>
      <c r="AM78" s="146">
        <f t="shared" si="87"/>
        <v>9.9999999999999978E-2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88">SUM(D67:D78)</f>
        <v>309.96892871159724</v>
      </c>
      <c r="E79" s="145">
        <f t="shared" si="88"/>
        <v>318.55112213281558</v>
      </c>
      <c r="F79" s="145">
        <f t="shared" si="88"/>
        <v>329.16399999999999</v>
      </c>
      <c r="G79" s="145">
        <f t="shared" si="88"/>
        <v>304.81845234544562</v>
      </c>
      <c r="H79" s="145">
        <f t="shared" si="88"/>
        <v>297.25971199150348</v>
      </c>
      <c r="I79" s="145">
        <f t="shared" si="88"/>
        <v>299.26043637081779</v>
      </c>
      <c r="J79" s="145">
        <f t="shared" si="88"/>
        <v>307.54639238913097</v>
      </c>
      <c r="K79" s="145">
        <f t="shared" si="88"/>
        <v>321.02679289684681</v>
      </c>
      <c r="L79" s="145">
        <f t="shared" si="88"/>
        <v>340.14313708533609</v>
      </c>
      <c r="M79" s="145">
        <f t="shared" si="88"/>
        <v>366.91858240876439</v>
      </c>
      <c r="N79" s="145">
        <f t="shared" si="88"/>
        <v>405.65097048893347</v>
      </c>
      <c r="O79" s="145">
        <f t="shared" si="88"/>
        <v>412.869284779027</v>
      </c>
      <c r="P79" s="145">
        <f t="shared" si="88"/>
        <v>422.60130850248754</v>
      </c>
      <c r="Q79" s="145">
        <f t="shared" si="88"/>
        <v>435.15790882210865</v>
      </c>
      <c r="R79" s="145">
        <f t="shared" si="88"/>
        <v>450.90235994828839</v>
      </c>
      <c r="S79" s="145">
        <f t="shared" si="88"/>
        <v>470.25877271480675</v>
      </c>
      <c r="T79" s="145">
        <f t="shared" si="88"/>
        <v>473.60541772102619</v>
      </c>
      <c r="U79" s="145">
        <f t="shared" si="88"/>
        <v>478.1070295126317</v>
      </c>
      <c r="V79" s="145">
        <f t="shared" si="88"/>
        <v>483.78882035331304</v>
      </c>
      <c r="W79" s="145">
        <f t="shared" si="88"/>
        <v>490.68450852571078</v>
      </c>
      <c r="X79" s="145">
        <f t="shared" si="88"/>
        <v>498.83566507151437</v>
      </c>
      <c r="Y79" s="145">
        <f t="shared" si="88"/>
        <v>508.29131155136309</v>
      </c>
      <c r="Z79" s="145">
        <f t="shared" si="88"/>
        <v>519.10771585097132</v>
      </c>
      <c r="AA79" s="145">
        <f t="shared" si="88"/>
        <v>531.34834646648994</v>
      </c>
      <c r="AB79" s="145">
        <f t="shared" si="88"/>
        <v>545.08395590706061</v>
      </c>
      <c r="AC79" s="145">
        <f>SUM(AC67:AC78)</f>
        <v>560.39277163512975</v>
      </c>
      <c r="AD79" s="145">
        <f>SUM(AD67:AD78)</f>
        <v>559.77566780359882</v>
      </c>
      <c r="AE79" s="145">
        <f t="shared" ref="AE79:AM79" si="89">SUM(AE67:AE78)</f>
        <v>560.41118026536151</v>
      </c>
      <c r="AF79" s="145">
        <f t="shared" si="89"/>
        <v>562.38542560567976</v>
      </c>
      <c r="AG79" s="145">
        <f t="shared" si="89"/>
        <v>565.81272727972066</v>
      </c>
      <c r="AH79" s="145">
        <f t="shared" si="89"/>
        <v>570.84109051804342</v>
      </c>
      <c r="AI79" s="145">
        <f t="shared" si="89"/>
        <v>577.65891229557656</v>
      </c>
      <c r="AJ79" s="145">
        <f t="shared" si="89"/>
        <v>586.50319323949407</v>
      </c>
      <c r="AK79" s="145">
        <f t="shared" si="89"/>
        <v>597.66957681441409</v>
      </c>
      <c r="AL79" s="145">
        <f t="shared" si="89"/>
        <v>611.52461234869497</v>
      </c>
      <c r="AM79" s="145">
        <f t="shared" si="89"/>
        <v>628.52072524312564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79">
        <f>B67/B$79</f>
        <v>9.4584908458395039E-2</v>
      </c>
      <c r="C81" s="179">
        <f t="shared" ref="C81:AM88" si="90">C67/C$79</f>
        <v>9.5615744883102136E-2</v>
      </c>
      <c r="D81" s="180">
        <f t="shared" si="90"/>
        <v>9.6389068250773785E-2</v>
      </c>
      <c r="E81" s="180">
        <f t="shared" si="90"/>
        <v>9.6835570444344155E-2</v>
      </c>
      <c r="F81" s="180">
        <f t="shared" si="90"/>
        <v>9.6754201553025235E-2</v>
      </c>
      <c r="G81" s="180">
        <f t="shared" si="90"/>
        <v>0.10595647620315427</v>
      </c>
      <c r="H81" s="155">
        <f t="shared" si="90"/>
        <v>0.11018419503403698</v>
      </c>
      <c r="I81" s="155">
        <f t="shared" si="90"/>
        <v>0.11099224777824535</v>
      </c>
      <c r="J81" s="155">
        <f t="shared" si="90"/>
        <v>0.10952617228073798</v>
      </c>
      <c r="K81" s="155">
        <f t="shared" si="90"/>
        <v>0.10640789765087928</v>
      </c>
      <c r="L81" s="155">
        <f t="shared" si="90"/>
        <v>0.10184507344295256</v>
      </c>
      <c r="M81" s="155">
        <f t="shared" si="90"/>
        <v>9.5745556389287459E-2</v>
      </c>
      <c r="N81" s="155">
        <f t="shared" si="90"/>
        <v>8.7825859869706993E-2</v>
      </c>
      <c r="O81" s="155">
        <f t="shared" si="90"/>
        <v>9.0553201669962641E-2</v>
      </c>
      <c r="P81" s="155">
        <f t="shared" si="90"/>
        <v>9.2838262304577923E-2</v>
      </c>
      <c r="Q81" s="155">
        <f t="shared" si="90"/>
        <v>9.4613348843835474E-2</v>
      </c>
      <c r="R81" s="155">
        <f t="shared" si="90"/>
        <v>9.5820458061898553E-2</v>
      </c>
      <c r="S81" s="155">
        <f t="shared" si="90"/>
        <v>9.6415154198739084E-2</v>
      </c>
      <c r="T81" s="155">
        <f t="shared" si="90"/>
        <v>9.6487193645569833E-2</v>
      </c>
      <c r="U81" s="155">
        <f t="shared" si="90"/>
        <v>9.6330837984467219E-2</v>
      </c>
      <c r="V81" s="155">
        <f t="shared" si="90"/>
        <v>9.5948628138567499E-2</v>
      </c>
      <c r="W81" s="155">
        <f t="shared" si="90"/>
        <v>9.5344661534510725E-2</v>
      </c>
      <c r="X81" s="155">
        <f t="shared" si="90"/>
        <v>9.4524711913843304E-2</v>
      </c>
      <c r="Y81" s="155">
        <f t="shared" si="90"/>
        <v>9.3496273895207191E-2</v>
      </c>
      <c r="Z81" s="155">
        <f t="shared" si="90"/>
        <v>9.2268537280883106E-2</v>
      </c>
      <c r="AA81" s="155">
        <f t="shared" si="90"/>
        <v>9.0852298080427149E-2</v>
      </c>
      <c r="AB81" s="155">
        <f t="shared" si="90"/>
        <v>8.9259814910842311E-2</v>
      </c>
      <c r="AC81" s="155">
        <f t="shared" si="90"/>
        <v>8.7504620734458693E-2</v>
      </c>
      <c r="AD81" s="155">
        <f t="shared" si="90"/>
        <v>8.8014914855969364E-2</v>
      </c>
      <c r="AE81" s="155">
        <f t="shared" si="90"/>
        <v>8.833041630612859E-2</v>
      </c>
      <c r="AF81" s="155">
        <f t="shared" si="90"/>
        <v>8.8436142181463659E-2</v>
      </c>
      <c r="AG81" s="155">
        <f t="shared" si="90"/>
        <v>8.8315699413490961E-2</v>
      </c>
      <c r="AH81" s="155">
        <f t="shared" si="90"/>
        <v>8.7951282360844124E-2</v>
      </c>
      <c r="AI81" s="155">
        <f t="shared" si="90"/>
        <v>8.7323815481442787E-2</v>
      </c>
      <c r="AJ81" s="155">
        <f t="shared" si="90"/>
        <v>8.6413297657139343E-2</v>
      </c>
      <c r="AK81" s="155">
        <f t="shared" si="90"/>
        <v>8.5199410244102103E-2</v>
      </c>
      <c r="AL81" s="155">
        <f t="shared" si="90"/>
        <v>8.3662449403857406E-2</v>
      </c>
      <c r="AM81" s="155">
        <f t="shared" si="90"/>
        <v>8.1784629712186474E-2</v>
      </c>
    </row>
    <row r="82" spans="1:39" x14ac:dyDescent="0.25">
      <c r="A82" s="123" t="s">
        <v>56</v>
      </c>
      <c r="B82" s="179">
        <f t="shared" ref="B82:Q92" si="91">B68/B$79</f>
        <v>1.412083109228242E-2</v>
      </c>
      <c r="C82" s="179">
        <f t="shared" si="91"/>
        <v>1.7450939323998136E-2</v>
      </c>
      <c r="D82" s="180">
        <f t="shared" si="91"/>
        <v>2.150642200607087E-2</v>
      </c>
      <c r="E82" s="180">
        <f t="shared" si="91"/>
        <v>2.6413520037792161E-2</v>
      </c>
      <c r="F82" s="180">
        <f t="shared" si="91"/>
        <v>3.2263552514855805E-2</v>
      </c>
      <c r="G82" s="180">
        <f t="shared" si="91"/>
        <v>4.2050541733356407E-2</v>
      </c>
      <c r="H82" s="155">
        <f t="shared" si="91"/>
        <v>5.2043336125075508E-2</v>
      </c>
      <c r="I82" s="155">
        <f t="shared" si="91"/>
        <v>6.2393623536438042E-2</v>
      </c>
      <c r="J82" s="155">
        <f t="shared" si="91"/>
        <v>7.3276920264223444E-2</v>
      </c>
      <c r="K82" s="155">
        <f t="shared" si="91"/>
        <v>8.4727598523816033E-2</v>
      </c>
      <c r="L82" s="155">
        <f t="shared" si="91"/>
        <v>9.6514551437464305E-2</v>
      </c>
      <c r="M82" s="155">
        <f t="shared" si="91"/>
        <v>0.10798741236577414</v>
      </c>
      <c r="N82" s="155">
        <f t="shared" si="91"/>
        <v>0.11789045782954087</v>
      </c>
      <c r="O82" s="155">
        <f t="shared" si="91"/>
        <v>0.13598104164336725</v>
      </c>
      <c r="P82" s="155">
        <f t="shared" si="91"/>
        <v>0.15596238436751417</v>
      </c>
      <c r="Q82" s="155">
        <f t="shared" si="91"/>
        <v>0.17781303198960852</v>
      </c>
      <c r="R82" s="155">
        <f t="shared" si="90"/>
        <v>0.2014594876369987</v>
      </c>
      <c r="S82" s="155">
        <f t="shared" si="90"/>
        <v>0.22677391215428666</v>
      </c>
      <c r="T82" s="155">
        <f t="shared" si="90"/>
        <v>0.24262222185902835</v>
      </c>
      <c r="U82" s="155">
        <f t="shared" si="90"/>
        <v>0.25896397169741836</v>
      </c>
      <c r="V82" s="155">
        <f t="shared" si="90"/>
        <v>0.27575658174166218</v>
      </c>
      <c r="W82" s="155">
        <f t="shared" si="90"/>
        <v>0.29295209429724489</v>
      </c>
      <c r="X82" s="155">
        <f t="shared" si="90"/>
        <v>0.31049792094768353</v>
      </c>
      <c r="Y82" s="155">
        <f t="shared" si="90"/>
        <v>0.32833769559688425</v>
      </c>
      <c r="Z82" s="155">
        <f t="shared" si="90"/>
        <v>0.34641220647378618</v>
      </c>
      <c r="AA82" s="155">
        <f t="shared" si="90"/>
        <v>0.36466037685016411</v>
      </c>
      <c r="AB82" s="155">
        <f t="shared" si="90"/>
        <v>0.38302026258246791</v>
      </c>
      <c r="AC82" s="155">
        <f t="shared" si="90"/>
        <v>0.40143003467302124</v>
      </c>
      <c r="AD82" s="155">
        <f t="shared" si="90"/>
        <v>0.41129508991607522</v>
      </c>
      <c r="AE82" s="155">
        <f t="shared" si="90"/>
        <v>0.42046117979687725</v>
      </c>
      <c r="AF82" s="155">
        <f t="shared" si="90"/>
        <v>0.42880890146802153</v>
      </c>
      <c r="AG82" s="155">
        <f t="shared" si="90"/>
        <v>0.43620465022143351</v>
      </c>
      <c r="AH82" s="155">
        <f t="shared" si="90"/>
        <v>0.44249964849767209</v>
      </c>
      <c r="AI82" s="155">
        <f t="shared" si="90"/>
        <v>0.44752966975948238</v>
      </c>
      <c r="AJ82" s="155">
        <f t="shared" si="90"/>
        <v>0.45111584753452483</v>
      </c>
      <c r="AK82" s="155">
        <f t="shared" si="90"/>
        <v>0.45306704036694151</v>
      </c>
      <c r="AL82" s="155">
        <f t="shared" si="90"/>
        <v>0.4531842748300921</v>
      </c>
      <c r="AM82" s="155">
        <f t="shared" si="90"/>
        <v>0.45126777706303095</v>
      </c>
    </row>
    <row r="83" spans="1:39" x14ac:dyDescent="0.25">
      <c r="A83" s="123" t="s">
        <v>57</v>
      </c>
      <c r="B83" s="179">
        <f t="shared" si="91"/>
        <v>2.0482387957726382E-2</v>
      </c>
      <c r="C83" s="179">
        <f t="shared" si="90"/>
        <v>2.0031115517739152E-2</v>
      </c>
      <c r="D83" s="180">
        <f t="shared" si="90"/>
        <v>1.9535318116581629E-2</v>
      </c>
      <c r="E83" s="180">
        <f t="shared" si="90"/>
        <v>1.8986486448085871E-2</v>
      </c>
      <c r="F83" s="180">
        <f t="shared" si="90"/>
        <v>1.8352553742207529E-2</v>
      </c>
      <c r="G83" s="180">
        <f t="shared" si="90"/>
        <v>2.2143079417066051E-2</v>
      </c>
      <c r="H83" s="155">
        <f t="shared" si="90"/>
        <v>2.5369602017761093E-2</v>
      </c>
      <c r="I83" s="155">
        <f t="shared" si="90"/>
        <v>2.8155992301604451E-2</v>
      </c>
      <c r="J83" s="155">
        <f t="shared" si="90"/>
        <v>3.0611170851848956E-2</v>
      </c>
      <c r="K83" s="155">
        <f t="shared" si="90"/>
        <v>3.2765721369137919E-2</v>
      </c>
      <c r="L83" s="155">
        <f t="shared" si="90"/>
        <v>3.4551725183158084E-2</v>
      </c>
      <c r="M83" s="155">
        <f t="shared" si="90"/>
        <v>3.5787567345749588E-2</v>
      </c>
      <c r="N83" s="155">
        <f t="shared" si="90"/>
        <v>3.6167609212924827E-2</v>
      </c>
      <c r="O83" s="155">
        <f t="shared" si="90"/>
        <v>3.5396763955983575E-2</v>
      </c>
      <c r="P83" s="155">
        <f t="shared" si="90"/>
        <v>3.4446818049882297E-2</v>
      </c>
      <c r="Q83" s="155">
        <f t="shared" si="90"/>
        <v>3.3322446646251704E-2</v>
      </c>
      <c r="R83" s="155">
        <f t="shared" si="90"/>
        <v>3.2033549807689354E-2</v>
      </c>
      <c r="S83" s="155">
        <f t="shared" si="90"/>
        <v>3.0595283646792565E-2</v>
      </c>
      <c r="T83" s="155">
        <f t="shared" si="90"/>
        <v>3.0083681767524892E-2</v>
      </c>
      <c r="U83" s="155">
        <f t="shared" si="90"/>
        <v>2.9510650072133302E-2</v>
      </c>
      <c r="V83" s="155">
        <f t="shared" si="90"/>
        <v>2.8880475212505294E-2</v>
      </c>
      <c r="W83" s="155">
        <f t="shared" si="90"/>
        <v>2.8197725213183575E-2</v>
      </c>
      <c r="X83" s="155">
        <f t="shared" si="90"/>
        <v>2.7467250122373048E-2</v>
      </c>
      <c r="Y83" s="155">
        <f t="shared" si="90"/>
        <v>2.6694159457969366E-2</v>
      </c>
      <c r="Z83" s="155">
        <f t="shared" si="90"/>
        <v>2.5883780616558296E-2</v>
      </c>
      <c r="AA83" s="155">
        <f t="shared" si="90"/>
        <v>2.5041602572433409E-2</v>
      </c>
      <c r="AB83" s="155">
        <f t="shared" si="90"/>
        <v>2.417320921315053E-2</v>
      </c>
      <c r="AC83" s="155">
        <f t="shared" si="90"/>
        <v>2.3284206533349946E-2</v>
      </c>
      <c r="AD83" s="155">
        <f t="shared" si="90"/>
        <v>2.2818153178519419E-2</v>
      </c>
      <c r="AE83" s="155">
        <f t="shared" si="90"/>
        <v>2.2311473721695733E-2</v>
      </c>
      <c r="AF83" s="155">
        <f t="shared" si="90"/>
        <v>2.1764141021691937E-2</v>
      </c>
      <c r="AG83" s="155">
        <f t="shared" si="90"/>
        <v>2.1175975054216114E-2</v>
      </c>
      <c r="AH83" s="155">
        <f t="shared" si="90"/>
        <v>2.0546669821719116E-2</v>
      </c>
      <c r="AI83" s="155">
        <f t="shared" si="90"/>
        <v>1.9875850949900162E-2</v>
      </c>
      <c r="AJ83" s="155">
        <f t="shared" si="90"/>
        <v>1.9163170724826189E-2</v>
      </c>
      <c r="AK83" s="155">
        <f t="shared" si="90"/>
        <v>1.8408446536716656E-2</v>
      </c>
      <c r="AL83" s="155">
        <f t="shared" si="90"/>
        <v>1.7611846407601627E-2</v>
      </c>
      <c r="AM83" s="155">
        <f t="shared" si="90"/>
        <v>1.6774120853111231E-2</v>
      </c>
    </row>
    <row r="84" spans="1:39" x14ac:dyDescent="0.25">
      <c r="A84" s="123" t="s">
        <v>58</v>
      </c>
      <c r="B84" s="179">
        <f t="shared" si="91"/>
        <v>6.5777042984003893E-5</v>
      </c>
      <c r="C84" s="179">
        <f t="shared" si="90"/>
        <v>1.3200423228675523E-4</v>
      </c>
      <c r="D84" s="180">
        <f t="shared" si="90"/>
        <v>2.6417527618953984E-4</v>
      </c>
      <c r="E84" s="180">
        <f t="shared" si="90"/>
        <v>5.2687215666774329E-4</v>
      </c>
      <c r="F84" s="180">
        <f t="shared" si="90"/>
        <v>1.0450717575433521E-3</v>
      </c>
      <c r="G84" s="180">
        <f t="shared" si="90"/>
        <v>2.0784392760221761E-3</v>
      </c>
      <c r="H84" s="155">
        <f t="shared" si="90"/>
        <v>3.9252081635050423E-3</v>
      </c>
      <c r="I84" s="155">
        <f t="shared" si="90"/>
        <v>7.1807464627758619E-3</v>
      </c>
      <c r="J84" s="155">
        <f t="shared" si="90"/>
        <v>1.2868514392398757E-2</v>
      </c>
      <c r="K84" s="155">
        <f t="shared" si="90"/>
        <v>2.2704812574900854E-2</v>
      </c>
      <c r="L84" s="155">
        <f t="shared" si="90"/>
        <v>3.9465502807971238E-2</v>
      </c>
      <c r="M84" s="155">
        <f t="shared" si="90"/>
        <v>6.7379812468152764E-2</v>
      </c>
      <c r="N84" s="155">
        <f t="shared" si="90"/>
        <v>0.11224503437472666</v>
      </c>
      <c r="O84" s="155">
        <f t="shared" si="90"/>
        <v>0.12271720478921924</v>
      </c>
      <c r="P84" s="155">
        <f t="shared" si="90"/>
        <v>0.13340913394180154</v>
      </c>
      <c r="Q84" s="155">
        <f t="shared" si="90"/>
        <v>0.14416767480915987</v>
      </c>
      <c r="R84" s="155">
        <f t="shared" si="90"/>
        <v>0.15482127497088335</v>
      </c>
      <c r="S84" s="155">
        <f t="shared" si="90"/>
        <v>0.16518652407873874</v>
      </c>
      <c r="T84" s="155">
        <f t="shared" si="90"/>
        <v>0.17052732212893282</v>
      </c>
      <c r="U84" s="155">
        <f t="shared" si="90"/>
        <v>0.175624304772174</v>
      </c>
      <c r="V84" s="155">
        <f t="shared" si="90"/>
        <v>0.18044839853637029</v>
      </c>
      <c r="W84" s="155">
        <f t="shared" si="90"/>
        <v>0.18497184416497275</v>
      </c>
      <c r="X84" s="155">
        <f t="shared" si="90"/>
        <v>0.18916883540994683</v>
      </c>
      <c r="Y84" s="155">
        <f t="shared" si="90"/>
        <v>0.19301608999680356</v>
      </c>
      <c r="Z84" s="155">
        <f t="shared" si="90"/>
        <v>0.19649333731197791</v>
      </c>
      <c r="AA84" s="155">
        <f t="shared" si="90"/>
        <v>0.19958371069185052</v>
      </c>
      <c r="AB84" s="155">
        <f t="shared" si="90"/>
        <v>0.20227403610687275</v>
      </c>
      <c r="AC84" s="155">
        <f t="shared" si="90"/>
        <v>0.20455501331332521</v>
      </c>
      <c r="AD84" s="155">
        <f t="shared" si="90"/>
        <v>0.2057447739502459</v>
      </c>
      <c r="AE84" s="155">
        <f t="shared" si="90"/>
        <v>0.2064791554886756</v>
      </c>
      <c r="AF84" s="155">
        <f t="shared" si="90"/>
        <v>0.20672315553452952</v>
      </c>
      <c r="AG84" s="155">
        <f t="shared" si="90"/>
        <v>0.20643847755338635</v>
      </c>
      <c r="AH84" s="155">
        <f t="shared" si="90"/>
        <v>0.205583525492602</v>
      </c>
      <c r="AI84" s="155">
        <f t="shared" si="90"/>
        <v>0.2041137375190816</v>
      </c>
      <c r="AJ84" s="155">
        <f t="shared" si="90"/>
        <v>0.2019823910690085</v>
      </c>
      <c r="AK84" s="155">
        <f t="shared" si="90"/>
        <v>0.19914202424717162</v>
      </c>
      <c r="AL84" s="155">
        <f t="shared" si="90"/>
        <v>0.19554661504704302</v>
      </c>
      <c r="AM84" s="155">
        <f t="shared" si="90"/>
        <v>0.19115462815717313</v>
      </c>
    </row>
    <row r="85" spans="1:39" x14ac:dyDescent="0.25">
      <c r="A85" s="123" t="s">
        <v>59</v>
      </c>
      <c r="B85" s="179">
        <f t="shared" si="91"/>
        <v>7.5107255507975606E-3</v>
      </c>
      <c r="C85" s="179">
        <f t="shared" si="90"/>
        <v>9.7694146649955176E-3</v>
      </c>
      <c r="D85" s="180">
        <f t="shared" si="90"/>
        <v>1.2672024366470646E-2</v>
      </c>
      <c r="E85" s="180">
        <f t="shared" si="90"/>
        <v>1.6380691021597438E-2</v>
      </c>
      <c r="F85" s="180">
        <f t="shared" si="90"/>
        <v>2.1059411114216615E-2</v>
      </c>
      <c r="G85" s="180">
        <f t="shared" si="90"/>
        <v>2.4522573570153947E-2</v>
      </c>
      <c r="H85" s="155">
        <f t="shared" si="90"/>
        <v>2.7115648340715719E-2</v>
      </c>
      <c r="I85" s="155">
        <f t="shared" si="90"/>
        <v>2.9043937035123438E-2</v>
      </c>
      <c r="J85" s="155">
        <f t="shared" si="90"/>
        <v>3.0474942878506064E-2</v>
      </c>
      <c r="K85" s="155">
        <f t="shared" si="90"/>
        <v>3.1481904917145573E-2</v>
      </c>
      <c r="L85" s="155">
        <f t="shared" si="90"/>
        <v>3.2039764556977192E-2</v>
      </c>
      <c r="M85" s="155">
        <f t="shared" si="90"/>
        <v>3.2028018279979413E-2</v>
      </c>
      <c r="N85" s="155">
        <f t="shared" si="90"/>
        <v>3.1238919294708321E-2</v>
      </c>
      <c r="O85" s="155">
        <f t="shared" si="90"/>
        <v>3.2782446228614891E-2</v>
      </c>
      <c r="P85" s="155">
        <f t="shared" si="90"/>
        <v>3.4208064867035044E-2</v>
      </c>
      <c r="Q85" s="155">
        <f t="shared" si="90"/>
        <v>3.5482799355881771E-2</v>
      </c>
      <c r="R85" s="155">
        <f t="shared" si="90"/>
        <v>3.657528005544481E-2</v>
      </c>
      <c r="S85" s="155">
        <f t="shared" si="90"/>
        <v>3.7457490189610469E-2</v>
      </c>
      <c r="T85" s="155">
        <f t="shared" si="90"/>
        <v>3.7053836627381348E-2</v>
      </c>
      <c r="U85" s="155">
        <f t="shared" si="90"/>
        <v>3.6567812261037058E-2</v>
      </c>
      <c r="V85" s="155">
        <f t="shared" si="90"/>
        <v>3.6003319381088347E-2</v>
      </c>
      <c r="W85" s="155">
        <f t="shared" si="90"/>
        <v>3.5364725207362516E-2</v>
      </c>
      <c r="X85" s="155">
        <f t="shared" si="90"/>
        <v>3.4656875160416684E-2</v>
      </c>
      <c r="Y85" s="155">
        <f t="shared" si="90"/>
        <v>3.3885076922364282E-2</v>
      </c>
      <c r="Z85" s="155">
        <f t="shared" si="90"/>
        <v>3.3055059366705025E-2</v>
      </c>
      <c r="AA85" s="155">
        <f t="shared" si="90"/>
        <v>3.2172910868512719E-2</v>
      </c>
      <c r="AB85" s="155">
        <f t="shared" si="90"/>
        <v>3.1245001775207094E-2</v>
      </c>
      <c r="AC85" s="155">
        <f t="shared" si="90"/>
        <v>3.0277895907649358E-2</v>
      </c>
      <c r="AD85" s="155">
        <f t="shared" si="90"/>
        <v>2.9114084366755794E-2</v>
      </c>
      <c r="AE85" s="155">
        <f t="shared" si="90"/>
        <v>2.7932467266150635E-2</v>
      </c>
      <c r="AF85" s="155">
        <f t="shared" si="90"/>
        <v>2.6735048029828498E-2</v>
      </c>
      <c r="AG85" s="155">
        <f t="shared" si="90"/>
        <v>2.5523560062354296E-2</v>
      </c>
      <c r="AH85" s="155">
        <f t="shared" si="90"/>
        <v>2.4299518711864931E-2</v>
      </c>
      <c r="AI85" s="155">
        <f t="shared" si="90"/>
        <v>2.3064304195097387E-2</v>
      </c>
      <c r="AJ85" s="155">
        <f t="shared" si="90"/>
        <v>2.1819278769978172E-2</v>
      </c>
      <c r="AK85" s="155">
        <f t="shared" si="90"/>
        <v>2.0565939743417021E-2</v>
      </c>
      <c r="AL85" s="155">
        <f t="shared" si="90"/>
        <v>1.9306106786163429E-2</v>
      </c>
      <c r="AM85" s="155">
        <f t="shared" si="90"/>
        <v>1.8042137097650939E-2</v>
      </c>
    </row>
    <row r="86" spans="1:39" x14ac:dyDescent="0.25">
      <c r="A86" s="123" t="s">
        <v>60</v>
      </c>
      <c r="B86" s="179">
        <f t="shared" si="91"/>
        <v>4.4202731850680101E-3</v>
      </c>
      <c r="C86" s="179">
        <f t="shared" si="90"/>
        <v>4.7396856983216926E-3</v>
      </c>
      <c r="D86" s="180">
        <f t="shared" si="90"/>
        <v>5.0680487128290635E-3</v>
      </c>
      <c r="E86" s="180">
        <f t="shared" si="90"/>
        <v>5.4005846960783763E-3</v>
      </c>
      <c r="F86" s="180">
        <f t="shared" si="90"/>
        <v>5.7235906721269623E-3</v>
      </c>
      <c r="G86" s="180">
        <f t="shared" si="90"/>
        <v>6.4263778189955767E-3</v>
      </c>
      <c r="H86" s="155">
        <f t="shared" si="90"/>
        <v>6.8516956926888356E-3</v>
      </c>
      <c r="I86" s="155">
        <f t="shared" si="90"/>
        <v>7.0763845273954526E-3</v>
      </c>
      <c r="J86" s="155">
        <f t="shared" si="90"/>
        <v>7.1594012355756312E-3</v>
      </c>
      <c r="K86" s="155">
        <f t="shared" si="90"/>
        <v>7.1313650686608233E-3</v>
      </c>
      <c r="L86" s="155">
        <f t="shared" si="90"/>
        <v>6.9980790982632126E-3</v>
      </c>
      <c r="M86" s="155">
        <f t="shared" si="90"/>
        <v>6.7452408740886552E-3</v>
      </c>
      <c r="N86" s="155">
        <f t="shared" si="90"/>
        <v>6.3436799052682402E-3</v>
      </c>
      <c r="O86" s="155">
        <f t="shared" si="90"/>
        <v>6.1460630447572936E-3</v>
      </c>
      <c r="P86" s="155">
        <f t="shared" si="90"/>
        <v>5.9209930853256617E-3</v>
      </c>
      <c r="Q86" s="155">
        <f t="shared" si="90"/>
        <v>5.670146968692588E-3</v>
      </c>
      <c r="R86" s="155">
        <f t="shared" si="90"/>
        <v>5.396031722010303E-3</v>
      </c>
      <c r="S86" s="155">
        <f t="shared" si="90"/>
        <v>5.1019465203154353E-3</v>
      </c>
      <c r="T86" s="155">
        <f t="shared" si="90"/>
        <v>4.7284056325560134E-3</v>
      </c>
      <c r="U86" s="155">
        <f t="shared" si="90"/>
        <v>4.371845829683238E-3</v>
      </c>
      <c r="V86" s="155">
        <f t="shared" si="90"/>
        <v>4.0326703212888717E-3</v>
      </c>
      <c r="W86" s="155">
        <f t="shared" si="90"/>
        <v>3.7111181405563129E-3</v>
      </c>
      <c r="X86" s="155">
        <f t="shared" si="90"/>
        <v>3.4072830300124839E-3</v>
      </c>
      <c r="Y86" s="155">
        <f t="shared" si="90"/>
        <v>3.1211281475600249E-3</v>
      </c>
      <c r="Z86" s="155">
        <f t="shared" si="90"/>
        <v>2.8524982202197276E-3</v>
      </c>
      <c r="AA86" s="155">
        <f t="shared" si="90"/>
        <v>2.6011303268157499E-3</v>
      </c>
      <c r="AB86" s="155">
        <f t="shared" si="90"/>
        <v>2.3666641197867835E-3</v>
      </c>
      <c r="AC86" s="155">
        <f t="shared" si="90"/>
        <v>2.1486519937016597E-3</v>
      </c>
      <c r="AD86" s="155">
        <f t="shared" si="90"/>
        <v>2.4140267366378936E-3</v>
      </c>
      <c r="AE86" s="155">
        <f t="shared" si="90"/>
        <v>2.7061183655082356E-3</v>
      </c>
      <c r="AF86" s="155">
        <f t="shared" si="90"/>
        <v>3.0263350616755633E-3</v>
      </c>
      <c r="AG86" s="155">
        <f t="shared" si="90"/>
        <v>3.3757932587022959E-3</v>
      </c>
      <c r="AH86" s="155">
        <f t="shared" si="90"/>
        <v>3.755180470869984E-3</v>
      </c>
      <c r="AI86" s="155">
        <f t="shared" si="90"/>
        <v>4.164588060576963E-3</v>
      </c>
      <c r="AJ86" s="155">
        <f t="shared" si="90"/>
        <v>4.6033143609928388E-3</v>
      </c>
      <c r="AK86" s="155">
        <f t="shared" si="90"/>
        <v>5.0696427051015241E-3</v>
      </c>
      <c r="AL86" s="155">
        <f t="shared" si="90"/>
        <v>5.5606050278868982E-3</v>
      </c>
      <c r="AM86" s="155">
        <f t="shared" si="90"/>
        <v>6.0717498834592602E-3</v>
      </c>
    </row>
    <row r="87" spans="1:39" x14ac:dyDescent="0.25">
      <c r="A87" s="123" t="s">
        <v>61</v>
      </c>
      <c r="B87" s="179">
        <f t="shared" si="91"/>
        <v>1.9359078095554425E-6</v>
      </c>
      <c r="C87" s="179">
        <f t="shared" si="90"/>
        <v>1.1746232160223408E-5</v>
      </c>
      <c r="D87" s="180">
        <f t="shared" si="90"/>
        <v>7.1072778401722338E-5</v>
      </c>
      <c r="E87" s="180">
        <f t="shared" si="90"/>
        <v>4.2856506893474469E-4</v>
      </c>
      <c r="F87" s="180">
        <f t="shared" si="90"/>
        <v>2.5701474037258011E-3</v>
      </c>
      <c r="G87" s="180">
        <f t="shared" si="90"/>
        <v>3.1608794461940848E-3</v>
      </c>
      <c r="H87" s="155">
        <f t="shared" si="90"/>
        <v>3.6914072140190012E-3</v>
      </c>
      <c r="I87" s="155">
        <f t="shared" si="90"/>
        <v>4.1759715143902393E-3</v>
      </c>
      <c r="J87" s="155">
        <f t="shared" si="90"/>
        <v>4.6278046546499351E-3</v>
      </c>
      <c r="K87" s="155">
        <f t="shared" si="90"/>
        <v>5.0492072663192314E-3</v>
      </c>
      <c r="L87" s="155">
        <f t="shared" si="90"/>
        <v>5.4272720150491316E-3</v>
      </c>
      <c r="M87" s="155">
        <f t="shared" si="90"/>
        <v>5.7299709211535632E-3</v>
      </c>
      <c r="N87" s="155">
        <f t="shared" si="90"/>
        <v>5.9026689790315241E-3</v>
      </c>
      <c r="O87" s="155">
        <f t="shared" si="90"/>
        <v>5.79240391610337E-3</v>
      </c>
      <c r="P87" s="155">
        <f t="shared" si="90"/>
        <v>5.6521156738871077E-3</v>
      </c>
      <c r="Q87" s="155">
        <f t="shared" si="90"/>
        <v>5.4823336538729174E-3</v>
      </c>
      <c r="R87" s="155">
        <f t="shared" si="90"/>
        <v>5.2844561825220668E-3</v>
      </c>
      <c r="S87" s="155">
        <f t="shared" si="90"/>
        <v>5.0607673045747073E-3</v>
      </c>
      <c r="T87" s="155">
        <f t="shared" si="90"/>
        <v>4.61846038955116E-3</v>
      </c>
      <c r="U87" s="155">
        <f t="shared" si="90"/>
        <v>4.2048389454947153E-3</v>
      </c>
      <c r="V87" s="155">
        <f t="shared" si="90"/>
        <v>3.819260462345138E-3</v>
      </c>
      <c r="W87" s="155">
        <f t="shared" si="90"/>
        <v>3.4609344059532417E-3</v>
      </c>
      <c r="X87" s="155">
        <f t="shared" si="90"/>
        <v>3.1289514818662596E-3</v>
      </c>
      <c r="Y87" s="155">
        <f t="shared" si="90"/>
        <v>2.8223069770699377E-3</v>
      </c>
      <c r="Z87" s="155">
        <f t="shared" si="90"/>
        <v>2.5399201386120188E-3</v>
      </c>
      <c r="AA87" s="155">
        <f t="shared" si="90"/>
        <v>2.2806509505219606E-3</v>
      </c>
      <c r="AB87" s="155">
        <f t="shared" si="90"/>
        <v>2.0433152051924524E-3</v>
      </c>
      <c r="AC87" s="155">
        <f t="shared" si="90"/>
        <v>1.8266984119766577E-3</v>
      </c>
      <c r="AD87" s="155">
        <f t="shared" si="90"/>
        <v>1.7507304822474931E-3</v>
      </c>
      <c r="AE87" s="155">
        <f t="shared" si="90"/>
        <v>1.6741734612687454E-3</v>
      </c>
      <c r="AF87" s="155">
        <f t="shared" si="90"/>
        <v>1.5971552045139592E-3</v>
      </c>
      <c r="AG87" s="155">
        <f t="shared" si="90"/>
        <v>1.5197858623818791E-3</v>
      </c>
      <c r="AH87" s="155">
        <f t="shared" si="90"/>
        <v>1.4421612406906265E-3</v>
      </c>
      <c r="AI87" s="155">
        <f t="shared" si="90"/>
        <v>1.36436792944033E-3</v>
      </c>
      <c r="AJ87" s="155">
        <f t="shared" si="90"/>
        <v>1.2864903522795791E-3</v>
      </c>
      <c r="AK87" s="155">
        <f t="shared" si="90"/>
        <v>1.2086197847967529E-3</v>
      </c>
      <c r="AL87" s="155">
        <f t="shared" si="90"/>
        <v>1.1308652054003942E-3</v>
      </c>
      <c r="AM87" s="155">
        <f t="shared" si="90"/>
        <v>1.0533655577486425E-3</v>
      </c>
    </row>
    <row r="88" spans="1:39" x14ac:dyDescent="0.25">
      <c r="A88" s="123" t="s">
        <v>62</v>
      </c>
      <c r="B88" s="179">
        <f t="shared" si="91"/>
        <v>3.9818906734783027E-2</v>
      </c>
      <c r="C88" s="179">
        <f t="shared" si="90"/>
        <v>3.8207325816257319E-2</v>
      </c>
      <c r="D88" s="180">
        <f t="shared" si="90"/>
        <v>3.6559037757612517E-2</v>
      </c>
      <c r="E88" s="180">
        <f t="shared" si="90"/>
        <v>3.4861946712374067E-2</v>
      </c>
      <c r="F88" s="180">
        <f t="shared" si="90"/>
        <v>3.3062546329489254E-2</v>
      </c>
      <c r="G88" s="180">
        <f t="shared" si="90"/>
        <v>3.596990549286664E-2</v>
      </c>
      <c r="H88" s="155">
        <f t="shared" si="90"/>
        <v>3.7160061072162139E-2</v>
      </c>
      <c r="I88" s="155">
        <f t="shared" si="90"/>
        <v>3.7187337745506276E-2</v>
      </c>
      <c r="J88" s="155">
        <f t="shared" si="90"/>
        <v>3.6455719781143446E-2</v>
      </c>
      <c r="K88" s="155">
        <f t="shared" si="90"/>
        <v>3.5185761574198629E-2</v>
      </c>
      <c r="L88" s="155">
        <f t="shared" si="90"/>
        <v>3.3456341163056846E-2</v>
      </c>
      <c r="M88" s="155">
        <f t="shared" si="90"/>
        <v>3.1246571466499416E-2</v>
      </c>
      <c r="N88" s="155">
        <f t="shared" ref="C88:AM92" si="92">N74/N$79</f>
        <v>2.8474196658335511E-2</v>
      </c>
      <c r="O88" s="155">
        <f t="shared" si="92"/>
        <v>2.7965841672062574E-2</v>
      </c>
      <c r="P88" s="155">
        <f t="shared" si="92"/>
        <v>2.7311534525051293E-2</v>
      </c>
      <c r="Q88" s="155">
        <f t="shared" si="92"/>
        <v>2.6513467429073952E-2</v>
      </c>
      <c r="R88" s="155">
        <f t="shared" si="92"/>
        <v>2.5578046417363394E-2</v>
      </c>
      <c r="S88" s="155">
        <f t="shared" si="92"/>
        <v>2.4515990443977977E-2</v>
      </c>
      <c r="T88" s="155">
        <f t="shared" si="92"/>
        <v>2.4271650218426682E-2</v>
      </c>
      <c r="U88" s="155">
        <f t="shared" si="92"/>
        <v>2.3972893421383541E-2</v>
      </c>
      <c r="V88" s="155">
        <f t="shared" si="92"/>
        <v>2.3622147259544413E-2</v>
      </c>
      <c r="W88" s="155">
        <f t="shared" si="92"/>
        <v>2.3222152399744834E-2</v>
      </c>
      <c r="X88" s="155">
        <f t="shared" si="92"/>
        <v>2.2775972957110129E-2</v>
      </c>
      <c r="Y88" s="155">
        <f t="shared" si="92"/>
        <v>2.2286987316669168E-2</v>
      </c>
      <c r="Z88" s="155">
        <f t="shared" si="92"/>
        <v>2.1758862363909458E-2</v>
      </c>
      <c r="AA88" s="155">
        <f t="shared" si="92"/>
        <v>2.1195514001423128E-2</v>
      </c>
      <c r="AB88" s="155">
        <f t="shared" si="92"/>
        <v>2.0601057025222847E-2</v>
      </c>
      <c r="AC88" s="155">
        <f t="shared" si="92"/>
        <v>1.9979747513759145E-2</v>
      </c>
      <c r="AD88" s="155">
        <f t="shared" si="92"/>
        <v>2.4373975941163601E-2</v>
      </c>
      <c r="AE88" s="155">
        <f t="shared" si="92"/>
        <v>2.9668219144966132E-2</v>
      </c>
      <c r="AF88" s="155">
        <f t="shared" si="92"/>
        <v>3.6026501171256609E-2</v>
      </c>
      <c r="AG88" s="155">
        <f t="shared" si="92"/>
        <v>4.3635635542549935E-2</v>
      </c>
      <c r="AH88" s="155">
        <f t="shared" si="92"/>
        <v>5.2705588280458369E-2</v>
      </c>
      <c r="AI88" s="155">
        <f t="shared" si="92"/>
        <v>6.3468507897729717E-2</v>
      </c>
      <c r="AJ88" s="155">
        <f t="shared" si="92"/>
        <v>7.6175841410496006E-2</v>
      </c>
      <c r="AK88" s="155">
        <f t="shared" si="92"/>
        <v>9.1092865914489063E-2</v>
      </c>
      <c r="AL88" s="155">
        <f t="shared" si="92"/>
        <v>0.1084899349201852</v>
      </c>
      <c r="AM88" s="155">
        <f t="shared" si="92"/>
        <v>0.12862981975384183</v>
      </c>
    </row>
    <row r="89" spans="1:39" x14ac:dyDescent="0.25">
      <c r="A89" s="123" t="s">
        <v>63</v>
      </c>
      <c r="B89" s="179">
        <f t="shared" si="91"/>
        <v>0.12111394326705968</v>
      </c>
      <c r="C89" s="179">
        <f t="shared" si="92"/>
        <v>0.11774728119271193</v>
      </c>
      <c r="D89" s="180">
        <f t="shared" si="92"/>
        <v>0.1141559194380436</v>
      </c>
      <c r="E89" s="180">
        <f t="shared" si="92"/>
        <v>0.11029472654408189</v>
      </c>
      <c r="F89" s="180">
        <f t="shared" si="92"/>
        <v>0.10598364341179477</v>
      </c>
      <c r="G89" s="180">
        <f t="shared" si="92"/>
        <v>8.0159427342854667E-2</v>
      </c>
      <c r="H89" s="155">
        <f t="shared" si="92"/>
        <v>5.7571095049545364E-2</v>
      </c>
      <c r="I89" s="155">
        <f t="shared" si="92"/>
        <v>4.0053080286902389E-2</v>
      </c>
      <c r="J89" s="155">
        <f t="shared" si="92"/>
        <v>2.7297273572477666E-2</v>
      </c>
      <c r="K89" s="155">
        <f t="shared" si="92"/>
        <v>1.8316112919519196E-2</v>
      </c>
      <c r="L89" s="155">
        <f t="shared" si="92"/>
        <v>1.21075860083911E-2</v>
      </c>
      <c r="M89" s="155">
        <f t="shared" si="92"/>
        <v>7.8612978625856797E-3</v>
      </c>
      <c r="N89" s="155">
        <f t="shared" si="92"/>
        <v>4.9803070916825086E-3</v>
      </c>
      <c r="O89" s="155">
        <f t="shared" si="92"/>
        <v>4.3450728663454305E-3</v>
      </c>
      <c r="P89" s="155">
        <f t="shared" si="92"/>
        <v>3.7694657208852639E-3</v>
      </c>
      <c r="Q89" s="155">
        <f t="shared" si="92"/>
        <v>3.2506091344447589E-3</v>
      </c>
      <c r="R89" s="155">
        <f t="shared" si="92"/>
        <v>2.7856729110107012E-3</v>
      </c>
      <c r="S89" s="155">
        <f t="shared" si="92"/>
        <v>2.3717926561924517E-3</v>
      </c>
      <c r="T89" s="155">
        <f t="shared" si="92"/>
        <v>1.7843733647316114E-3</v>
      </c>
      <c r="U89" s="155">
        <f t="shared" si="92"/>
        <v>1.3392634980328372E-3</v>
      </c>
      <c r="V89" s="155">
        <f t="shared" si="92"/>
        <v>1.0028225718250409E-3</v>
      </c>
      <c r="W89" s="155">
        <f t="shared" si="92"/>
        <v>7.491458006595314E-4</v>
      </c>
      <c r="X89" s="155">
        <f t="shared" si="92"/>
        <v>5.583415752608052E-4</v>
      </c>
      <c r="Y89" s="155">
        <f t="shared" si="92"/>
        <v>4.1517724759240114E-4</v>
      </c>
      <c r="Z89" s="155">
        <f t="shared" si="92"/>
        <v>3.0801900601448994E-4</v>
      </c>
      <c r="AA89" s="155">
        <f t="shared" si="92"/>
        <v>2.2800503279266142E-4</v>
      </c>
      <c r="AB89" s="155">
        <f t="shared" si="92"/>
        <v>1.684027329490245E-4</v>
      </c>
      <c r="AC89" s="155">
        <f t="shared" si="92"/>
        <v>1.2411057198474936E-4</v>
      </c>
      <c r="AD89" s="155">
        <f t="shared" si="92"/>
        <v>1.2884191019995285E-4</v>
      </c>
      <c r="AE89" s="155">
        <f t="shared" si="92"/>
        <v>1.3345481593273525E-4</v>
      </c>
      <c r="AF89" s="155">
        <f t="shared" si="92"/>
        <v>1.3790399704907596E-4</v>
      </c>
      <c r="AG89" s="155">
        <f t="shared" si="92"/>
        <v>1.4213730246981387E-4</v>
      </c>
      <c r="AH89" s="155">
        <f t="shared" si="92"/>
        <v>1.4609502390916548E-4</v>
      </c>
      <c r="AI89" s="155">
        <f t="shared" si="92"/>
        <v>1.4970939062462494E-4</v>
      </c>
      <c r="AJ89" s="155">
        <f t="shared" si="92"/>
        <v>1.5290440939120736E-4</v>
      </c>
      <c r="AK89" s="155">
        <f t="shared" si="92"/>
        <v>1.5559624461582508E-4</v>
      </c>
      <c r="AL89" s="155">
        <f t="shared" si="92"/>
        <v>1.5769437027510951E-4</v>
      </c>
      <c r="AM89" s="155">
        <f t="shared" si="92"/>
        <v>1.5910374309664635E-4</v>
      </c>
    </row>
    <row r="90" spans="1:39" x14ac:dyDescent="0.25">
      <c r="A90" s="123" t="s">
        <v>64</v>
      </c>
      <c r="B90" s="179">
        <f t="shared" si="91"/>
        <v>0.51699528880084755</v>
      </c>
      <c r="C90" s="179">
        <f t="shared" si="92"/>
        <v>0.52561741603446743</v>
      </c>
      <c r="D90" s="180">
        <f t="shared" si="92"/>
        <v>0.53289753685780594</v>
      </c>
      <c r="E90" s="180">
        <f t="shared" si="92"/>
        <v>0.53842651964798027</v>
      </c>
      <c r="F90" s="180">
        <f t="shared" si="92"/>
        <v>0.54104944647652864</v>
      </c>
      <c r="G90" s="180">
        <f t="shared" si="92"/>
        <v>0.60343618420110212</v>
      </c>
      <c r="H90" s="155">
        <f t="shared" si="92"/>
        <v>0.63908682336459055</v>
      </c>
      <c r="I90" s="155">
        <f t="shared" si="92"/>
        <v>0.65564676858253479</v>
      </c>
      <c r="J90" s="155">
        <f t="shared" si="92"/>
        <v>0.65891881218278914</v>
      </c>
      <c r="K90" s="155">
        <f t="shared" si="92"/>
        <v>0.65196544413462265</v>
      </c>
      <c r="L90" s="155">
        <f t="shared" si="92"/>
        <v>0.63551741915590088</v>
      </c>
      <c r="M90" s="155">
        <f t="shared" si="92"/>
        <v>0.60847505493197085</v>
      </c>
      <c r="N90" s="155">
        <f t="shared" si="92"/>
        <v>0.56843823209526556</v>
      </c>
      <c r="O90" s="155">
        <f t="shared" si="92"/>
        <v>0.53785034472639326</v>
      </c>
      <c r="P90" s="155">
        <f t="shared" si="92"/>
        <v>0.50603600176068997</v>
      </c>
      <c r="Q90" s="155">
        <f t="shared" si="92"/>
        <v>0.47326414041141129</v>
      </c>
      <c r="R90" s="155">
        <f t="shared" si="92"/>
        <v>0.43985162264678873</v>
      </c>
      <c r="S90" s="155">
        <f t="shared" si="92"/>
        <v>0.40615333863552677</v>
      </c>
      <c r="T90" s="155">
        <f t="shared" si="92"/>
        <v>0.38743878939069526</v>
      </c>
      <c r="U90" s="155">
        <f t="shared" si="92"/>
        <v>0.36871215842295174</v>
      </c>
      <c r="V90" s="155">
        <f t="shared" si="92"/>
        <v>0.35006572168140204</v>
      </c>
      <c r="W90" s="155">
        <f t="shared" si="92"/>
        <v>0.3315857781802623</v>
      </c>
      <c r="X90" s="155">
        <f t="shared" si="92"/>
        <v>0.31335279507560099</v>
      </c>
      <c r="Y90" s="155">
        <f t="shared" si="92"/>
        <v>0.29544130325035184</v>
      </c>
      <c r="Z90" s="155">
        <f t="shared" si="92"/>
        <v>0.27791964067567959</v>
      </c>
      <c r="AA90" s="155">
        <f t="shared" si="92"/>
        <v>0.26084962546581891</v>
      </c>
      <c r="AB90" s="155">
        <f t="shared" si="92"/>
        <v>0.24428622534079514</v>
      </c>
      <c r="AC90" s="155">
        <f t="shared" si="92"/>
        <v>0.22827727541383697</v>
      </c>
      <c r="AD90" s="155">
        <f t="shared" si="92"/>
        <v>0.21372360983829033</v>
      </c>
      <c r="AE90" s="155">
        <f t="shared" si="92"/>
        <v>0.19965079281741308</v>
      </c>
      <c r="AF90" s="155">
        <f t="shared" si="92"/>
        <v>0.18606088621511072</v>
      </c>
      <c r="AG90" s="155">
        <f t="shared" si="92"/>
        <v>0.17295285788427825</v>
      </c>
      <c r="AH90" s="155">
        <f t="shared" si="92"/>
        <v>0.16032326184058038</v>
      </c>
      <c r="AI90" s="155">
        <f t="shared" si="92"/>
        <v>0.14816703887213076</v>
      </c>
      <c r="AJ90" s="155">
        <f t="shared" si="92"/>
        <v>0.13647842788397654</v>
      </c>
      <c r="AK90" s="155">
        <f t="shared" si="92"/>
        <v>0.12525196704533337</v>
      </c>
      <c r="AL90" s="155">
        <f t="shared" si="92"/>
        <v>0.11448354685086119</v>
      </c>
      <c r="AM90" s="155">
        <f t="shared" si="92"/>
        <v>0.10417145410777658</v>
      </c>
    </row>
    <row r="91" spans="1:39" x14ac:dyDescent="0.25">
      <c r="A91" s="123" t="s">
        <v>65</v>
      </c>
      <c r="B91" s="179">
        <f t="shared" si="91"/>
        <v>7.5133108559664553E-3</v>
      </c>
      <c r="C91" s="179">
        <f t="shared" si="92"/>
        <v>8.5200813255607959E-3</v>
      </c>
      <c r="D91" s="180">
        <f t="shared" si="92"/>
        <v>9.6348936946967258E-3</v>
      </c>
      <c r="E91" s="180">
        <f t="shared" si="92"/>
        <v>1.0858226033054929E-2</v>
      </c>
      <c r="F91" s="180">
        <f t="shared" si="92"/>
        <v>1.217022517650776E-2</v>
      </c>
      <c r="G91" s="180">
        <f t="shared" si="92"/>
        <v>8.2857308760822621E-3</v>
      </c>
      <c r="H91" s="155">
        <f t="shared" si="92"/>
        <v>5.3566979215266671E-3</v>
      </c>
      <c r="I91" s="155">
        <f t="shared" si="92"/>
        <v>3.3546331610145807E-3</v>
      </c>
      <c r="J91" s="155">
        <f t="shared" si="92"/>
        <v>2.0579974651012516E-3</v>
      </c>
      <c r="K91" s="155">
        <f t="shared" si="92"/>
        <v>1.2430120082875099E-3</v>
      </c>
      <c r="L91" s="155">
        <f t="shared" si="92"/>
        <v>7.3963256350838052E-4</v>
      </c>
      <c r="M91" s="155">
        <f t="shared" si="92"/>
        <v>4.3228399976250894E-4</v>
      </c>
      <c r="N91" s="155">
        <f t="shared" si="92"/>
        <v>2.4651734440440124E-4</v>
      </c>
      <c r="O91" s="155">
        <f t="shared" si="92"/>
        <v>2.2740807751713156E-4</v>
      </c>
      <c r="P91" s="155">
        <f t="shared" si="92"/>
        <v>2.085960526882494E-4</v>
      </c>
      <c r="Q91" s="155">
        <f t="shared" si="92"/>
        <v>1.9019912030922981E-4</v>
      </c>
      <c r="R91" s="155">
        <f t="shared" si="92"/>
        <v>1.7234208325010982E-4</v>
      </c>
      <c r="S91" s="155">
        <f t="shared" si="92"/>
        <v>1.5515129406901967E-4</v>
      </c>
      <c r="T91" s="155">
        <f t="shared" si="92"/>
        <v>1.7291874234890881E-4</v>
      </c>
      <c r="U91" s="155">
        <f t="shared" si="92"/>
        <v>1.9226490714626071E-4</v>
      </c>
      <c r="V91" s="155">
        <f t="shared" si="92"/>
        <v>2.1327293471392209E-4</v>
      </c>
      <c r="W91" s="155">
        <f t="shared" si="92"/>
        <v>2.3602371828619948E-4</v>
      </c>
      <c r="X91" s="155">
        <f t="shared" si="92"/>
        <v>2.6059550484230172E-4</v>
      </c>
      <c r="Y91" s="155">
        <f t="shared" si="92"/>
        <v>2.8706361658327505E-4</v>
      </c>
      <c r="Z91" s="155">
        <f t="shared" si="92"/>
        <v>3.1550029939724839E-4</v>
      </c>
      <c r="AA91" s="155">
        <f t="shared" si="92"/>
        <v>3.459747053097058E-4</v>
      </c>
      <c r="AB91" s="155">
        <f t="shared" si="92"/>
        <v>3.7855301023022791E-4</v>
      </c>
      <c r="AC91" s="155">
        <f t="shared" si="92"/>
        <v>4.1329866263881452E-4</v>
      </c>
      <c r="AD91" s="155">
        <f t="shared" si="92"/>
        <v>4.4315583215435821E-4</v>
      </c>
      <c r="AE91" s="155">
        <f t="shared" si="92"/>
        <v>4.7410840676650323E-4</v>
      </c>
      <c r="AF91" s="155">
        <f t="shared" si="92"/>
        <v>5.0601611853748438E-4</v>
      </c>
      <c r="AG91" s="155">
        <f t="shared" si="92"/>
        <v>5.3869092246777435E-4</v>
      </c>
      <c r="AH91" s="155">
        <f t="shared" si="92"/>
        <v>5.7188815760010777E-4</v>
      </c>
      <c r="AI91" s="155">
        <f t="shared" si="92"/>
        <v>6.0529740719551567E-4</v>
      </c>
      <c r="AJ91" s="155">
        <f t="shared" si="92"/>
        <v>6.3853377189472093E-4</v>
      </c>
      <c r="AK91" s="155">
        <f t="shared" si="92"/>
        <v>6.7113063677770297E-4</v>
      </c>
      <c r="AL91" s="155">
        <f t="shared" si="92"/>
        <v>7.0253543477420655E-4</v>
      </c>
      <c r="AM91" s="155">
        <f t="shared" si="92"/>
        <v>7.3211032782746191E-4</v>
      </c>
    </row>
    <row r="92" spans="1:39" x14ac:dyDescent="0.25">
      <c r="A92" s="123" t="s">
        <v>66</v>
      </c>
      <c r="B92" s="179">
        <f t="shared" si="91"/>
        <v>0.17337171114628033</v>
      </c>
      <c r="C92" s="179">
        <f t="shared" si="92"/>
        <v>0.16215724507839896</v>
      </c>
      <c r="D92" s="180">
        <f t="shared" si="92"/>
        <v>0.15124648274452396</v>
      </c>
      <c r="E92" s="180">
        <f t="shared" si="92"/>
        <v>0.14058629118900828</v>
      </c>
      <c r="F92" s="180">
        <f t="shared" si="92"/>
        <v>0.1299656098479785</v>
      </c>
      <c r="G92" s="180">
        <f t="shared" si="92"/>
        <v>6.5810384622151941E-2</v>
      </c>
      <c r="H92" s="167">
        <f t="shared" si="92"/>
        <v>3.1644230004373115E-2</v>
      </c>
      <c r="I92" s="167">
        <f t="shared" si="92"/>
        <v>1.4739277068069032E-2</v>
      </c>
      <c r="J92" s="167">
        <f t="shared" si="92"/>
        <v>6.7252704405478302E-3</v>
      </c>
      <c r="K92" s="167">
        <f t="shared" si="92"/>
        <v>3.0211619925123536E-3</v>
      </c>
      <c r="L92" s="167">
        <f t="shared" si="92"/>
        <v>1.3370525673071509E-3</v>
      </c>
      <c r="M92" s="167">
        <f t="shared" si="92"/>
        <v>5.8121309499602181E-4</v>
      </c>
      <c r="N92" s="167">
        <f t="shared" si="92"/>
        <v>2.4651734440440113E-4</v>
      </c>
      <c r="O92" s="167">
        <f t="shared" si="92"/>
        <v>2.4220740967330925E-4</v>
      </c>
      <c r="P92" s="167">
        <f t="shared" si="92"/>
        <v>2.3662965066141377E-4</v>
      </c>
      <c r="Q92" s="167">
        <f t="shared" si="92"/>
        <v>2.2980163745772502E-4</v>
      </c>
      <c r="R92" s="167">
        <f t="shared" si="92"/>
        <v>2.2177750413962893E-4</v>
      </c>
      <c r="S92" s="167">
        <f t="shared" si="92"/>
        <v>2.1264887717606918E-4</v>
      </c>
      <c r="T92" s="167">
        <f t="shared" si="92"/>
        <v>2.1114623325298244E-4</v>
      </c>
      <c r="U92" s="167">
        <f t="shared" si="92"/>
        <v>2.0915818807754625E-4</v>
      </c>
      <c r="V92" s="167">
        <f t="shared" si="92"/>
        <v>2.0670175868671284E-4</v>
      </c>
      <c r="W92" s="167">
        <f t="shared" si="92"/>
        <v>2.0379693726312167E-4</v>
      </c>
      <c r="X92" s="167">
        <f t="shared" si="92"/>
        <v>2.0046682104348678E-4</v>
      </c>
      <c r="Y92" s="167">
        <f t="shared" si="92"/>
        <v>1.9673757494455014E-4</v>
      </c>
      <c r="Z92" s="167">
        <f t="shared" si="92"/>
        <v>1.9263824625698417E-4</v>
      </c>
      <c r="AA92" s="167">
        <f t="shared" si="92"/>
        <v>1.8820045393009723E-4</v>
      </c>
      <c r="AB92" s="167">
        <f t="shared" si="92"/>
        <v>1.8345797728277008E-4</v>
      </c>
      <c r="AC92" s="167">
        <f t="shared" si="92"/>
        <v>1.7844627029755785E-4</v>
      </c>
      <c r="AD92" s="167">
        <f t="shared" si="92"/>
        <v>1.7864299174055146E-4</v>
      </c>
      <c r="AE92" s="167">
        <f t="shared" si="92"/>
        <v>1.7844040861684588E-4</v>
      </c>
      <c r="AF92" s="167">
        <f t="shared" si="92"/>
        <v>1.7781399632165368E-4</v>
      </c>
      <c r="AG92" s="167">
        <f t="shared" si="92"/>
        <v>1.7673692226891709E-4</v>
      </c>
      <c r="AH92" s="167">
        <f t="shared" si="92"/>
        <v>1.7518010118936793E-4</v>
      </c>
      <c r="AI92" s="167">
        <f t="shared" si="92"/>
        <v>1.7311253729749776E-4</v>
      </c>
      <c r="AJ92" s="167">
        <f t="shared" si="92"/>
        <v>1.7050205549207597E-4</v>
      </c>
      <c r="AK92" s="167">
        <f t="shared" si="92"/>
        <v>1.6731653053682466E-4</v>
      </c>
      <c r="AL92" s="167">
        <f t="shared" si="92"/>
        <v>1.6352571585946139E-4</v>
      </c>
      <c r="AM92" s="167">
        <f t="shared" si="92"/>
        <v>1.5910374309664613E-4</v>
      </c>
    </row>
    <row r="93" spans="1:39" x14ac:dyDescent="0.25">
      <c r="B93" s="139">
        <f>SUM(B81:B92)</f>
        <v>1</v>
      </c>
      <c r="C93" s="139">
        <f t="shared" ref="C93:AM93" si="93">SUM(C81:C92)</f>
        <v>1</v>
      </c>
      <c r="D93" s="137">
        <f t="shared" si="93"/>
        <v>1</v>
      </c>
      <c r="E93" s="137">
        <f t="shared" si="93"/>
        <v>1</v>
      </c>
      <c r="F93" s="137">
        <f t="shared" si="93"/>
        <v>1.0000000000000002</v>
      </c>
      <c r="G93" s="137">
        <f t="shared" si="93"/>
        <v>1.0000000000000002</v>
      </c>
      <c r="H93" s="156">
        <f t="shared" si="93"/>
        <v>1</v>
      </c>
      <c r="I93" s="156">
        <f t="shared" si="93"/>
        <v>0.99999999999999989</v>
      </c>
      <c r="J93" s="156">
        <f t="shared" si="93"/>
        <v>1.0000000000000002</v>
      </c>
      <c r="K93" s="156">
        <f t="shared" si="93"/>
        <v>1</v>
      </c>
      <c r="L93" s="156">
        <f t="shared" si="93"/>
        <v>1.0000000000000002</v>
      </c>
      <c r="M93" s="156">
        <f t="shared" si="93"/>
        <v>1</v>
      </c>
      <c r="N93" s="156">
        <f t="shared" si="93"/>
        <v>0.99999999999999978</v>
      </c>
      <c r="O93" s="156">
        <f t="shared" si="93"/>
        <v>0.99999999999999989</v>
      </c>
      <c r="P93" s="156">
        <f t="shared" si="93"/>
        <v>1</v>
      </c>
      <c r="Q93" s="156">
        <f t="shared" si="93"/>
        <v>0.99999999999999978</v>
      </c>
      <c r="R93" s="156">
        <f t="shared" si="93"/>
        <v>0.99999999999999978</v>
      </c>
      <c r="S93" s="156">
        <f t="shared" si="93"/>
        <v>1</v>
      </c>
      <c r="T93" s="156">
        <f t="shared" si="93"/>
        <v>1</v>
      </c>
      <c r="U93" s="156">
        <f t="shared" si="93"/>
        <v>0.99999999999999978</v>
      </c>
      <c r="V93" s="156">
        <f t="shared" si="93"/>
        <v>0.99999999999999978</v>
      </c>
      <c r="W93" s="156">
        <f t="shared" si="93"/>
        <v>1</v>
      </c>
      <c r="X93" s="156">
        <f t="shared" si="93"/>
        <v>0.99999999999999967</v>
      </c>
      <c r="Y93" s="156">
        <f t="shared" si="93"/>
        <v>1</v>
      </c>
      <c r="Z93" s="156">
        <f t="shared" si="93"/>
        <v>1</v>
      </c>
      <c r="AA93" s="156">
        <f t="shared" si="93"/>
        <v>1.0000000000000002</v>
      </c>
      <c r="AB93" s="156">
        <f t="shared" si="93"/>
        <v>0.99999999999999989</v>
      </c>
      <c r="AC93" s="156">
        <f t="shared" si="93"/>
        <v>1.0000000000000002</v>
      </c>
      <c r="AD93" s="156">
        <f t="shared" si="93"/>
        <v>0.99999999999999989</v>
      </c>
      <c r="AE93" s="156">
        <f t="shared" si="93"/>
        <v>1</v>
      </c>
      <c r="AF93" s="156">
        <f t="shared" si="93"/>
        <v>1.0000000000000002</v>
      </c>
      <c r="AG93" s="156">
        <f t="shared" si="93"/>
        <v>1</v>
      </c>
      <c r="AH93" s="156">
        <f t="shared" si="93"/>
        <v>1.0000000000000004</v>
      </c>
      <c r="AI93" s="156">
        <f t="shared" si="93"/>
        <v>0.99999999999999967</v>
      </c>
      <c r="AJ93" s="156">
        <f t="shared" si="93"/>
        <v>1</v>
      </c>
      <c r="AK93" s="156">
        <f t="shared" si="93"/>
        <v>1.0000000000000002</v>
      </c>
      <c r="AL93" s="156">
        <f t="shared" si="93"/>
        <v>0.99999999999999989</v>
      </c>
      <c r="AM93" s="156">
        <f t="shared" si="93"/>
        <v>0.99999999999999978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26" t="s">
        <v>85</v>
      </c>
      <c r="F98" s="226"/>
      <c r="G98" s="226"/>
      <c r="H98" s="226"/>
      <c r="I98" s="226"/>
      <c r="K98" s="226" t="s">
        <v>86</v>
      </c>
      <c r="L98" s="226"/>
      <c r="M98" s="226"/>
      <c r="N98" s="226"/>
      <c r="O98" s="226"/>
      <c r="Q98" s="226" t="s">
        <v>62</v>
      </c>
      <c r="R98" s="226"/>
      <c r="S98" s="226"/>
      <c r="T98" s="226"/>
      <c r="U98" s="226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402.85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402.85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94">SUM(C100:C111)</f>
        <v>143400.89907000001</v>
      </c>
      <c r="D112" s="142"/>
      <c r="E112" s="142">
        <f t="shared" si="94"/>
        <v>115516.34081060046</v>
      </c>
      <c r="F112" s="142">
        <f t="shared" si="94"/>
        <v>130292.46443250985</v>
      </c>
      <c r="G112" s="142">
        <f t="shared" si="94"/>
        <v>140409.60710493042</v>
      </c>
      <c r="H112" s="142">
        <f t="shared" si="94"/>
        <v>128423.62479250404</v>
      </c>
      <c r="I112" s="142">
        <f t="shared" si="94"/>
        <v>131113.59942794428</v>
      </c>
      <c r="J112" s="142"/>
      <c r="K112" s="142">
        <f t="shared" si="94"/>
        <v>113577.45246784859</v>
      </c>
      <c r="L112" s="142">
        <f t="shared" si="94"/>
        <v>104383.13578233396</v>
      </c>
      <c r="M112" s="142">
        <f t="shared" si="94"/>
        <v>89024.904122324049</v>
      </c>
      <c r="N112" s="142">
        <f t="shared" si="94"/>
        <v>61431.752152039422</v>
      </c>
      <c r="O112" s="142">
        <f t="shared" si="94"/>
        <v>32911.785337741981</v>
      </c>
      <c r="P112" s="142"/>
      <c r="Q112" s="142">
        <f t="shared" si="94"/>
        <v>132633.36980443136</v>
      </c>
      <c r="R112" s="142">
        <f t="shared" si="94"/>
        <v>140046.24098934085</v>
      </c>
      <c r="S112" s="142">
        <f t="shared" si="94"/>
        <v>128845.25457641645</v>
      </c>
      <c r="T112" s="142">
        <f t="shared" si="94"/>
        <v>103189.22854660133</v>
      </c>
      <c r="U112" s="142">
        <f t="shared" si="94"/>
        <v>71752.709346661766</v>
      </c>
      <c r="AD112" s="152"/>
      <c r="AE112" s="137"/>
    </row>
  </sheetData>
  <mergeCells count="25">
    <mergeCell ref="AE8:AF8"/>
    <mergeCell ref="B2:C2"/>
    <mergeCell ref="AE4:AF4"/>
    <mergeCell ref="AE5:AF5"/>
    <mergeCell ref="AE6:AF6"/>
    <mergeCell ref="AE7:AF7"/>
    <mergeCell ref="AE9:AF9"/>
    <mergeCell ref="AE10:AF10"/>
    <mergeCell ref="Y11:Z18"/>
    <mergeCell ref="AA11:AC18"/>
    <mergeCell ref="AE11:AF11"/>
    <mergeCell ref="AE12:AF12"/>
    <mergeCell ref="AE13:AF13"/>
    <mergeCell ref="AE14:AF14"/>
    <mergeCell ref="AE15:AF15"/>
    <mergeCell ref="AE21:AF21"/>
    <mergeCell ref="AE22:AF22"/>
    <mergeCell ref="AE23:AF23"/>
    <mergeCell ref="AE24:AF24"/>
    <mergeCell ref="AE25:AF25"/>
    <mergeCell ref="E98:I98"/>
    <mergeCell ref="K98:O98"/>
    <mergeCell ref="Q98:U98"/>
    <mergeCell ref="Y19:Z26"/>
    <mergeCell ref="AA19:AC26"/>
  </mergeCells>
  <conditionalFormatting sqref="E4:I15">
    <cfRule type="cellIs" dxfId="4" priority="5" operator="lessThanOrEqual">
      <formula>0.01</formula>
    </cfRule>
  </conditionalFormatting>
  <conditionalFormatting sqref="K4:O11 K14:K15 M14:O14 K13:O13 K12:N12">
    <cfRule type="cellIs" dxfId="3" priority="4" operator="lessThanOrEqual">
      <formula>0.01</formula>
    </cfRule>
  </conditionalFormatting>
  <conditionalFormatting sqref="Q4:U15">
    <cfRule type="cellIs" dxfId="2" priority="3" operator="lessThanOrEqual">
      <formula>0.01</formula>
    </cfRule>
  </conditionalFormatting>
  <conditionalFormatting sqref="L14:L15 M15:O15">
    <cfRule type="cellIs" dxfId="1" priority="2" operator="lessThanOrEqual">
      <formula>0.01</formula>
    </cfRule>
  </conditionalFormatting>
  <conditionalFormatting sqref="O12">
    <cfRule type="cellIs" dxfId="0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topLeftCell="D34" workbookViewId="0">
      <selection activeCell="L40" sqref="L40"/>
    </sheetView>
  </sheetViews>
  <sheetFormatPr baseColWidth="10" defaultColWidth="11.42578125" defaultRowHeight="15" x14ac:dyDescent="0.25"/>
  <cols>
    <col min="1" max="1" width="15" customWidth="1"/>
    <col min="2" max="2" width="21.85546875" customWidth="1"/>
    <col min="3" max="3" width="12.42578125" customWidth="1"/>
    <col min="4" max="4" width="13.42578125" customWidth="1"/>
  </cols>
  <sheetData>
    <row r="1" spans="1:15" x14ac:dyDescent="0.25">
      <c r="A1" t="s">
        <v>145</v>
      </c>
    </row>
    <row r="2" spans="1:15" ht="45" x14ac:dyDescent="0.25">
      <c r="A2" s="182" t="s">
        <v>135</v>
      </c>
      <c r="B2" s="182" t="s">
        <v>136</v>
      </c>
      <c r="C2" s="181" t="s">
        <v>55</v>
      </c>
      <c r="D2" s="181" t="s">
        <v>137</v>
      </c>
      <c r="E2" s="181" t="s">
        <v>138</v>
      </c>
      <c r="F2" s="181" t="s">
        <v>139</v>
      </c>
      <c r="G2" s="181" t="s">
        <v>59</v>
      </c>
      <c r="H2" s="181" t="s">
        <v>60</v>
      </c>
      <c r="I2" s="181" t="s">
        <v>140</v>
      </c>
      <c r="J2" s="181" t="s">
        <v>141</v>
      </c>
      <c r="K2" s="181" t="s">
        <v>142</v>
      </c>
      <c r="L2" s="181" t="s">
        <v>143</v>
      </c>
      <c r="M2" s="181" t="s">
        <v>65</v>
      </c>
      <c r="N2" s="181" t="s">
        <v>144</v>
      </c>
      <c r="O2" s="181" t="s">
        <v>102</v>
      </c>
    </row>
    <row r="3" spans="1:15" x14ac:dyDescent="0.25">
      <c r="A3" s="12">
        <v>2020</v>
      </c>
      <c r="B3" s="12" t="s">
        <v>133</v>
      </c>
      <c r="C3" s="7">
        <v>12658.680000305176</v>
      </c>
      <c r="D3" s="7">
        <v>7956.1999969482422</v>
      </c>
      <c r="E3" s="7">
        <v>937</v>
      </c>
      <c r="F3" s="7">
        <v>6153.6138172149658</v>
      </c>
      <c r="G3" s="7">
        <v>1870.8999881744385</v>
      </c>
      <c r="H3" s="7">
        <v>507.79999995231628</v>
      </c>
      <c r="I3" s="7">
        <v>430</v>
      </c>
      <c r="J3" s="7">
        <v>1608</v>
      </c>
      <c r="K3" s="7">
        <v>6151.7299957275391</v>
      </c>
      <c r="L3" s="7">
        <v>44145.269960403442</v>
      </c>
      <c r="M3" s="7">
        <v>5120</v>
      </c>
      <c r="N3" s="7">
        <v>164.51999998092651</v>
      </c>
      <c r="O3" s="7">
        <f>SUM(C3:N3)</f>
        <v>87703.713758707047</v>
      </c>
    </row>
    <row r="4" spans="1:15" x14ac:dyDescent="0.25">
      <c r="A4" s="12"/>
      <c r="B4" s="12" t="s">
        <v>134</v>
      </c>
      <c r="C4" s="7">
        <v>12658.680000305176</v>
      </c>
      <c r="D4" s="7">
        <v>7956.1999969482422</v>
      </c>
      <c r="E4" s="7">
        <v>937</v>
      </c>
      <c r="F4" s="7">
        <v>6157.0395851135254</v>
      </c>
      <c r="G4" s="7">
        <v>1870.8999881744385</v>
      </c>
      <c r="H4" s="7">
        <v>507.79999995231628</v>
      </c>
      <c r="I4" s="7">
        <v>430</v>
      </c>
      <c r="J4" s="7">
        <v>1608</v>
      </c>
      <c r="K4" s="7">
        <v>6151.7299957275391</v>
      </c>
      <c r="L4" s="7">
        <v>44145.269960403442</v>
      </c>
      <c r="M4" s="7">
        <v>5120</v>
      </c>
      <c r="N4" s="7">
        <v>164.51999998092651</v>
      </c>
      <c r="O4" s="7">
        <f t="shared" ref="O4:O12" si="0">SUM(C4:N4)</f>
        <v>87707.139526605606</v>
      </c>
    </row>
    <row r="5" spans="1:15" x14ac:dyDescent="0.25">
      <c r="A5" s="12">
        <v>2025</v>
      </c>
      <c r="B5" s="12" t="s">
        <v>133</v>
      </c>
      <c r="C5" s="7">
        <v>12975.003498077393</v>
      </c>
      <c r="D5" s="7">
        <v>11175.349998474121</v>
      </c>
      <c r="E5" s="7">
        <v>2042.4638175964355</v>
      </c>
      <c r="F5" s="7">
        <v>15421.44917178154</v>
      </c>
      <c r="G5" s="7">
        <v>1870.8999881744385</v>
      </c>
      <c r="H5" s="7">
        <v>633.60000038146973</v>
      </c>
      <c r="I5" s="7">
        <v>325.40000152587891</v>
      </c>
      <c r="J5" s="7">
        <v>1608</v>
      </c>
      <c r="K5" s="7">
        <v>6151.7299957275391</v>
      </c>
      <c r="L5" s="7">
        <v>40259.315294265747</v>
      </c>
      <c r="M5" s="7">
        <v>1857</v>
      </c>
      <c r="N5" s="7">
        <v>132.51999998092651</v>
      </c>
      <c r="O5" s="7">
        <f t="shared" si="0"/>
        <v>94452.731765985489</v>
      </c>
    </row>
    <row r="6" spans="1:15" x14ac:dyDescent="0.25">
      <c r="A6" s="12"/>
      <c r="B6" s="12" t="s">
        <v>134</v>
      </c>
      <c r="C6" s="7">
        <v>12975.003498077393</v>
      </c>
      <c r="D6" s="7">
        <v>14885.588066101074</v>
      </c>
      <c r="E6" s="7">
        <v>2042.4638175964355</v>
      </c>
      <c r="F6" s="7">
        <v>24978.953884124756</v>
      </c>
      <c r="G6" s="7">
        <v>1870.8999881744385</v>
      </c>
      <c r="H6" s="7">
        <v>639.2343955039978</v>
      </c>
      <c r="I6" s="7">
        <v>325.40000152587891</v>
      </c>
      <c r="J6" s="7">
        <v>1608</v>
      </c>
      <c r="K6" s="7">
        <v>6151.7299957275391</v>
      </c>
      <c r="L6" s="7">
        <v>40259.315294265747</v>
      </c>
      <c r="M6" s="7">
        <v>1857</v>
      </c>
      <c r="N6" s="7">
        <v>132.51999998092651</v>
      </c>
      <c r="O6" s="7">
        <f t="shared" si="0"/>
        <v>107726.10894107819</v>
      </c>
    </row>
    <row r="7" spans="1:15" x14ac:dyDescent="0.25">
      <c r="A7" s="12">
        <v>2030</v>
      </c>
      <c r="B7" s="12" t="s">
        <v>133</v>
      </c>
      <c r="C7" s="7">
        <v>13570.291522979736</v>
      </c>
      <c r="D7" s="7">
        <v>18642.120918273926</v>
      </c>
      <c r="E7" s="7">
        <v>2042.4638175964355</v>
      </c>
      <c r="F7" s="7">
        <v>19083.725030899048</v>
      </c>
      <c r="G7" s="7">
        <v>1829.0282869338989</v>
      </c>
      <c r="H7" s="7">
        <v>433.73341751098633</v>
      </c>
      <c r="I7" s="7">
        <v>325.40000152587891</v>
      </c>
      <c r="J7" s="7">
        <v>1608</v>
      </c>
      <c r="K7" s="7">
        <v>4751.7299957275391</v>
      </c>
      <c r="L7" s="7">
        <v>56572.489496231079</v>
      </c>
      <c r="M7" s="7">
        <v>78.787721633911133</v>
      </c>
      <c r="N7" s="7">
        <v>99.519999980926514</v>
      </c>
      <c r="O7" s="7">
        <f t="shared" si="0"/>
        <v>119037.29020929337</v>
      </c>
    </row>
    <row r="8" spans="1:15" x14ac:dyDescent="0.25">
      <c r="A8" s="12"/>
      <c r="B8" s="12" t="s">
        <v>134</v>
      </c>
      <c r="C8" s="7">
        <v>14365.419914960861</v>
      </c>
      <c r="D8" s="7">
        <v>35543.903755187988</v>
      </c>
      <c r="E8" s="7">
        <v>2042.4638175964355</v>
      </c>
      <c r="F8" s="7">
        <v>43322.565996170044</v>
      </c>
      <c r="G8" s="7">
        <v>2561.1908891201019</v>
      </c>
      <c r="H8" s="7">
        <v>441.20047426223755</v>
      </c>
      <c r="I8" s="7">
        <v>325.40000152587891</v>
      </c>
      <c r="J8" s="7">
        <v>1608</v>
      </c>
      <c r="K8" s="7">
        <v>4751.7299957275391</v>
      </c>
      <c r="L8" s="7">
        <v>50127.594927787781</v>
      </c>
      <c r="M8" s="7">
        <v>78.787721633911133</v>
      </c>
      <c r="N8" s="7">
        <v>99.519999980926514</v>
      </c>
      <c r="O8" s="7">
        <f t="shared" si="0"/>
        <v>155267.7774939537</v>
      </c>
    </row>
    <row r="9" spans="1:15" x14ac:dyDescent="0.25">
      <c r="A9" s="12">
        <v>2040</v>
      </c>
      <c r="B9" s="12" t="s">
        <v>133</v>
      </c>
      <c r="C9" s="7">
        <v>13570.291522979736</v>
      </c>
      <c r="D9" s="7">
        <v>31913.299011230469</v>
      </c>
      <c r="E9" s="7">
        <v>2042.4638023376465</v>
      </c>
      <c r="F9" s="7">
        <v>61913.488777160645</v>
      </c>
      <c r="G9" s="7">
        <v>1811.0282869338989</v>
      </c>
      <c r="H9" s="7">
        <v>192.73341751098633</v>
      </c>
      <c r="I9" s="7">
        <v>155.40000152587891</v>
      </c>
      <c r="J9" s="7">
        <v>1608</v>
      </c>
      <c r="K9" s="7">
        <v>3486.7299957275391</v>
      </c>
      <c r="L9" s="7">
        <v>50307.019642591476</v>
      </c>
      <c r="M9" s="7">
        <v>127.34492492675781</v>
      </c>
      <c r="N9" s="7">
        <v>26.519999980926514</v>
      </c>
      <c r="O9" s="7">
        <f t="shared" si="0"/>
        <v>167154.31938290596</v>
      </c>
    </row>
    <row r="10" spans="1:15" x14ac:dyDescent="0.25">
      <c r="A10" s="12"/>
      <c r="B10" s="12" t="s">
        <v>134</v>
      </c>
      <c r="C10" s="7">
        <v>15327.367070913315</v>
      </c>
      <c r="D10" s="7">
        <v>79657.126201629639</v>
      </c>
      <c r="E10" s="7">
        <v>2042.4638023376465</v>
      </c>
      <c r="F10" s="7">
        <v>66403.424715042114</v>
      </c>
      <c r="G10" s="7">
        <v>2826.8509995937347</v>
      </c>
      <c r="H10" s="7">
        <v>232.96564441919327</v>
      </c>
      <c r="I10" s="7">
        <v>155.40000152587891</v>
      </c>
      <c r="J10" s="7">
        <v>1608</v>
      </c>
      <c r="K10" s="7">
        <v>1272.5987591552735</v>
      </c>
      <c r="L10" s="7">
        <v>40012.02690410614</v>
      </c>
      <c r="M10" s="7">
        <v>127.34492492675781</v>
      </c>
      <c r="N10" s="7">
        <v>23.519999980926514</v>
      </c>
      <c r="O10" s="7">
        <f t="shared" si="0"/>
        <v>209689.08902363063</v>
      </c>
    </row>
    <row r="11" spans="1:15" x14ac:dyDescent="0.25">
      <c r="A11" s="12">
        <v>2050</v>
      </c>
      <c r="B11" s="12" t="s">
        <v>133</v>
      </c>
      <c r="C11" s="7">
        <v>13570.291522979736</v>
      </c>
      <c r="D11" s="7">
        <v>36671.330918312073</v>
      </c>
      <c r="E11" s="7">
        <v>2042.4638023376465</v>
      </c>
      <c r="F11" s="7">
        <v>78214.839044570923</v>
      </c>
      <c r="G11" s="7">
        <v>0</v>
      </c>
      <c r="H11" s="7">
        <v>59.961302619427443</v>
      </c>
      <c r="I11" s="7">
        <v>115.40000152587891</v>
      </c>
      <c r="J11" s="7">
        <v>1608</v>
      </c>
      <c r="K11" s="7">
        <v>128.72999572753906</v>
      </c>
      <c r="L11" s="7">
        <v>62753.818284273148</v>
      </c>
      <c r="M11" s="7">
        <v>144.43421936035156</v>
      </c>
      <c r="N11" s="7">
        <v>0</v>
      </c>
      <c r="O11" s="7">
        <f t="shared" si="0"/>
        <v>195309.26909170672</v>
      </c>
    </row>
    <row r="12" spans="1:15" x14ac:dyDescent="0.25">
      <c r="A12" s="12"/>
      <c r="B12" s="12" t="s">
        <v>134</v>
      </c>
      <c r="C12" s="7">
        <v>16172.232106924057</v>
      </c>
      <c r="D12" s="7">
        <v>108458.43652391434</v>
      </c>
      <c r="E12" s="7">
        <v>2042.4638023376465</v>
      </c>
      <c r="F12" s="7">
        <v>72437.400802612305</v>
      </c>
      <c r="G12" s="7">
        <v>2381.7823232412338</v>
      </c>
      <c r="H12" s="7">
        <v>752.85913568735123</v>
      </c>
      <c r="I12" s="7">
        <v>115.40000152587891</v>
      </c>
      <c r="J12" s="7">
        <v>12152.596435546875</v>
      </c>
      <c r="K12" s="7">
        <v>4.272460955689894E-6</v>
      </c>
      <c r="L12" s="7">
        <v>34793.254542350769</v>
      </c>
      <c r="M12" s="7">
        <v>142.89393615722656</v>
      </c>
      <c r="N12" s="7">
        <v>0</v>
      </c>
      <c r="O12" s="7">
        <f t="shared" si="0"/>
        <v>249449.31961457015</v>
      </c>
    </row>
    <row r="13" spans="1:15" s="12" customFormat="1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t="s">
        <v>146</v>
      </c>
    </row>
    <row r="15" spans="1:15" s="12" customFormat="1" ht="45" x14ac:dyDescent="0.25">
      <c r="A15" s="182" t="s">
        <v>135</v>
      </c>
      <c r="B15" s="183" t="s">
        <v>136</v>
      </c>
      <c r="C15" s="181" t="s">
        <v>55</v>
      </c>
      <c r="D15" s="181" t="s">
        <v>137</v>
      </c>
      <c r="E15" s="181" t="s">
        <v>138</v>
      </c>
      <c r="F15" s="181" t="s">
        <v>139</v>
      </c>
      <c r="G15" s="181" t="s">
        <v>59</v>
      </c>
      <c r="H15" s="181" t="s">
        <v>60</v>
      </c>
      <c r="I15" s="181" t="s">
        <v>140</v>
      </c>
      <c r="J15" s="181" t="s">
        <v>141</v>
      </c>
      <c r="K15" s="181" t="s">
        <v>142</v>
      </c>
      <c r="L15" s="181" t="s">
        <v>143</v>
      </c>
      <c r="M15" s="181" t="s">
        <v>65</v>
      </c>
      <c r="N15" s="181" t="s">
        <v>144</v>
      </c>
      <c r="O15" s="181" t="s">
        <v>102</v>
      </c>
    </row>
    <row r="16" spans="1:15" s="12" customFormat="1" x14ac:dyDescent="0.25">
      <c r="A16" s="12">
        <v>2020</v>
      </c>
      <c r="B16" s="7" t="s">
        <v>133</v>
      </c>
      <c r="C16" s="125">
        <v>32.945655251567985</v>
      </c>
      <c r="D16" s="125">
        <v>26.317690560220733</v>
      </c>
      <c r="E16" s="125">
        <v>6.7306582513265312</v>
      </c>
      <c r="F16" s="125">
        <v>11.038175960460123</v>
      </c>
      <c r="G16" s="125">
        <v>12.672097928923904</v>
      </c>
      <c r="H16" s="125">
        <v>2.2647787956811953</v>
      </c>
      <c r="I16" s="125">
        <v>3.1641120684798807</v>
      </c>
      <c r="J16" s="125">
        <v>11.550585508346558</v>
      </c>
      <c r="K16" s="125">
        <v>19.092066455174063</v>
      </c>
      <c r="L16" s="125">
        <v>220.34198962995163</v>
      </c>
      <c r="M16" s="125">
        <v>2.0862685827513019</v>
      </c>
      <c r="N16" s="125">
        <v>0</v>
      </c>
      <c r="O16" s="7">
        <f>SUM(C16:N16)</f>
        <v>348.20407899288392</v>
      </c>
    </row>
    <row r="17" spans="1:15" s="12" customFormat="1" x14ac:dyDescent="0.25">
      <c r="B17" s="7" t="s">
        <v>134</v>
      </c>
      <c r="C17" s="125">
        <v>32.945655249636879</v>
      </c>
      <c r="D17" s="125">
        <v>26.317690560220733</v>
      </c>
      <c r="E17" s="125">
        <v>6.729621603491978</v>
      </c>
      <c r="F17" s="125">
        <v>11.043489091003195</v>
      </c>
      <c r="G17" s="125">
        <v>12.672097928923904</v>
      </c>
      <c r="H17" s="125">
        <v>2.2647787956811953</v>
      </c>
      <c r="I17" s="125">
        <v>3.1641120684798807</v>
      </c>
      <c r="J17" s="125">
        <v>11.550585508346558</v>
      </c>
      <c r="K17" s="125">
        <v>13.760037959948477</v>
      </c>
      <c r="L17" s="125">
        <v>225.8421354837036</v>
      </c>
      <c r="M17" s="125">
        <v>2.0820811931944547</v>
      </c>
      <c r="N17" s="125">
        <v>0</v>
      </c>
      <c r="O17" s="7">
        <f t="shared" ref="O17:O25" si="1">SUM(C17:N17)</f>
        <v>348.37228544263087</v>
      </c>
    </row>
    <row r="18" spans="1:15" s="12" customFormat="1" x14ac:dyDescent="0.25">
      <c r="A18" s="12">
        <v>2025</v>
      </c>
      <c r="B18" s="7" t="s">
        <v>133</v>
      </c>
      <c r="C18" s="125">
        <v>35.626645370655588</v>
      </c>
      <c r="D18" s="125">
        <v>36.022496591263263</v>
      </c>
      <c r="E18" s="125">
        <v>14.671425777487457</v>
      </c>
      <c r="F18" s="125">
        <v>28.142272478955519</v>
      </c>
      <c r="G18" s="125">
        <v>12.672097928923904</v>
      </c>
      <c r="H18" s="125">
        <v>2.3447488147503464</v>
      </c>
      <c r="I18" s="125">
        <v>2.3944233998190612</v>
      </c>
      <c r="J18" s="125">
        <v>11.550585508346558</v>
      </c>
      <c r="K18" s="125">
        <v>38.868212580644467</v>
      </c>
      <c r="L18" s="125">
        <v>222.28699113083894</v>
      </c>
      <c r="M18" s="125">
        <v>3.0409709725063294E-3</v>
      </c>
      <c r="N18" s="125">
        <v>1.2243481069162954E-4</v>
      </c>
      <c r="O18" s="7">
        <f t="shared" si="1"/>
        <v>404.58306298746828</v>
      </c>
    </row>
    <row r="19" spans="1:15" s="12" customFormat="1" x14ac:dyDescent="0.25">
      <c r="B19" s="7" t="s">
        <v>134</v>
      </c>
      <c r="C19" s="125">
        <v>35.626645290171702</v>
      </c>
      <c r="D19" s="125">
        <v>47.822378629937958</v>
      </c>
      <c r="E19" s="125">
        <v>14.671425777487457</v>
      </c>
      <c r="F19" s="125">
        <v>45.532307126671569</v>
      </c>
      <c r="G19" s="125">
        <v>12.672097928923904</v>
      </c>
      <c r="H19" s="125">
        <v>2.5733199100432103</v>
      </c>
      <c r="I19" s="125">
        <v>2.3944233998190612</v>
      </c>
      <c r="J19" s="125">
        <v>11.550585508346558</v>
      </c>
      <c r="K19" s="125">
        <v>2.0202664050739259</v>
      </c>
      <c r="L19" s="125">
        <v>230.58752051245801</v>
      </c>
      <c r="M19" s="125">
        <v>0</v>
      </c>
      <c r="N19" s="125">
        <v>1.2243481069162954E-4</v>
      </c>
      <c r="O19" s="7">
        <f t="shared" si="1"/>
        <v>405.45109292374406</v>
      </c>
    </row>
    <row r="20" spans="1:15" s="12" customFormat="1" x14ac:dyDescent="0.25">
      <c r="A20" s="12">
        <v>2030</v>
      </c>
      <c r="B20" s="7" t="s">
        <v>133</v>
      </c>
      <c r="C20" s="125">
        <v>40.083665794518396</v>
      </c>
      <c r="D20" s="125">
        <v>58.426328961234759</v>
      </c>
      <c r="E20" s="125">
        <v>14.67026580683887</v>
      </c>
      <c r="F20" s="125">
        <v>34.831193472382481</v>
      </c>
      <c r="G20" s="125">
        <v>12.671755680916249</v>
      </c>
      <c r="H20" s="125">
        <v>2.2823435448590317</v>
      </c>
      <c r="I20" s="125">
        <v>2.3944233998190612</v>
      </c>
      <c r="J20" s="125">
        <v>11.550585508346558</v>
      </c>
      <c r="K20" s="125">
        <v>31.349435127864126</v>
      </c>
      <c r="L20" s="125">
        <v>260.54303060144957</v>
      </c>
      <c r="M20" s="125">
        <v>7.490860010329925E-2</v>
      </c>
      <c r="N20" s="125">
        <v>7.7304080641624751E-3</v>
      </c>
      <c r="O20" s="7">
        <f t="shared" si="1"/>
        <v>468.88566690639658</v>
      </c>
    </row>
    <row r="21" spans="1:15" s="12" customFormat="1" x14ac:dyDescent="0.25">
      <c r="B21" s="7" t="s">
        <v>134</v>
      </c>
      <c r="C21" s="125">
        <v>45.340072084607883</v>
      </c>
      <c r="D21" s="125">
        <v>106.64242161341033</v>
      </c>
      <c r="E21" s="125">
        <v>14.387700538602076</v>
      </c>
      <c r="F21" s="125">
        <v>77.680412082292534</v>
      </c>
      <c r="G21" s="125">
        <v>17.614713365543139</v>
      </c>
      <c r="H21" s="125">
        <v>2.3992351091001183</v>
      </c>
      <c r="I21" s="125">
        <v>2.3798702216445236</v>
      </c>
      <c r="J21" s="125">
        <v>11.528859578073025</v>
      </c>
      <c r="K21" s="125">
        <v>1.1153563036350533</v>
      </c>
      <c r="L21" s="125">
        <v>190.99717056076406</v>
      </c>
      <c r="M21" s="125">
        <v>7.2961257134011248E-2</v>
      </c>
      <c r="N21" s="125">
        <v>2.6666722042136826E-3</v>
      </c>
      <c r="O21" s="7">
        <f t="shared" si="1"/>
        <v>470.161439387011</v>
      </c>
    </row>
    <row r="22" spans="1:15" s="12" customFormat="1" x14ac:dyDescent="0.25">
      <c r="A22" s="12">
        <v>2040</v>
      </c>
      <c r="B22" s="7" t="s">
        <v>133</v>
      </c>
      <c r="C22" s="125">
        <v>40.083665737781821</v>
      </c>
      <c r="D22" s="125">
        <v>96.430214288640229</v>
      </c>
      <c r="E22" s="125">
        <v>14.660045342541707</v>
      </c>
      <c r="F22" s="125">
        <v>109.38392955112515</v>
      </c>
      <c r="G22" s="125">
        <v>12.522200249506568</v>
      </c>
      <c r="H22" s="125">
        <v>0.89754451399494428</v>
      </c>
      <c r="I22" s="125">
        <v>1.137032247526804</v>
      </c>
      <c r="J22" s="125">
        <v>11.550585508346558</v>
      </c>
      <c r="K22" s="125">
        <v>23.86651635630551</v>
      </c>
      <c r="L22" s="125">
        <v>246.15906090194039</v>
      </c>
      <c r="M22" s="125">
        <v>0.22954369976741873</v>
      </c>
      <c r="N22" s="125">
        <v>1.4573719963664189E-3</v>
      </c>
      <c r="O22" s="7">
        <f t="shared" si="1"/>
        <v>556.92179576947342</v>
      </c>
    </row>
    <row r="23" spans="1:15" s="12" customFormat="1" x14ac:dyDescent="0.25">
      <c r="B23" s="7" t="s">
        <v>134</v>
      </c>
      <c r="C23" s="125">
        <v>49.036956944264141</v>
      </c>
      <c r="D23" s="125">
        <v>224.95848974800089</v>
      </c>
      <c r="E23" s="125">
        <v>13.048301034548786</v>
      </c>
      <c r="F23" s="125">
        <v>114.63115086251524</v>
      </c>
      <c r="G23" s="125">
        <v>16.967514006967576</v>
      </c>
      <c r="H23" s="125">
        <v>1.2040890460298215</v>
      </c>
      <c r="I23" s="125">
        <v>1.0236685860290891</v>
      </c>
      <c r="J23" s="125">
        <v>11.196506085805595</v>
      </c>
      <c r="K23" s="125">
        <v>6.955066742375493E-2</v>
      </c>
      <c r="L23" s="125">
        <v>127.92493507047584</v>
      </c>
      <c r="M23" s="125">
        <v>0.2316095830692575</v>
      </c>
      <c r="N23" s="125">
        <v>2.4037439870880917E-3</v>
      </c>
      <c r="O23" s="7">
        <f t="shared" si="1"/>
        <v>560.29517537911715</v>
      </c>
    </row>
    <row r="24" spans="1:15" s="12" customFormat="1" x14ac:dyDescent="0.25">
      <c r="A24" s="12">
        <v>2050</v>
      </c>
      <c r="B24" s="12" t="s">
        <v>133</v>
      </c>
      <c r="C24" s="125">
        <v>40.083665692353094</v>
      </c>
      <c r="D24" s="125">
        <v>110.15032466321625</v>
      </c>
      <c r="E24" s="125">
        <v>14.454530324233929</v>
      </c>
      <c r="F24" s="125">
        <v>136.26296271122237</v>
      </c>
      <c r="G24" s="125">
        <v>0</v>
      </c>
      <c r="H24" s="125">
        <v>0.12137264757802768</v>
      </c>
      <c r="I24" s="125">
        <v>0.84621087508276105</v>
      </c>
      <c r="J24" s="125">
        <v>11.539825309067965</v>
      </c>
      <c r="K24" s="2">
        <v>0.74729646113701165</v>
      </c>
      <c r="L24" s="125">
        <v>308.36791393767817</v>
      </c>
      <c r="M24" s="2">
        <v>0.46603139108833602</v>
      </c>
      <c r="N24" s="125">
        <v>0</v>
      </c>
      <c r="O24" s="7">
        <f t="shared" si="1"/>
        <v>623.04013401265797</v>
      </c>
    </row>
    <row r="25" spans="1:15" s="12" customFormat="1" x14ac:dyDescent="0.25">
      <c r="B25" s="12" t="s">
        <v>134</v>
      </c>
      <c r="C25" s="125">
        <v>51.40333478044387</v>
      </c>
      <c r="D25" s="125">
        <v>283.63115051850951</v>
      </c>
      <c r="E25" s="125">
        <v>10.542882603913313</v>
      </c>
      <c r="F25" s="125">
        <v>120.14464552292657</v>
      </c>
      <c r="G25" s="125">
        <v>11.339857093551473</v>
      </c>
      <c r="H25" s="125">
        <v>3.8162206402466836</v>
      </c>
      <c r="I25" s="125">
        <v>0.66206208430230618</v>
      </c>
      <c r="J25" s="125">
        <v>80.846507599577308</v>
      </c>
      <c r="K25" s="125">
        <v>0</v>
      </c>
      <c r="L25" s="125">
        <v>65.473917885450646</v>
      </c>
      <c r="M25" s="125">
        <v>0.46014651420409791</v>
      </c>
      <c r="N25" s="125">
        <v>0</v>
      </c>
      <c r="O25" s="7">
        <f t="shared" si="1"/>
        <v>628.32072524312571</v>
      </c>
    </row>
    <row r="26" spans="1:15" s="12" customFormat="1" x14ac:dyDescent="0.25"/>
    <row r="27" spans="1:15" s="12" customFormat="1" ht="45" x14ac:dyDescent="0.25">
      <c r="A27" s="182" t="s">
        <v>135</v>
      </c>
      <c r="B27" s="183" t="s">
        <v>147</v>
      </c>
      <c r="C27" s="181" t="s">
        <v>55</v>
      </c>
      <c r="D27" s="181" t="s">
        <v>137</v>
      </c>
      <c r="E27" s="181" t="s">
        <v>138</v>
      </c>
      <c r="F27" s="181" t="s">
        <v>139</v>
      </c>
      <c r="G27" s="181" t="s">
        <v>59</v>
      </c>
      <c r="H27" s="181" t="s">
        <v>60</v>
      </c>
      <c r="I27" s="181" t="s">
        <v>140</v>
      </c>
      <c r="J27" s="181" t="s">
        <v>141</v>
      </c>
      <c r="K27" s="181" t="s">
        <v>142</v>
      </c>
      <c r="L27" s="181" t="s">
        <v>143</v>
      </c>
      <c r="M27" s="181" t="s">
        <v>65</v>
      </c>
      <c r="N27" s="181" t="s">
        <v>144</v>
      </c>
      <c r="O27" s="181" t="s">
        <v>102</v>
      </c>
    </row>
    <row r="28" spans="1:15" s="12" customFormat="1" x14ac:dyDescent="0.25">
      <c r="A28" s="12">
        <v>2020</v>
      </c>
      <c r="B28" s="7" t="s">
        <v>133</v>
      </c>
      <c r="C28" s="4">
        <f>C16*1000/C3</f>
        <v>2.6026137994462086</v>
      </c>
      <c r="D28" s="4">
        <f>D16*1000/D3</f>
        <v>3.3078216447946764</v>
      </c>
      <c r="E28" s="4">
        <f t="shared" ref="E28:O28" si="2">E16*1000/E3</f>
        <v>7.1831998413303424</v>
      </c>
      <c r="F28" s="4">
        <f t="shared" si="2"/>
        <v>1.7937713168773137</v>
      </c>
      <c r="G28" s="4">
        <f t="shared" si="2"/>
        <v>6.7732631402114194</v>
      </c>
      <c r="H28" s="4">
        <f t="shared" si="2"/>
        <v>4.4599818745448285</v>
      </c>
      <c r="I28" s="4">
        <f t="shared" si="2"/>
        <v>7.3584001592555364</v>
      </c>
      <c r="J28" s="4">
        <f t="shared" si="2"/>
        <v>7.1831999430015907</v>
      </c>
      <c r="K28" s="4">
        <f t="shared" si="2"/>
        <v>3.1035280268207099</v>
      </c>
      <c r="L28" s="4">
        <f t="shared" si="2"/>
        <v>4.9912932875388387</v>
      </c>
      <c r="M28" s="4">
        <f t="shared" si="2"/>
        <v>0.40747433256861365</v>
      </c>
      <c r="N28" s="4">
        <f t="shared" si="2"/>
        <v>0</v>
      </c>
      <c r="O28" s="4">
        <f t="shared" si="2"/>
        <v>3.9702318644210766</v>
      </c>
    </row>
    <row r="29" spans="1:15" s="12" customFormat="1" x14ac:dyDescent="0.25">
      <c r="B29" s="7" t="s">
        <v>134</v>
      </c>
      <c r="C29" s="4">
        <f t="shared" ref="C29:O29" si="3">C17*1000/C4</f>
        <v>2.6026137992936569</v>
      </c>
      <c r="D29" s="4">
        <f t="shared" si="3"/>
        <v>3.3078216447946764</v>
      </c>
      <c r="E29" s="4">
        <f t="shared" si="3"/>
        <v>7.1820934935880238</v>
      </c>
      <c r="F29" s="4">
        <f t="shared" si="3"/>
        <v>1.7936362010249398</v>
      </c>
      <c r="G29" s="4">
        <f t="shared" si="3"/>
        <v>6.7732631402114194</v>
      </c>
      <c r="H29" s="4">
        <f t="shared" si="3"/>
        <v>4.4599818745448285</v>
      </c>
      <c r="I29" s="4">
        <f t="shared" si="3"/>
        <v>7.3584001592555364</v>
      </c>
      <c r="J29" s="4">
        <f t="shared" si="3"/>
        <v>7.1831999430015907</v>
      </c>
      <c r="K29" s="4">
        <f t="shared" si="3"/>
        <v>2.2367753411650075</v>
      </c>
      <c r="L29" s="4">
        <f t="shared" si="3"/>
        <v>5.1158852508156603</v>
      </c>
      <c r="M29" s="4">
        <f t="shared" si="3"/>
        <v>0.40665648304579188</v>
      </c>
      <c r="N29" s="4">
        <f t="shared" si="3"/>
        <v>0</v>
      </c>
      <c r="O29" s="4">
        <f t="shared" si="3"/>
        <v>3.9719946098225396</v>
      </c>
    </row>
    <row r="30" spans="1:15" s="12" customFormat="1" x14ac:dyDescent="0.25">
      <c r="A30" s="12">
        <v>2025</v>
      </c>
      <c r="B30" s="7" t="s">
        <v>133</v>
      </c>
      <c r="C30" s="4">
        <f t="shared" ref="C30:O30" si="4">C18*1000/C5</f>
        <v>2.7457908104560178</v>
      </c>
      <c r="D30" s="4">
        <f t="shared" si="4"/>
        <v>3.223388672048908</v>
      </c>
      <c r="E30" s="4">
        <f t="shared" si="4"/>
        <v>7.1831998447604031</v>
      </c>
      <c r="F30" s="4">
        <f t="shared" si="4"/>
        <v>1.8248785937997825</v>
      </c>
      <c r="G30" s="4">
        <f t="shared" si="4"/>
        <v>6.7732631402114194</v>
      </c>
      <c r="H30" s="4">
        <f t="shared" si="4"/>
        <v>3.7006767887289302</v>
      </c>
      <c r="I30" s="4">
        <f t="shared" si="4"/>
        <v>7.358400087864271</v>
      </c>
      <c r="J30" s="4">
        <f t="shared" si="4"/>
        <v>7.1831999430015907</v>
      </c>
      <c r="K30" s="4">
        <f t="shared" si="4"/>
        <v>6.3182572394495491</v>
      </c>
      <c r="L30" s="4">
        <f t="shared" si="4"/>
        <v>5.5213803192152131</v>
      </c>
      <c r="M30" s="4">
        <f t="shared" si="4"/>
        <v>1.6375718753399728E-3</v>
      </c>
      <c r="N30" s="4">
        <f t="shared" si="4"/>
        <v>9.2389685111116408E-4</v>
      </c>
      <c r="O30" s="4">
        <f t="shared" si="4"/>
        <v>4.2834448027385434</v>
      </c>
    </row>
    <row r="31" spans="1:15" s="12" customFormat="1" x14ac:dyDescent="0.25">
      <c r="B31" s="7" t="s">
        <v>134</v>
      </c>
      <c r="C31" s="4">
        <f t="shared" ref="C31:O31" si="5">C19*1000/C6</f>
        <v>2.7457908042530219</v>
      </c>
      <c r="D31" s="4">
        <f t="shared" si="5"/>
        <v>3.2126630414315831</v>
      </c>
      <c r="E31" s="4">
        <f t="shared" si="5"/>
        <v>7.1831998447604031</v>
      </c>
      <c r="F31" s="4">
        <f t="shared" si="5"/>
        <v>1.8228268220475554</v>
      </c>
      <c r="G31" s="4">
        <f t="shared" si="5"/>
        <v>6.7732631402114194</v>
      </c>
      <c r="H31" s="4">
        <f t="shared" si="5"/>
        <v>4.0256280452717235</v>
      </c>
      <c r="I31" s="4">
        <f t="shared" si="5"/>
        <v>7.358400087864271</v>
      </c>
      <c r="J31" s="4">
        <f t="shared" si="5"/>
        <v>7.1831999430015907</v>
      </c>
      <c r="K31" s="4">
        <f t="shared" si="5"/>
        <v>0.32840622174201867</v>
      </c>
      <c r="L31" s="4">
        <f t="shared" si="5"/>
        <v>5.7275569350107967</v>
      </c>
      <c r="M31" s="4">
        <f t="shared" si="5"/>
        <v>0</v>
      </c>
      <c r="N31" s="4">
        <f t="shared" si="5"/>
        <v>9.2389685111116408E-4</v>
      </c>
      <c r="O31" s="4">
        <f t="shared" si="5"/>
        <v>3.7637216911409039</v>
      </c>
    </row>
    <row r="32" spans="1:15" s="12" customFormat="1" x14ac:dyDescent="0.25">
      <c r="A32" s="12">
        <v>2030</v>
      </c>
      <c r="B32" s="7" t="s">
        <v>133</v>
      </c>
      <c r="C32" s="4">
        <f t="shared" ref="C32:O32" si="6">C20*1000/C7</f>
        <v>2.9537807442560311</v>
      </c>
      <c r="D32" s="4">
        <f t="shared" si="6"/>
        <v>3.1341031000374207</v>
      </c>
      <c r="E32" s="4">
        <f t="shared" si="6"/>
        <v>7.182631917613497</v>
      </c>
      <c r="F32" s="4">
        <f t="shared" si="6"/>
        <v>1.825177915526776</v>
      </c>
      <c r="G32" s="4">
        <f t="shared" si="6"/>
        <v>6.9281354320433239</v>
      </c>
      <c r="H32" s="4">
        <f t="shared" si="6"/>
        <v>5.2620883075056595</v>
      </c>
      <c r="I32" s="4">
        <f t="shared" si="6"/>
        <v>7.358400087864271</v>
      </c>
      <c r="J32" s="4">
        <f t="shared" si="6"/>
        <v>7.1831999430015907</v>
      </c>
      <c r="K32" s="4">
        <f t="shared" si="6"/>
        <v>6.5974782144716961</v>
      </c>
      <c r="L32" s="4">
        <f t="shared" si="6"/>
        <v>4.6054722519999274</v>
      </c>
      <c r="M32" s="4">
        <f t="shared" si="6"/>
        <v>0.95076489775099338</v>
      </c>
      <c r="N32" s="4">
        <f t="shared" si="6"/>
        <v>7.7676929920056717E-2</v>
      </c>
      <c r="O32" s="4">
        <f t="shared" si="6"/>
        <v>3.9389813568671959</v>
      </c>
    </row>
    <row r="33" spans="1:31" s="12" customFormat="1" x14ac:dyDescent="0.25">
      <c r="B33" s="7" t="s">
        <v>134</v>
      </c>
      <c r="C33" s="4">
        <f t="shared" ref="C33:O33" si="7">C21*1000/C8</f>
        <v>3.1561953881618514</v>
      </c>
      <c r="D33" s="4">
        <f t="shared" si="7"/>
        <v>3.0003013272802037</v>
      </c>
      <c r="E33" s="4">
        <f t="shared" si="7"/>
        <v>7.0442866182733521</v>
      </c>
      <c r="F33" s="4">
        <f t="shared" si="7"/>
        <v>1.793070430988781</v>
      </c>
      <c r="G33" s="4">
        <f t="shared" si="7"/>
        <v>6.8775480345374334</v>
      </c>
      <c r="H33" s="4">
        <f t="shared" si="7"/>
        <v>5.4379703764191296</v>
      </c>
      <c r="I33" s="4">
        <f t="shared" si="7"/>
        <v>7.3136761231860463</v>
      </c>
      <c r="J33" s="4">
        <f t="shared" si="7"/>
        <v>7.1696887923339707</v>
      </c>
      <c r="K33" s="4">
        <f t="shared" si="7"/>
        <v>0.23472636379548345</v>
      </c>
      <c r="L33" s="4">
        <f t="shared" si="7"/>
        <v>3.8102201160041393</v>
      </c>
      <c r="M33" s="4">
        <f t="shared" si="7"/>
        <v>0.92604857230200566</v>
      </c>
      <c r="N33" s="4">
        <f t="shared" si="7"/>
        <v>2.6795339677700595E-2</v>
      </c>
      <c r="O33" s="4">
        <f t="shared" si="7"/>
        <v>3.0280683279911029</v>
      </c>
    </row>
    <row r="34" spans="1:31" s="12" customFormat="1" x14ac:dyDescent="0.25">
      <c r="A34" s="12">
        <v>2040</v>
      </c>
      <c r="B34" s="7" t="s">
        <v>133</v>
      </c>
      <c r="C34" s="4">
        <f t="shared" ref="C34:O34" si="8">C22*1000/C9</f>
        <v>2.9537807400750911</v>
      </c>
      <c r="D34" s="4">
        <f t="shared" si="8"/>
        <v>3.021631021434227</v>
      </c>
      <c r="E34" s="4">
        <f t="shared" si="8"/>
        <v>7.1776279833027887</v>
      </c>
      <c r="F34" s="4">
        <f t="shared" si="8"/>
        <v>1.7667221103436825</v>
      </c>
      <c r="G34" s="4">
        <f t="shared" si="8"/>
        <v>6.9144145013366201</v>
      </c>
      <c r="H34" s="4">
        <f t="shared" si="8"/>
        <v>4.6569221133837972</v>
      </c>
      <c r="I34" s="4">
        <f t="shared" si="8"/>
        <v>7.3168097578007609</v>
      </c>
      <c r="J34" s="4">
        <f t="shared" si="8"/>
        <v>7.1831999430015907</v>
      </c>
      <c r="K34" s="4">
        <f t="shared" si="8"/>
        <v>6.8449568465439885</v>
      </c>
      <c r="L34" s="4">
        <f t="shared" si="8"/>
        <v>4.89313544413461</v>
      </c>
      <c r="M34" s="4">
        <f t="shared" si="8"/>
        <v>1.8025351218310455</v>
      </c>
      <c r="N34" s="4">
        <f t="shared" si="8"/>
        <v>5.4953695226794025E-2</v>
      </c>
      <c r="O34" s="4">
        <f t="shared" si="8"/>
        <v>3.3317822586068755</v>
      </c>
    </row>
    <row r="35" spans="1:31" s="12" customFormat="1" x14ac:dyDescent="0.25">
      <c r="B35" s="7" t="s">
        <v>134</v>
      </c>
      <c r="C35" s="4">
        <f t="shared" ref="C35:O35" si="9">C23*1000/C10</f>
        <v>3.1993072728923799</v>
      </c>
      <c r="D35" s="4">
        <f t="shared" si="9"/>
        <v>2.8240849309399096</v>
      </c>
      <c r="E35" s="4">
        <f t="shared" si="9"/>
        <v>6.3885102980110133</v>
      </c>
      <c r="F35" s="4">
        <f t="shared" si="9"/>
        <v>1.7262837173599614</v>
      </c>
      <c r="G35" s="4">
        <f t="shared" si="9"/>
        <v>6.0022668366341518</v>
      </c>
      <c r="H35" s="4">
        <f t="shared" si="9"/>
        <v>5.1685262392733327</v>
      </c>
      <c r="I35" s="4">
        <f t="shared" si="9"/>
        <v>6.5873138737300243</v>
      </c>
      <c r="J35" s="4">
        <f t="shared" si="9"/>
        <v>6.9630012971427826</v>
      </c>
      <c r="K35" s="4">
        <f t="shared" si="9"/>
        <v>5.4652471506353911E-2</v>
      </c>
      <c r="L35" s="4">
        <f t="shared" si="9"/>
        <v>3.1971620777188834</v>
      </c>
      <c r="M35" s="4">
        <f t="shared" si="9"/>
        <v>1.8187578594315188</v>
      </c>
      <c r="N35" s="4">
        <f t="shared" si="9"/>
        <v>0.10219999953390314</v>
      </c>
      <c r="O35" s="4">
        <f t="shared" si="9"/>
        <v>2.6720282776180855</v>
      </c>
    </row>
    <row r="36" spans="1:31" s="12" customFormat="1" x14ac:dyDescent="0.25">
      <c r="A36" s="12">
        <v>2050</v>
      </c>
      <c r="B36" s="12" t="s">
        <v>133</v>
      </c>
      <c r="C36" s="4">
        <f t="shared" ref="C36:O36" si="10">C24*1000/C11</f>
        <v>2.9537807367274311</v>
      </c>
      <c r="D36" s="4">
        <f t="shared" si="10"/>
        <v>3.0037176700399479</v>
      </c>
      <c r="E36" s="4">
        <f t="shared" si="10"/>
        <v>7.0770068520628806</v>
      </c>
      <c r="F36" s="4">
        <f t="shared" si="10"/>
        <v>1.7421625407113934</v>
      </c>
      <c r="G36" s="4" t="e">
        <f t="shared" si="10"/>
        <v>#DIV/0!</v>
      </c>
      <c r="H36" s="4">
        <f t="shared" si="10"/>
        <v>2.0241829692789728</v>
      </c>
      <c r="I36" s="4">
        <f t="shared" si="10"/>
        <v>7.332849773775739</v>
      </c>
      <c r="J36" s="4">
        <f t="shared" si="10"/>
        <v>7.1765082767835597</v>
      </c>
      <c r="K36" s="4">
        <f t="shared" si="10"/>
        <v>5.8051463212869772</v>
      </c>
      <c r="L36" s="4">
        <f t="shared" si="10"/>
        <v>4.9139306956714508</v>
      </c>
      <c r="M36" s="4">
        <f t="shared" si="10"/>
        <v>3.2265995769716165</v>
      </c>
      <c r="N36" s="4" t="e">
        <f t="shared" si="10"/>
        <v>#DIV/0!</v>
      </c>
      <c r="O36" s="4">
        <f t="shared" si="10"/>
        <v>3.1900182562257799</v>
      </c>
    </row>
    <row r="37" spans="1:31" s="12" customFormat="1" x14ac:dyDescent="0.25">
      <c r="B37" s="12" t="s">
        <v>134</v>
      </c>
      <c r="C37" s="4">
        <f t="shared" ref="C37:O37" si="11">C25*1000/C12</f>
        <v>3.1784935091573288</v>
      </c>
      <c r="D37" s="4">
        <f>D25*1000/D12</f>
        <v>2.6151137671615872</v>
      </c>
      <c r="E37" s="4">
        <f t="shared" si="11"/>
        <v>5.161845508276202</v>
      </c>
      <c r="F37" s="4">
        <f t="shared" si="11"/>
        <v>1.6585996210757716</v>
      </c>
      <c r="G37" s="4">
        <f t="shared" si="11"/>
        <v>4.7610803820727403</v>
      </c>
      <c r="H37" s="4">
        <f t="shared" si="11"/>
        <v>5.0689703549423237</v>
      </c>
      <c r="I37" s="4">
        <f t="shared" si="11"/>
        <v>5.7371063739010104</v>
      </c>
      <c r="J37" s="4">
        <f t="shared" si="11"/>
        <v>6.6526118947797643</v>
      </c>
      <c r="K37" s="4">
        <f t="shared" si="11"/>
        <v>0</v>
      </c>
      <c r="L37" s="4">
        <f t="shared" si="11"/>
        <v>1.8817991805208967</v>
      </c>
      <c r="M37" s="4">
        <f t="shared" si="11"/>
        <v>3.220196227905693</v>
      </c>
      <c r="N37" s="4" t="e">
        <f t="shared" si="11"/>
        <v>#DIV/0!</v>
      </c>
      <c r="O37" s="4">
        <f t="shared" si="11"/>
        <v>2.5188311846829583</v>
      </c>
    </row>
    <row r="38" spans="1:31" s="12" customFormat="1" x14ac:dyDescent="0.25">
      <c r="B38" s="186" t="s">
        <v>148</v>
      </c>
      <c r="C38" s="187"/>
      <c r="D38" s="187"/>
      <c r="E38" s="187"/>
      <c r="F38" s="187"/>
    </row>
    <row r="41" spans="1:31" x14ac:dyDescent="0.25">
      <c r="C41" s="188">
        <f>C73/C43</f>
        <v>1.1349285619541196</v>
      </c>
      <c r="D41" s="188">
        <f>D73/D43</f>
        <v>0.90806518385497648</v>
      </c>
      <c r="E41" s="188">
        <f>E73/E43</f>
        <v>0.9852164785035703</v>
      </c>
      <c r="F41" s="188">
        <f>F73/F43</f>
        <v>0.97122889875630181</v>
      </c>
      <c r="G41" s="188">
        <f t="shared" ref="G41:L41" si="12">G73/G43</f>
        <v>1.0208394917196133</v>
      </c>
      <c r="H41" s="188">
        <f t="shared" si="12"/>
        <v>0.45385452816118377</v>
      </c>
      <c r="I41" s="188">
        <f t="shared" si="12"/>
        <v>0.99652772546656598</v>
      </c>
      <c r="J41" s="188">
        <f t="shared" si="12"/>
        <v>0.9990684282393465</v>
      </c>
      <c r="K41" s="188">
        <f t="shared" si="12"/>
        <v>1.8704990807619124</v>
      </c>
      <c r="L41" s="188">
        <f t="shared" si="12"/>
        <v>0.98450049167406684</v>
      </c>
      <c r="S41">
        <v>22</v>
      </c>
      <c r="T41" s="12">
        <v>23</v>
      </c>
      <c r="U41" s="12">
        <v>24</v>
      </c>
      <c r="V41" s="12">
        <v>25</v>
      </c>
      <c r="W41" s="12">
        <v>26</v>
      </c>
      <c r="X41" s="12">
        <v>27</v>
      </c>
      <c r="Y41" s="12">
        <v>28</v>
      </c>
      <c r="Z41" s="12">
        <v>29</v>
      </c>
      <c r="AA41" s="12">
        <v>30</v>
      </c>
      <c r="AB41" s="12">
        <v>31</v>
      </c>
      <c r="AC41" s="12">
        <v>32</v>
      </c>
      <c r="AD41" s="12">
        <v>33</v>
      </c>
    </row>
    <row r="42" spans="1:31" ht="36.75" x14ac:dyDescent="0.25">
      <c r="A42" s="182" t="s">
        <v>135</v>
      </c>
      <c r="B42" s="183" t="s">
        <v>92</v>
      </c>
      <c r="C42" s="184" t="s">
        <v>55</v>
      </c>
      <c r="D42" s="184" t="s">
        <v>137</v>
      </c>
      <c r="E42" s="184" t="s">
        <v>138</v>
      </c>
      <c r="F42" s="184" t="s">
        <v>139</v>
      </c>
      <c r="G42" s="184" t="s">
        <v>59</v>
      </c>
      <c r="H42" s="184" t="s">
        <v>60</v>
      </c>
      <c r="I42" s="184" t="s">
        <v>140</v>
      </c>
      <c r="J42" s="184" t="s">
        <v>141</v>
      </c>
      <c r="K42" s="184" t="s">
        <v>142</v>
      </c>
      <c r="L42" s="184" t="s">
        <v>143</v>
      </c>
      <c r="M42" s="184" t="s">
        <v>65</v>
      </c>
      <c r="N42" s="184" t="s">
        <v>144</v>
      </c>
      <c r="O42" s="181" t="s">
        <v>102</v>
      </c>
      <c r="Q42" s="182" t="s">
        <v>135</v>
      </c>
      <c r="R42" s="183" t="s">
        <v>92</v>
      </c>
      <c r="S42" s="184" t="s">
        <v>55</v>
      </c>
      <c r="T42" s="184" t="s">
        <v>137</v>
      </c>
      <c r="U42" s="184" t="s">
        <v>138</v>
      </c>
      <c r="V42" s="184" t="s">
        <v>139</v>
      </c>
      <c r="W42" s="184" t="s">
        <v>59</v>
      </c>
      <c r="X42" s="184" t="s">
        <v>60</v>
      </c>
      <c r="Y42" s="184" t="s">
        <v>140</v>
      </c>
      <c r="Z42" s="184" t="s">
        <v>141</v>
      </c>
      <c r="AA42" s="184" t="s">
        <v>142</v>
      </c>
      <c r="AB42" s="184" t="s">
        <v>143</v>
      </c>
      <c r="AC42" s="184" t="s">
        <v>65</v>
      </c>
      <c r="AD42" s="184" t="s">
        <v>144</v>
      </c>
      <c r="AE42" s="181" t="s">
        <v>102</v>
      </c>
    </row>
    <row r="43" spans="1:31" x14ac:dyDescent="0.25">
      <c r="A43">
        <v>2020</v>
      </c>
      <c r="C43" s="4">
        <f>C28</f>
        <v>2.6026137994462086</v>
      </c>
      <c r="D43" s="4">
        <f>D28</f>
        <v>3.3078216447946764</v>
      </c>
      <c r="E43" s="4">
        <f t="shared" ref="E43:N43" si="13">E28</f>
        <v>7.1831998413303424</v>
      </c>
      <c r="F43" s="4">
        <f>F28</f>
        <v>1.7937713168773137</v>
      </c>
      <c r="G43" s="4">
        <f t="shared" si="13"/>
        <v>6.7732631402114194</v>
      </c>
      <c r="H43" s="4">
        <f t="shared" si="13"/>
        <v>4.4599818745448285</v>
      </c>
      <c r="I43" s="4">
        <f t="shared" si="13"/>
        <v>7.3584001592555364</v>
      </c>
      <c r="J43" s="4">
        <f t="shared" si="13"/>
        <v>7.1831999430015907</v>
      </c>
      <c r="K43" s="4">
        <f t="shared" si="13"/>
        <v>3.1035280268207099</v>
      </c>
      <c r="L43" s="4">
        <f>L28</f>
        <v>4.9912932875388387</v>
      </c>
      <c r="M43" s="4">
        <f t="shared" si="13"/>
        <v>0.40747433256861365</v>
      </c>
      <c r="N43" s="4">
        <f t="shared" si="13"/>
        <v>0</v>
      </c>
      <c r="O43" s="4">
        <f t="shared" ref="O43" si="14">O28</f>
        <v>3.9702318644210766</v>
      </c>
      <c r="Q43" s="12">
        <v>2020</v>
      </c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>
        <v>2021</v>
      </c>
      <c r="C44" s="4">
        <f>C43+(C$32-C$28)/($A$32-$A$28)</f>
        <v>2.6377304939271911</v>
      </c>
      <c r="D44" s="4">
        <f t="shared" ref="D44:M44" si="15">D43+(D$32-D$28)/($A$32-$A$28)</f>
        <v>3.2904497903189509</v>
      </c>
      <c r="E44" s="4">
        <f t="shared" si="15"/>
        <v>7.1831430489586579</v>
      </c>
      <c r="F44" s="4">
        <f>F43+(F$36-F$28)/($A$36-$A$28)</f>
        <v>1.7920510243384498</v>
      </c>
      <c r="G44" s="4">
        <f t="shared" si="15"/>
        <v>6.7887503693946094</v>
      </c>
      <c r="H44" s="4">
        <f t="shared" si="15"/>
        <v>4.5401925178409117</v>
      </c>
      <c r="I44" s="4">
        <f t="shared" si="15"/>
        <v>7.3584001521164097</v>
      </c>
      <c r="J44" s="4">
        <f t="shared" si="15"/>
        <v>7.1831999430015907</v>
      </c>
      <c r="K44" s="4">
        <f t="shared" si="15"/>
        <v>3.4529230455858086</v>
      </c>
      <c r="L44" s="4">
        <f>L43+(L$36-L$28)/($A$36-$A$28)</f>
        <v>4.9887145344765926</v>
      </c>
      <c r="M44" s="4">
        <f t="shared" si="15"/>
        <v>0.46180338908685165</v>
      </c>
      <c r="N44" s="4">
        <f>N43+(N$32-N$28)/($A$32-$A$28)</f>
        <v>7.7676929920056717E-3</v>
      </c>
      <c r="O44" s="4">
        <f>O43+(O$32-O$28)/($A$32-$A$28)</f>
        <v>3.9671068136656884</v>
      </c>
      <c r="Q44" s="12">
        <v>2021</v>
      </c>
      <c r="R44" s="12"/>
      <c r="S44" s="4">
        <f>C44/C43-1</f>
        <v>1.3492856484682791E-2</v>
      </c>
      <c r="T44" s="4">
        <f t="shared" ref="T44:AE44" si="16">D44/D43-1</f>
        <v>-5.2517506507833156E-3</v>
      </c>
      <c r="U44" s="4">
        <f t="shared" si="16"/>
        <v>-7.9062775558691456E-6</v>
      </c>
      <c r="V44" s="4">
        <f t="shared" si="16"/>
        <v>-9.5903670812325092E-4</v>
      </c>
      <c r="W44" s="4">
        <f t="shared" si="16"/>
        <v>2.2865240671436915E-3</v>
      </c>
      <c r="X44" s="4">
        <f t="shared" si="16"/>
        <v>1.7984522258684965E-2</v>
      </c>
      <c r="Y44" s="4">
        <f t="shared" si="16"/>
        <v>-9.7020091960331456E-10</v>
      </c>
      <c r="Z44" s="4">
        <f t="shared" si="16"/>
        <v>0</v>
      </c>
      <c r="AA44" s="4">
        <f t="shared" si="16"/>
        <v>0.11257994635319046</v>
      </c>
      <c r="AB44" s="4">
        <f t="shared" si="16"/>
        <v>-5.1665027753111659E-4</v>
      </c>
      <c r="AC44" s="4">
        <f t="shared" si="16"/>
        <v>0.13333123629103594</v>
      </c>
      <c r="AD44" s="4" t="e">
        <f t="shared" si="16"/>
        <v>#DIV/0!</v>
      </c>
      <c r="AE44" s="4">
        <f t="shared" si="16"/>
        <v>-7.8712046603446328E-4</v>
      </c>
    </row>
    <row r="45" spans="1:31" x14ac:dyDescent="0.25">
      <c r="A45" s="12">
        <v>2022</v>
      </c>
      <c r="C45" s="4">
        <f t="shared" ref="C45:C52" si="17">C44+(C$32-C$28)/($A$32-$A$28)</f>
        <v>2.6728471884081735</v>
      </c>
      <c r="D45" s="4">
        <f t="shared" ref="D45:D53" si="18">D44+(D$32-D$28)/($A$32-$A$28)</f>
        <v>3.2730779358432254</v>
      </c>
      <c r="E45" s="4">
        <f t="shared" ref="E45:E53" si="19">E44+(E$32-E$28)/($A$32-$A$28)</f>
        <v>7.1830862565869733</v>
      </c>
      <c r="F45" s="4">
        <f t="shared" ref="F45:F73" si="20">F44+(F$36-F$28)/($A$36-$A$28)</f>
        <v>1.7903307317995858</v>
      </c>
      <c r="G45" s="4">
        <f t="shared" ref="G45:G53" si="21">G44+(G$32-G$28)/($A$32-$A$28)</f>
        <v>6.8042375985777994</v>
      </c>
      <c r="H45" s="4">
        <f t="shared" ref="H45:H53" si="22">H44+(H$32-H$28)/($A$32-$A$28)</f>
        <v>4.6204031611369949</v>
      </c>
      <c r="I45" s="4">
        <f t="shared" ref="I45:I53" si="23">I44+(I$32-I$28)/($A$32-$A$28)</f>
        <v>7.3584001449772831</v>
      </c>
      <c r="J45" s="4">
        <f t="shared" ref="J45:J53" si="24">J44+(J$32-J$28)/($A$32-$A$28)</f>
        <v>7.1831999430015907</v>
      </c>
      <c r="K45" s="4">
        <f t="shared" ref="K45:K53" si="25">K44+(K$32-K$28)/($A$32-$A$28)</f>
        <v>3.8023180643509074</v>
      </c>
      <c r="L45" s="4">
        <f t="shared" ref="L45:L73" si="26">L44+(L$36-L$28)/($A$36-$A$28)</f>
        <v>4.9861357814143465</v>
      </c>
      <c r="M45" s="4">
        <f t="shared" ref="M45:M53" si="27">M44+(M$32-M$28)/($A$32-$A$28)</f>
        <v>0.51613244560508964</v>
      </c>
      <c r="N45" s="4">
        <f t="shared" ref="N45:O53" si="28">N44+(N$32-N$28)/($A$32-$A$28)</f>
        <v>1.5535385984011343E-2</v>
      </c>
      <c r="O45" s="4">
        <f t="shared" si="28"/>
        <v>3.9639817629103002</v>
      </c>
      <c r="Q45" s="12">
        <v>2022</v>
      </c>
      <c r="R45" s="12"/>
      <c r="S45" s="4">
        <f t="shared" ref="S45:S73" si="29">C45/C44-1</f>
        <v>1.3313223076364622E-2</v>
      </c>
      <c r="T45" s="4">
        <f t="shared" ref="T45:T73" si="30">D45/D44-1</f>
        <v>-5.2794771483328784E-3</v>
      </c>
      <c r="U45" s="4">
        <f t="shared" ref="U45:U73" si="31">E45/E44-1</f>
        <v>-7.9063400655332572E-6</v>
      </c>
      <c r="V45" s="4">
        <f t="shared" ref="V45:V73" si="32">F45/F44-1</f>
        <v>-9.5995734245291064E-4</v>
      </c>
      <c r="W45" s="4">
        <f t="shared" ref="W45:W73" si="33">G45/G44-1</f>
        <v>2.2813078019499056E-3</v>
      </c>
      <c r="X45" s="4">
        <f t="shared" ref="X45:X73" si="34">H45/H44-1</f>
        <v>1.7666793419197857E-2</v>
      </c>
      <c r="Y45" s="4">
        <f t="shared" ref="Y45:Y73" si="35">I45/I44-1</f>
        <v>-9.7020091960331456E-10</v>
      </c>
      <c r="Z45" s="4">
        <f t="shared" ref="Z45:Z73" si="36">J45/J44-1</f>
        <v>0</v>
      </c>
      <c r="AA45" s="4">
        <f t="shared" ref="AA45:AA73" si="37">K45/K44-1</f>
        <v>0.10118818582179601</v>
      </c>
      <c r="AB45" s="4">
        <f t="shared" ref="AB45:AB73" si="38">L45/L44-1</f>
        <v>-5.1691734301984038E-4</v>
      </c>
      <c r="AC45" s="4">
        <f t="shared" ref="AC45:AC73" si="39">M45/M44-1</f>
        <v>0.11764542617512119</v>
      </c>
      <c r="AD45" s="4">
        <f t="shared" ref="AD45:AD73" si="40">N45/N44-1</f>
        <v>1</v>
      </c>
      <c r="AE45" s="4">
        <f t="shared" ref="AE45:AE73" si="41">O45/O44-1</f>
        <v>-7.8774051271401913E-4</v>
      </c>
    </row>
    <row r="46" spans="1:31" x14ac:dyDescent="0.25">
      <c r="A46" s="12">
        <v>2023</v>
      </c>
      <c r="C46" s="4">
        <f t="shared" si="17"/>
        <v>2.7079638828891559</v>
      </c>
      <c r="D46" s="4">
        <f t="shared" si="18"/>
        <v>3.2557060813674998</v>
      </c>
      <c r="E46" s="4">
        <f t="shared" si="19"/>
        <v>7.1830294642152888</v>
      </c>
      <c r="F46" s="4">
        <f t="shared" si="20"/>
        <v>1.7886104392607218</v>
      </c>
      <c r="G46" s="4">
        <f t="shared" si="21"/>
        <v>6.8197248277609894</v>
      </c>
      <c r="H46" s="4">
        <f t="shared" si="22"/>
        <v>4.7006138044330781</v>
      </c>
      <c r="I46" s="4">
        <f t="shared" si="23"/>
        <v>7.3584001378381565</v>
      </c>
      <c r="J46" s="4">
        <f t="shared" si="24"/>
        <v>7.1831999430015907</v>
      </c>
      <c r="K46" s="4">
        <f t="shared" si="25"/>
        <v>4.1517130831160056</v>
      </c>
      <c r="L46" s="4">
        <f t="shared" si="26"/>
        <v>4.9835570283521005</v>
      </c>
      <c r="M46" s="4">
        <f t="shared" si="27"/>
        <v>0.57046150212332758</v>
      </c>
      <c r="N46" s="4">
        <f t="shared" si="28"/>
        <v>2.3303078976017015E-2</v>
      </c>
      <c r="O46" s="4">
        <f t="shared" si="28"/>
        <v>3.9608567121549121</v>
      </c>
      <c r="Q46" s="12">
        <v>2023</v>
      </c>
      <c r="R46" s="12"/>
      <c r="S46" s="4">
        <f t="shared" si="29"/>
        <v>1.3138309826794314E-2</v>
      </c>
      <c r="T46" s="4">
        <f t="shared" si="30"/>
        <v>-5.3074979625409302E-3</v>
      </c>
      <c r="U46" s="4">
        <f t="shared" si="31"/>
        <v>-7.9064025763075918E-6</v>
      </c>
      <c r="V46" s="4">
        <f t="shared" si="32"/>
        <v>-9.6087974602032666E-4</v>
      </c>
      <c r="W46" s="4">
        <f t="shared" si="33"/>
        <v>2.2761152823980169E-3</v>
      </c>
      <c r="X46" s="4">
        <f t="shared" si="34"/>
        <v>1.7360096186139984E-2</v>
      </c>
      <c r="Y46" s="4">
        <f t="shared" si="35"/>
        <v>-9.7020091960331456E-10</v>
      </c>
      <c r="Z46" s="4">
        <f t="shared" si="36"/>
        <v>0</v>
      </c>
      <c r="AA46" s="4">
        <f t="shared" si="37"/>
        <v>9.189000311175799E-2</v>
      </c>
      <c r="AB46" s="4">
        <f t="shared" si="38"/>
        <v>-5.1718468475292489E-4</v>
      </c>
      <c r="AC46" s="4">
        <f t="shared" si="39"/>
        <v>0.10526185086958662</v>
      </c>
      <c r="AD46" s="4">
        <f t="shared" si="40"/>
        <v>0.5</v>
      </c>
      <c r="AE46" s="4">
        <f t="shared" si="41"/>
        <v>-7.883615370353203E-4</v>
      </c>
    </row>
    <row r="47" spans="1:31" x14ac:dyDescent="0.25">
      <c r="A47" s="12">
        <v>2024</v>
      </c>
      <c r="C47" s="4">
        <f t="shared" si="17"/>
        <v>2.7430805773701383</v>
      </c>
      <c r="D47" s="4">
        <f t="shared" si="18"/>
        <v>3.2383342268917743</v>
      </c>
      <c r="E47" s="4">
        <f t="shared" si="19"/>
        <v>7.1829726718436042</v>
      </c>
      <c r="F47" s="4">
        <f t="shared" si="20"/>
        <v>1.7868901467218579</v>
      </c>
      <c r="G47" s="4">
        <f t="shared" si="21"/>
        <v>6.8352120569441794</v>
      </c>
      <c r="H47" s="4">
        <f t="shared" si="22"/>
        <v>4.7808244477291613</v>
      </c>
      <c r="I47" s="4">
        <f t="shared" si="23"/>
        <v>7.3584001306990299</v>
      </c>
      <c r="J47" s="4">
        <f t="shared" si="24"/>
        <v>7.1831999430015907</v>
      </c>
      <c r="K47" s="4">
        <f t="shared" si="25"/>
        <v>4.5011081018811039</v>
      </c>
      <c r="L47" s="4">
        <f t="shared" si="26"/>
        <v>4.9809782752898544</v>
      </c>
      <c r="M47" s="4">
        <f t="shared" si="27"/>
        <v>0.62479055864156552</v>
      </c>
      <c r="N47" s="4">
        <f t="shared" si="28"/>
        <v>3.1070771968022687E-2</v>
      </c>
      <c r="O47" s="4">
        <f t="shared" si="28"/>
        <v>3.9577316613995239</v>
      </c>
      <c r="Q47" s="12">
        <v>2024</v>
      </c>
      <c r="R47" s="12"/>
      <c r="S47" s="4">
        <f t="shared" si="29"/>
        <v>1.2967933103862572E-2</v>
      </c>
      <c r="T47" s="4">
        <f t="shared" si="30"/>
        <v>-5.3358178046676308E-3</v>
      </c>
      <c r="U47" s="4">
        <f t="shared" si="31"/>
        <v>-7.9064650879701048E-6</v>
      </c>
      <c r="V47" s="4">
        <f t="shared" si="32"/>
        <v>-9.6180392393052649E-4</v>
      </c>
      <c r="W47" s="4">
        <f t="shared" si="33"/>
        <v>2.2709463467127655E-3</v>
      </c>
      <c r="X47" s="4">
        <f t="shared" si="34"/>
        <v>1.7063865833955028E-2</v>
      </c>
      <c r="Y47" s="4">
        <f t="shared" si="35"/>
        <v>-9.7020091960331456E-10</v>
      </c>
      <c r="Z47" s="4">
        <f t="shared" si="36"/>
        <v>0</v>
      </c>
      <c r="AA47" s="4">
        <f t="shared" si="37"/>
        <v>8.4156831594649928E-2</v>
      </c>
      <c r="AB47" s="4">
        <f t="shared" si="38"/>
        <v>-5.1745230315924928E-4</v>
      </c>
      <c r="AC47" s="4">
        <f t="shared" si="39"/>
        <v>9.5237025313747781E-2</v>
      </c>
      <c r="AD47" s="4">
        <f t="shared" si="40"/>
        <v>0.33333333333333326</v>
      </c>
      <c r="AE47" s="4">
        <f t="shared" si="41"/>
        <v>-7.8898354131273774E-4</v>
      </c>
    </row>
    <row r="48" spans="1:31" x14ac:dyDescent="0.25">
      <c r="A48" s="12">
        <v>2025</v>
      </c>
      <c r="C48" s="4">
        <f t="shared" si="17"/>
        <v>2.7781972718511208</v>
      </c>
      <c r="D48" s="4">
        <f t="shared" si="18"/>
        <v>3.2209623724160488</v>
      </c>
      <c r="E48" s="4">
        <f t="shared" si="19"/>
        <v>7.1829158794719197</v>
      </c>
      <c r="F48" s="4">
        <f t="shared" si="20"/>
        <v>1.7851698541829939</v>
      </c>
      <c r="G48" s="4">
        <f t="shared" si="21"/>
        <v>6.8506992861273694</v>
      </c>
      <c r="H48" s="4">
        <f t="shared" si="22"/>
        <v>4.8610350910252444</v>
      </c>
      <c r="I48" s="4">
        <f t="shared" si="23"/>
        <v>7.3584001235599032</v>
      </c>
      <c r="J48" s="4">
        <f t="shared" si="24"/>
        <v>7.1831999430015907</v>
      </c>
      <c r="K48" s="4">
        <f t="shared" si="25"/>
        <v>4.8505031206462021</v>
      </c>
      <c r="L48" s="4">
        <f t="shared" si="26"/>
        <v>4.9783995222276083</v>
      </c>
      <c r="M48" s="4">
        <f t="shared" si="27"/>
        <v>0.67911961515980346</v>
      </c>
      <c r="N48" s="4">
        <f t="shared" si="28"/>
        <v>3.8838464960028359E-2</v>
      </c>
      <c r="O48" s="4">
        <f t="shared" si="28"/>
        <v>3.9546066106441358</v>
      </c>
      <c r="Q48" s="12">
        <v>2025</v>
      </c>
      <c r="R48" s="12"/>
      <c r="S48" s="4">
        <f t="shared" si="29"/>
        <v>1.2801918678834401E-2</v>
      </c>
      <c r="T48" s="4">
        <f t="shared" si="30"/>
        <v>-5.3644414870664958E-3</v>
      </c>
      <c r="U48" s="4">
        <f t="shared" si="31"/>
        <v>-7.9065276006318186E-6</v>
      </c>
      <c r="V48" s="4">
        <f t="shared" si="32"/>
        <v>-9.6272988130796655E-4</v>
      </c>
      <c r="W48" s="4">
        <f t="shared" si="33"/>
        <v>2.2658008345850522E-3</v>
      </c>
      <c r="X48" s="4">
        <f t="shared" si="34"/>
        <v>1.6777575535989797E-2</v>
      </c>
      <c r="Y48" s="4">
        <f t="shared" si="35"/>
        <v>-9.7020091960331456E-10</v>
      </c>
      <c r="Z48" s="4">
        <f t="shared" si="36"/>
        <v>0</v>
      </c>
      <c r="AA48" s="4">
        <f t="shared" si="37"/>
        <v>7.7624222937253906E-2</v>
      </c>
      <c r="AB48" s="4">
        <f t="shared" si="38"/>
        <v>-5.1772019866835883E-4</v>
      </c>
      <c r="AC48" s="4">
        <f t="shared" si="39"/>
        <v>8.6955629797546008E-2</v>
      </c>
      <c r="AD48" s="4">
        <f t="shared" si="40"/>
        <v>0.25</v>
      </c>
      <c r="AE48" s="4">
        <f t="shared" si="41"/>
        <v>-7.8960652786730368E-4</v>
      </c>
    </row>
    <row r="49" spans="1:31" x14ac:dyDescent="0.25">
      <c r="A49" s="12">
        <v>2026</v>
      </c>
      <c r="C49" s="4">
        <f t="shared" si="17"/>
        <v>2.8133139663321032</v>
      </c>
      <c r="D49" s="4">
        <f t="shared" si="18"/>
        <v>3.2035905179403232</v>
      </c>
      <c r="E49" s="4">
        <f t="shared" si="19"/>
        <v>7.1828590871002351</v>
      </c>
      <c r="F49" s="4">
        <f t="shared" si="20"/>
        <v>1.7834495616441299</v>
      </c>
      <c r="G49" s="4">
        <f t="shared" si="21"/>
        <v>6.8661865153105595</v>
      </c>
      <c r="H49" s="4">
        <f t="shared" si="22"/>
        <v>4.9412457343213276</v>
      </c>
      <c r="I49" s="4">
        <f t="shared" si="23"/>
        <v>7.3584001164207766</v>
      </c>
      <c r="J49" s="4">
        <f t="shared" si="24"/>
        <v>7.1831999430015907</v>
      </c>
      <c r="K49" s="4">
        <f t="shared" si="25"/>
        <v>5.1998981394113004</v>
      </c>
      <c r="L49" s="4">
        <f t="shared" si="26"/>
        <v>4.9758207691653622</v>
      </c>
      <c r="M49" s="4">
        <f t="shared" si="27"/>
        <v>0.7334486716780414</v>
      </c>
      <c r="N49" s="4">
        <f t="shared" si="28"/>
        <v>4.660615795203403E-2</v>
      </c>
      <c r="O49" s="4">
        <f t="shared" si="28"/>
        <v>3.9514815598887476</v>
      </c>
      <c r="Q49" s="12">
        <v>2026</v>
      </c>
      <c r="R49" s="12"/>
      <c r="S49" s="4">
        <f t="shared" si="29"/>
        <v>1.2640101132049608E-2</v>
      </c>
      <c r="T49" s="4">
        <f t="shared" si="30"/>
        <v>-5.3933739259098834E-3</v>
      </c>
      <c r="U49" s="4">
        <f t="shared" si="31"/>
        <v>-7.9065901142927331E-6</v>
      </c>
      <c r="V49" s="4">
        <f t="shared" si="32"/>
        <v>-9.6365762329730931E-4</v>
      </c>
      <c r="W49" s="4">
        <f t="shared" si="33"/>
        <v>2.2606785871555068E-3</v>
      </c>
      <c r="X49" s="4">
        <f t="shared" si="34"/>
        <v>1.6500733237695187E-2</v>
      </c>
      <c r="Y49" s="4">
        <f t="shared" si="35"/>
        <v>-9.7020091960331456E-10</v>
      </c>
      <c r="Z49" s="4">
        <f t="shared" si="36"/>
        <v>0</v>
      </c>
      <c r="AA49" s="4">
        <f t="shared" si="37"/>
        <v>7.2032737651048118E-2</v>
      </c>
      <c r="AB49" s="4">
        <f t="shared" si="38"/>
        <v>-5.179883717111311E-4</v>
      </c>
      <c r="AC49" s="4">
        <f t="shared" si="39"/>
        <v>7.9999245060023538E-2</v>
      </c>
      <c r="AD49" s="4">
        <f t="shared" si="40"/>
        <v>0.19999999999999996</v>
      </c>
      <c r="AE49" s="4">
        <f t="shared" si="41"/>
        <v>-7.9023049902782194E-4</v>
      </c>
    </row>
    <row r="50" spans="1:31" x14ac:dyDescent="0.25">
      <c r="A50" s="12">
        <v>2027</v>
      </c>
      <c r="C50" s="4">
        <f t="shared" si="17"/>
        <v>2.8484306608130856</v>
      </c>
      <c r="D50" s="4">
        <f t="shared" si="18"/>
        <v>3.1862186634645977</v>
      </c>
      <c r="E50" s="4">
        <f t="shared" si="19"/>
        <v>7.1828022947285506</v>
      </c>
      <c r="F50" s="4">
        <f t="shared" si="20"/>
        <v>1.781729269105266</v>
      </c>
      <c r="G50" s="4">
        <f t="shared" si="21"/>
        <v>6.8816737444937495</v>
      </c>
      <c r="H50" s="4">
        <f t="shared" si="22"/>
        <v>5.0214563776174108</v>
      </c>
      <c r="I50" s="4">
        <f t="shared" si="23"/>
        <v>7.35840010928165</v>
      </c>
      <c r="J50" s="4">
        <f t="shared" si="24"/>
        <v>7.1831999430015907</v>
      </c>
      <c r="K50" s="4">
        <f t="shared" si="25"/>
        <v>5.5492931581763987</v>
      </c>
      <c r="L50" s="4">
        <f t="shared" si="26"/>
        <v>4.9732420161031161</v>
      </c>
      <c r="M50" s="4">
        <f t="shared" si="27"/>
        <v>0.78777772819627934</v>
      </c>
      <c r="N50" s="4">
        <f t="shared" si="28"/>
        <v>5.4373850944039702E-2</v>
      </c>
      <c r="O50" s="4">
        <f t="shared" si="28"/>
        <v>3.9483565091333594</v>
      </c>
      <c r="Q50" s="12">
        <v>2027</v>
      </c>
      <c r="R50" s="12"/>
      <c r="S50" s="4">
        <f t="shared" si="29"/>
        <v>1.2482323303135034E-2</v>
      </c>
      <c r="T50" s="4">
        <f t="shared" si="30"/>
        <v>-5.4226201440046307E-3</v>
      </c>
      <c r="U50" s="4">
        <f t="shared" si="31"/>
        <v>-7.9066526289528483E-6</v>
      </c>
      <c r="V50" s="4">
        <f t="shared" si="32"/>
        <v>-9.6458715506264614E-4</v>
      </c>
      <c r="W50" s="4">
        <f t="shared" si="33"/>
        <v>2.2555794469980572E-3</v>
      </c>
      <c r="X50" s="4">
        <f t="shared" si="34"/>
        <v>1.6232878834369524E-2</v>
      </c>
      <c r="Y50" s="4">
        <f t="shared" si="35"/>
        <v>-9.7020091960331456E-10</v>
      </c>
      <c r="Z50" s="4">
        <f t="shared" si="36"/>
        <v>0</v>
      </c>
      <c r="AA50" s="4">
        <f t="shared" si="37"/>
        <v>6.7192665971078869E-2</v>
      </c>
      <c r="AB50" s="4">
        <f t="shared" si="38"/>
        <v>-5.1825682271888773E-4</v>
      </c>
      <c r="AC50" s="4">
        <f t="shared" si="39"/>
        <v>7.4073426834272649E-2</v>
      </c>
      <c r="AD50" s="4">
        <f t="shared" si="40"/>
        <v>0.16666666666666674</v>
      </c>
      <c r="AE50" s="4">
        <f t="shared" si="41"/>
        <v>-7.9085545713042382E-4</v>
      </c>
    </row>
    <row r="51" spans="1:31" x14ac:dyDescent="0.25">
      <c r="A51" s="12">
        <v>2028</v>
      </c>
      <c r="C51" s="4">
        <f t="shared" si="17"/>
        <v>2.883547355294068</v>
      </c>
      <c r="D51" s="4">
        <f t="shared" si="18"/>
        <v>3.1688468089888722</v>
      </c>
      <c r="E51" s="4">
        <f t="shared" si="19"/>
        <v>7.182745502356866</v>
      </c>
      <c r="F51" s="4">
        <f t="shared" si="20"/>
        <v>1.780008976566402</v>
      </c>
      <c r="G51" s="4">
        <f t="shared" si="21"/>
        <v>6.8971609736769395</v>
      </c>
      <c r="H51" s="4">
        <f t="shared" si="22"/>
        <v>5.101667020913494</v>
      </c>
      <c r="I51" s="4">
        <f t="shared" si="23"/>
        <v>7.3584001021425234</v>
      </c>
      <c r="J51" s="4">
        <f t="shared" si="24"/>
        <v>7.1831999430015907</v>
      </c>
      <c r="K51" s="4">
        <f t="shared" si="25"/>
        <v>5.8986881769414969</v>
      </c>
      <c r="L51" s="4">
        <f t="shared" si="26"/>
        <v>4.97066326304087</v>
      </c>
      <c r="M51" s="4">
        <f t="shared" si="27"/>
        <v>0.84210678471451728</v>
      </c>
      <c r="N51" s="4">
        <f t="shared" si="28"/>
        <v>6.2141543936045374E-2</v>
      </c>
      <c r="O51" s="4">
        <f t="shared" si="28"/>
        <v>3.9452314583779713</v>
      </c>
      <c r="Q51" s="12">
        <v>2028</v>
      </c>
      <c r="R51" s="12"/>
      <c r="S51" s="4">
        <f t="shared" si="29"/>
        <v>1.2328435781883584E-2</v>
      </c>
      <c r="T51" s="4">
        <f t="shared" si="30"/>
        <v>-5.4521852736986176E-3</v>
      </c>
      <c r="U51" s="4">
        <f t="shared" si="31"/>
        <v>-7.9067151446121642E-6</v>
      </c>
      <c r="V51" s="4">
        <f t="shared" si="32"/>
        <v>-9.6551848178816346E-4</v>
      </c>
      <c r="W51" s="4">
        <f t="shared" si="33"/>
        <v>2.2505032581037199E-3</v>
      </c>
      <c r="X51" s="4">
        <f t="shared" si="34"/>
        <v>1.5973581619391108E-2</v>
      </c>
      <c r="Y51" s="4">
        <f t="shared" si="35"/>
        <v>-9.7020091960331456E-10</v>
      </c>
      <c r="Z51" s="4">
        <f t="shared" si="36"/>
        <v>0</v>
      </c>
      <c r="AA51" s="4">
        <f t="shared" si="37"/>
        <v>6.2962076215111296E-2</v>
      </c>
      <c r="AB51" s="4">
        <f t="shared" si="38"/>
        <v>-5.1852555212394957E-4</v>
      </c>
      <c r="AC51" s="4">
        <f t="shared" si="39"/>
        <v>6.8964956197265836E-2</v>
      </c>
      <c r="AD51" s="4">
        <f t="shared" si="40"/>
        <v>0.14285714285714279</v>
      </c>
      <c r="AE51" s="4">
        <f t="shared" si="41"/>
        <v>-7.9148140451834603E-4</v>
      </c>
    </row>
    <row r="52" spans="1:31" x14ac:dyDescent="0.25">
      <c r="A52" s="12">
        <v>2029</v>
      </c>
      <c r="C52" s="4">
        <f t="shared" si="17"/>
        <v>2.9186640497750505</v>
      </c>
      <c r="D52" s="4">
        <f t="shared" si="18"/>
        <v>3.1514749545131466</v>
      </c>
      <c r="E52" s="4">
        <f t="shared" si="19"/>
        <v>7.1826887099851815</v>
      </c>
      <c r="F52" s="4">
        <f t="shared" si="20"/>
        <v>1.778288684027538</v>
      </c>
      <c r="G52" s="4">
        <f t="shared" si="21"/>
        <v>6.9126482028601295</v>
      </c>
      <c r="H52" s="4">
        <f t="shared" si="22"/>
        <v>5.1818776642095772</v>
      </c>
      <c r="I52" s="4">
        <f t="shared" si="23"/>
        <v>7.3584000950033968</v>
      </c>
      <c r="J52" s="4">
        <f t="shared" si="24"/>
        <v>7.1831999430015907</v>
      </c>
      <c r="K52" s="4">
        <f t="shared" si="25"/>
        <v>6.2480831957065952</v>
      </c>
      <c r="L52" s="4">
        <f t="shared" si="26"/>
        <v>4.9680845099786239</v>
      </c>
      <c r="M52" s="4">
        <f t="shared" si="27"/>
        <v>0.89643584123275522</v>
      </c>
      <c r="N52" s="4">
        <f t="shared" si="28"/>
        <v>6.9909236928051038E-2</v>
      </c>
      <c r="O52" s="4">
        <f t="shared" si="28"/>
        <v>3.9421064076225831</v>
      </c>
      <c r="Q52" s="12">
        <v>2029</v>
      </c>
      <c r="R52" s="12"/>
      <c r="S52" s="4">
        <f t="shared" si="29"/>
        <v>1.2178296436335501E-2</v>
      </c>
      <c r="T52" s="4">
        <f t="shared" si="30"/>
        <v>-5.4820745598833653E-3</v>
      </c>
      <c r="U52" s="4">
        <f t="shared" si="31"/>
        <v>-7.9067776612706808E-6</v>
      </c>
      <c r="V52" s="4">
        <f t="shared" si="32"/>
        <v>-9.664516086780317E-4</v>
      </c>
      <c r="W52" s="4">
        <f t="shared" si="33"/>
        <v>2.2454498658646127E-3</v>
      </c>
      <c r="X52" s="4">
        <f t="shared" si="34"/>
        <v>1.5722437973170855E-2</v>
      </c>
      <c r="Y52" s="4">
        <f t="shared" si="35"/>
        <v>-9.7020091960331456E-10</v>
      </c>
      <c r="Z52" s="4">
        <f t="shared" si="36"/>
        <v>0</v>
      </c>
      <c r="AA52" s="4">
        <f t="shared" si="37"/>
        <v>5.9232664667868917E-2</v>
      </c>
      <c r="AB52" s="4">
        <f t="shared" si="38"/>
        <v>-5.1879456035985871E-4</v>
      </c>
      <c r="AC52" s="4">
        <f t="shared" si="39"/>
        <v>6.4515638045424373E-2</v>
      </c>
      <c r="AD52" s="4">
        <f t="shared" si="40"/>
        <v>0.12499999999999978</v>
      </c>
      <c r="AE52" s="4">
        <f t="shared" si="41"/>
        <v>-7.9210834354270787E-4</v>
      </c>
    </row>
    <row r="53" spans="1:31" x14ac:dyDescent="0.25">
      <c r="A53" s="12">
        <v>2030</v>
      </c>
      <c r="C53" s="4">
        <f>C52+(C$32-C$28)/($A$32-$A$28)</f>
        <v>2.9537807442560329</v>
      </c>
      <c r="D53" s="4">
        <f t="shared" si="18"/>
        <v>3.1341031000374211</v>
      </c>
      <c r="E53" s="4">
        <f t="shared" si="19"/>
        <v>7.182631917613497</v>
      </c>
      <c r="F53" s="4">
        <f t="shared" si="20"/>
        <v>1.7765683914886741</v>
      </c>
      <c r="G53" s="4">
        <f t="shared" si="21"/>
        <v>6.9281354320433195</v>
      </c>
      <c r="H53" s="4">
        <f t="shared" si="22"/>
        <v>5.2620883075056604</v>
      </c>
      <c r="I53" s="4">
        <f t="shared" si="23"/>
        <v>7.3584000878642701</v>
      </c>
      <c r="J53" s="4">
        <f t="shared" si="24"/>
        <v>7.1831999430015907</v>
      </c>
      <c r="K53" s="4">
        <f t="shared" si="25"/>
        <v>6.5974782144716935</v>
      </c>
      <c r="L53" s="4">
        <f t="shared" si="26"/>
        <v>4.9655057569163779</v>
      </c>
      <c r="M53" s="4">
        <f t="shared" si="27"/>
        <v>0.95076489775099315</v>
      </c>
      <c r="N53" s="4">
        <f t="shared" si="28"/>
        <v>7.7676929920056703E-2</v>
      </c>
      <c r="O53" s="4">
        <f t="shared" si="28"/>
        <v>3.938981356867195</v>
      </c>
      <c r="Q53" s="12">
        <v>2030</v>
      </c>
      <c r="R53" s="12"/>
      <c r="S53" s="4">
        <f t="shared" si="29"/>
        <v>1.2031769974927053E-2</v>
      </c>
      <c r="T53" s="4">
        <f t="shared" si="30"/>
        <v>-5.5122933630957771E-3</v>
      </c>
      <c r="U53" s="4">
        <f t="shared" si="31"/>
        <v>-7.9068401789283982E-6</v>
      </c>
      <c r="V53" s="4">
        <f t="shared" si="32"/>
        <v>-9.6738654095673837E-4</v>
      </c>
      <c r="W53" s="4">
        <f t="shared" si="33"/>
        <v>2.2404191170588561E-3</v>
      </c>
      <c r="X53" s="4">
        <f t="shared" si="34"/>
        <v>1.5479069266741918E-2</v>
      </c>
      <c r="Y53" s="4">
        <f t="shared" si="35"/>
        <v>-9.7020091960331456E-10</v>
      </c>
      <c r="Z53" s="4">
        <f t="shared" si="36"/>
        <v>0</v>
      </c>
      <c r="AA53" s="4">
        <f t="shared" si="37"/>
        <v>5.5920353142094426E-2</v>
      </c>
      <c r="AB53" s="4">
        <f t="shared" si="38"/>
        <v>-5.1906384786060134E-4</v>
      </c>
      <c r="AC53" s="4">
        <f t="shared" si="39"/>
        <v>6.0605627329141543E-2</v>
      </c>
      <c r="AD53" s="4">
        <f t="shared" si="40"/>
        <v>0.11111111111111094</v>
      </c>
      <c r="AE53" s="4">
        <f t="shared" si="41"/>
        <v>-7.9273627656151202E-4</v>
      </c>
    </row>
    <row r="54" spans="1:31" x14ac:dyDescent="0.25">
      <c r="A54" s="12">
        <v>2031</v>
      </c>
      <c r="C54" s="4">
        <f>C53+(C$34-C$32)/($A$34-$A$32)</f>
        <v>2.9537807438379389</v>
      </c>
      <c r="D54" s="4">
        <f t="shared" ref="D54:O54" si="42">D53+(D$34-D$32)/($A$34-$A$32)</f>
        <v>3.1228558921771019</v>
      </c>
      <c r="E54" s="4">
        <f t="shared" si="42"/>
        <v>7.1821315241824264</v>
      </c>
      <c r="F54" s="4">
        <f t="shared" si="20"/>
        <v>1.7748480989498101</v>
      </c>
      <c r="G54" s="4">
        <f t="shared" si="42"/>
        <v>6.9267633389726493</v>
      </c>
      <c r="H54" s="4">
        <f t="shared" si="42"/>
        <v>5.2015716880934741</v>
      </c>
      <c r="I54" s="4">
        <f t="shared" si="42"/>
        <v>7.3542410548579191</v>
      </c>
      <c r="J54" s="4">
        <f t="shared" si="42"/>
        <v>7.1831999430015907</v>
      </c>
      <c r="K54" s="4">
        <f t="shared" si="42"/>
        <v>6.6222260776789224</v>
      </c>
      <c r="L54" s="4">
        <f t="shared" si="26"/>
        <v>4.9629270038541318</v>
      </c>
      <c r="M54" s="4">
        <f t="shared" si="42"/>
        <v>1.0359419201589983</v>
      </c>
      <c r="N54" s="4">
        <f t="shared" si="42"/>
        <v>7.5404606450730438E-2</v>
      </c>
      <c r="O54" s="4">
        <f t="shared" si="42"/>
        <v>3.8782614470411629</v>
      </c>
      <c r="Q54" s="12">
        <v>2031</v>
      </c>
      <c r="R54" s="12"/>
      <c r="S54" s="4">
        <f t="shared" si="29"/>
        <v>-1.415453310116277E-10</v>
      </c>
      <c r="T54" s="4">
        <f t="shared" si="30"/>
        <v>-3.5886527983667316E-3</v>
      </c>
      <c r="U54" s="4">
        <f t="shared" si="31"/>
        <v>-6.9667141071705352E-5</v>
      </c>
      <c r="V54" s="4">
        <f t="shared" si="32"/>
        <v>-9.6832328386886601E-4</v>
      </c>
      <c r="W54" s="4">
        <f t="shared" si="33"/>
        <v>-1.9804651397603568E-4</v>
      </c>
      <c r="X54" s="4">
        <f t="shared" si="34"/>
        <v>-1.1500494836977015E-2</v>
      </c>
      <c r="Y54" s="4">
        <f t="shared" si="35"/>
        <v>-5.6520887104394291E-4</v>
      </c>
      <c r="Z54" s="4">
        <f t="shared" si="36"/>
        <v>0</v>
      </c>
      <c r="AA54" s="4">
        <f t="shared" si="37"/>
        <v>3.7511095001334649E-3</v>
      </c>
      <c r="AB54" s="4">
        <f t="shared" si="38"/>
        <v>-5.1933341506138486E-4</v>
      </c>
      <c r="AC54" s="4">
        <f t="shared" si="39"/>
        <v>8.9587891401427422E-2</v>
      </c>
      <c r="AD54" s="4">
        <f t="shared" si="40"/>
        <v>-2.9253518022209213E-2</v>
      </c>
      <c r="AE54" s="4">
        <f t="shared" si="41"/>
        <v>-1.5415130036138258E-2</v>
      </c>
    </row>
    <row r="55" spans="1:31" x14ac:dyDescent="0.25">
      <c r="A55" s="12">
        <v>2032</v>
      </c>
      <c r="C55" s="4">
        <f t="shared" ref="C55:C63" si="43">C54+(C$34-C$32)/($A$34-$A$32)</f>
        <v>2.9537807434198449</v>
      </c>
      <c r="D55" s="4">
        <f t="shared" ref="D55:D63" si="44">D54+(D$34-D$32)/($A$34-$A$32)</f>
        <v>3.1116086843167827</v>
      </c>
      <c r="E55" s="4">
        <f t="shared" ref="E55:E63" si="45">E54+(E$34-E$32)/($A$34-$A$32)</f>
        <v>7.1816311307513558</v>
      </c>
      <c r="F55" s="4">
        <f t="shared" si="20"/>
        <v>1.7731278064109461</v>
      </c>
      <c r="G55" s="4">
        <f t="shared" ref="G55:G62" si="46">G54+(G$34-G$32)/($A$34-$A$32)</f>
        <v>6.9253912459019791</v>
      </c>
      <c r="H55" s="4">
        <f t="shared" ref="H55:H63" si="47">H54+(H$34-H$32)/($A$34-$A$32)</f>
        <v>5.1410550686812879</v>
      </c>
      <c r="I55" s="4">
        <f t="shared" ref="I55:I63" si="48">I54+(I$34-I$32)/($A$34-$A$32)</f>
        <v>7.3500820218515681</v>
      </c>
      <c r="J55" s="4">
        <f t="shared" ref="J55:J63" si="49">J54+(J$34-J$32)/($A$34-$A$32)</f>
        <v>7.1831999430015907</v>
      </c>
      <c r="K55" s="4">
        <f t="shared" ref="K55:K63" si="50">K54+(K$34-K$32)/($A$34-$A$32)</f>
        <v>6.6469739408861512</v>
      </c>
      <c r="L55" s="4">
        <f t="shared" si="26"/>
        <v>4.9603482507918857</v>
      </c>
      <c r="M55" s="4">
        <f t="shared" ref="M55:M63" si="51">M54+(M$34-M$32)/($A$34-$A$32)</f>
        <v>1.1211189425670036</v>
      </c>
      <c r="N55" s="4">
        <f t="shared" ref="N55:O63" si="52">N54+(N$34-N$32)/($A$34-$A$32)</f>
        <v>7.3132282981404173E-2</v>
      </c>
      <c r="O55" s="4">
        <f t="shared" si="52"/>
        <v>3.8175415372151309</v>
      </c>
      <c r="Q55" s="12">
        <v>2032</v>
      </c>
      <c r="R55" s="12"/>
      <c r="S55" s="4">
        <f t="shared" si="29"/>
        <v>-1.415453310116277E-10</v>
      </c>
      <c r="T55" s="4">
        <f t="shared" si="30"/>
        <v>-3.6015776099351804E-3</v>
      </c>
      <c r="U55" s="4">
        <f t="shared" si="31"/>
        <v>-6.9671994920361691E-5</v>
      </c>
      <c r="V55" s="4">
        <f t="shared" si="32"/>
        <v>-9.6926184267931426E-4</v>
      </c>
      <c r="W55" s="4">
        <f t="shared" si="33"/>
        <v>-1.9808574416713132E-4</v>
      </c>
      <c r="X55" s="4">
        <f t="shared" si="34"/>
        <v>-1.1634294986400007E-2</v>
      </c>
      <c r="Y55" s="4">
        <f t="shared" si="35"/>
        <v>-5.6552851277613669E-4</v>
      </c>
      <c r="Z55" s="4">
        <f t="shared" si="36"/>
        <v>0</v>
      </c>
      <c r="AA55" s="4">
        <f t="shared" si="37"/>
        <v>3.737091261599268E-3</v>
      </c>
      <c r="AB55" s="4">
        <f t="shared" si="38"/>
        <v>-5.1960326239808285E-4</v>
      </c>
      <c r="AC55" s="4">
        <f t="shared" si="39"/>
        <v>8.2221812584755805E-2</v>
      </c>
      <c r="AD55" s="4">
        <f t="shared" si="40"/>
        <v>-3.0135074981274657E-2</v>
      </c>
      <c r="AE55" s="4">
        <f t="shared" si="41"/>
        <v>-1.5656476659756113E-2</v>
      </c>
    </row>
    <row r="56" spans="1:31" x14ac:dyDescent="0.25">
      <c r="A56" s="12">
        <v>2033</v>
      </c>
      <c r="C56" s="4">
        <f t="shared" si="43"/>
        <v>2.9537807430017509</v>
      </c>
      <c r="D56" s="4">
        <f t="shared" si="44"/>
        <v>3.1003614764564635</v>
      </c>
      <c r="E56" s="4">
        <f t="shared" si="45"/>
        <v>7.1811307373202853</v>
      </c>
      <c r="F56" s="4">
        <f t="shared" si="20"/>
        <v>1.7714075138720822</v>
      </c>
      <c r="G56" s="4">
        <f t="shared" si="46"/>
        <v>6.9240191528313089</v>
      </c>
      <c r="H56" s="4">
        <f t="shared" si="47"/>
        <v>5.0805384492691017</v>
      </c>
      <c r="I56" s="4">
        <f t="shared" si="48"/>
        <v>7.3459229888452171</v>
      </c>
      <c r="J56" s="4">
        <f t="shared" si="49"/>
        <v>7.1831999430015907</v>
      </c>
      <c r="K56" s="4">
        <f t="shared" si="50"/>
        <v>6.6717218040933801</v>
      </c>
      <c r="L56" s="4">
        <f t="shared" si="26"/>
        <v>4.9577694977296396</v>
      </c>
      <c r="M56" s="4">
        <f t="shared" si="51"/>
        <v>1.2062959649750089</v>
      </c>
      <c r="N56" s="4">
        <f t="shared" si="52"/>
        <v>7.0859959512077908E-2</v>
      </c>
      <c r="O56" s="4">
        <f t="shared" si="52"/>
        <v>3.7568216273890989</v>
      </c>
      <c r="Q56" s="12">
        <v>2033</v>
      </c>
      <c r="R56" s="12"/>
      <c r="S56" s="4">
        <f t="shared" si="29"/>
        <v>-1.415453310116277E-10</v>
      </c>
      <c r="T56" s="4">
        <f t="shared" si="30"/>
        <v>-3.6145958574442805E-3</v>
      </c>
      <c r="U56" s="4">
        <f t="shared" si="31"/>
        <v>-6.9676849445476918E-5</v>
      </c>
      <c r="V56" s="4">
        <f t="shared" si="32"/>
        <v>-9.7020222267341083E-4</v>
      </c>
      <c r="W56" s="4">
        <f t="shared" si="33"/>
        <v>-1.9812498990323668E-4</v>
      </c>
      <c r="X56" s="4">
        <f t="shared" si="34"/>
        <v>-1.1771245124536089E-2</v>
      </c>
      <c r="Y56" s="4">
        <f t="shared" si="35"/>
        <v>-5.6584851624597032E-4</v>
      </c>
      <c r="Z56" s="4">
        <f t="shared" si="36"/>
        <v>0</v>
      </c>
      <c r="AA56" s="4">
        <f t="shared" si="37"/>
        <v>3.7231774078430036E-3</v>
      </c>
      <c r="AB56" s="4">
        <f t="shared" si="38"/>
        <v>-5.198733903076791E-4</v>
      </c>
      <c r="AC56" s="4">
        <f t="shared" si="39"/>
        <v>7.5975009585492526E-2</v>
      </c>
      <c r="AD56" s="4">
        <f t="shared" si="40"/>
        <v>-3.1071414383495477E-2</v>
      </c>
      <c r="AE56" s="4">
        <f t="shared" si="41"/>
        <v>-1.5905500761185354E-2</v>
      </c>
    </row>
    <row r="57" spans="1:31" x14ac:dyDescent="0.25">
      <c r="A57" s="12">
        <v>2034</v>
      </c>
      <c r="C57" s="4">
        <f t="shared" si="43"/>
        <v>2.9537807425836569</v>
      </c>
      <c r="D57" s="4">
        <f t="shared" si="44"/>
        <v>3.0891142685961444</v>
      </c>
      <c r="E57" s="4">
        <f t="shared" si="45"/>
        <v>7.1806303438892147</v>
      </c>
      <c r="F57" s="4">
        <f t="shared" si="20"/>
        <v>1.7696872213332182</v>
      </c>
      <c r="G57" s="4">
        <f t="shared" si="46"/>
        <v>6.9226470597606387</v>
      </c>
      <c r="H57" s="4">
        <f t="shared" si="47"/>
        <v>5.0200218298569155</v>
      </c>
      <c r="I57" s="4">
        <f t="shared" si="48"/>
        <v>7.3417639558388661</v>
      </c>
      <c r="J57" s="4">
        <f t="shared" si="49"/>
        <v>7.1831999430015907</v>
      </c>
      <c r="K57" s="4">
        <f t="shared" si="50"/>
        <v>6.696469667300609</v>
      </c>
      <c r="L57" s="4">
        <f t="shared" si="26"/>
        <v>4.9551907446673935</v>
      </c>
      <c r="M57" s="4">
        <f t="shared" si="51"/>
        <v>1.2914729873830142</v>
      </c>
      <c r="N57" s="4">
        <f t="shared" si="52"/>
        <v>6.8587636042751643E-2</v>
      </c>
      <c r="O57" s="4">
        <f t="shared" si="52"/>
        <v>3.6961017175630668</v>
      </c>
      <c r="Q57" s="12">
        <v>2034</v>
      </c>
      <c r="R57" s="12"/>
      <c r="S57" s="4">
        <f t="shared" si="29"/>
        <v>-1.415453310116277E-10</v>
      </c>
      <c r="T57" s="4">
        <f t="shared" si="30"/>
        <v>-3.6277085577692825E-3</v>
      </c>
      <c r="U57" s="4">
        <f t="shared" si="31"/>
        <v>-6.9681704647162057E-5</v>
      </c>
      <c r="V57" s="4">
        <f t="shared" si="32"/>
        <v>-9.7114442915713362E-4</v>
      </c>
      <c r="W57" s="4">
        <f t="shared" si="33"/>
        <v>-1.981642511934556E-4</v>
      </c>
      <c r="X57" s="4">
        <f t="shared" si="34"/>
        <v>-1.1911457814258286E-2</v>
      </c>
      <c r="Y57" s="4">
        <f t="shared" si="35"/>
        <v>-5.6616888206784122E-4</v>
      </c>
      <c r="Z57" s="4">
        <f t="shared" si="36"/>
        <v>0</v>
      </c>
      <c r="AA57" s="4">
        <f t="shared" si="37"/>
        <v>3.7093667772605254E-3</v>
      </c>
      <c r="AB57" s="4">
        <f t="shared" si="38"/>
        <v>-5.2014379922804554E-4</v>
      </c>
      <c r="AC57" s="4">
        <f t="shared" si="39"/>
        <v>7.0610384914758351E-2</v>
      </c>
      <c r="AD57" s="4">
        <f t="shared" si="40"/>
        <v>-3.2067806487229955E-2</v>
      </c>
      <c r="AE57" s="4">
        <f t="shared" si="41"/>
        <v>-1.6162574603849622E-2</v>
      </c>
    </row>
    <row r="58" spans="1:31" x14ac:dyDescent="0.25">
      <c r="A58" s="12">
        <v>2035</v>
      </c>
      <c r="C58" s="4">
        <f t="shared" si="43"/>
        <v>2.9537807421655629</v>
      </c>
      <c r="D58" s="4">
        <f t="shared" si="44"/>
        <v>3.0778670607358252</v>
      </c>
      <c r="E58" s="4">
        <f t="shared" si="45"/>
        <v>7.1801299504581442</v>
      </c>
      <c r="F58" s="4">
        <f t="shared" si="20"/>
        <v>1.7679669287943542</v>
      </c>
      <c r="G58" s="4">
        <f t="shared" si="46"/>
        <v>6.9212749666899684</v>
      </c>
      <c r="H58" s="4">
        <f t="shared" si="47"/>
        <v>4.9595052104447293</v>
      </c>
      <c r="I58" s="4">
        <f t="shared" si="48"/>
        <v>7.3376049228325151</v>
      </c>
      <c r="J58" s="4">
        <f t="shared" si="49"/>
        <v>7.1831999430015907</v>
      </c>
      <c r="K58" s="4">
        <f t="shared" si="50"/>
        <v>6.7212175305078379</v>
      </c>
      <c r="L58" s="4">
        <f t="shared" si="26"/>
        <v>4.9526119916051474</v>
      </c>
      <c r="M58" s="4">
        <f t="shared" si="51"/>
        <v>1.3766500097910195</v>
      </c>
      <c r="N58" s="4">
        <f t="shared" si="52"/>
        <v>6.6315312573425378E-2</v>
      </c>
      <c r="O58" s="4">
        <f t="shared" si="52"/>
        <v>3.6353818077370348</v>
      </c>
      <c r="Q58" s="12">
        <v>2035</v>
      </c>
      <c r="R58" s="12"/>
      <c r="S58" s="4">
        <f t="shared" si="29"/>
        <v>-1.415453310116277E-10</v>
      </c>
      <c r="T58" s="4">
        <f t="shared" si="30"/>
        <v>-3.6409167425944799E-3</v>
      </c>
      <c r="U58" s="4">
        <f t="shared" si="31"/>
        <v>-6.968656052552813E-5</v>
      </c>
      <c r="V58" s="4">
        <f t="shared" si="32"/>
        <v>-9.7208846745699962E-4</v>
      </c>
      <c r="W58" s="4">
        <f t="shared" si="33"/>
        <v>-1.9820352804722496E-4</v>
      </c>
      <c r="X58" s="4">
        <f t="shared" si="34"/>
        <v>-1.2055051046244381E-2</v>
      </c>
      <c r="Y58" s="4">
        <f t="shared" si="35"/>
        <v>-5.6648961085747906E-4</v>
      </c>
      <c r="Z58" s="4">
        <f t="shared" si="36"/>
        <v>0</v>
      </c>
      <c r="AA58" s="4">
        <f t="shared" si="37"/>
        <v>3.6956582254190629E-3</v>
      </c>
      <c r="AB58" s="4">
        <f t="shared" si="38"/>
        <v>-5.2041448959783132E-4</v>
      </c>
      <c r="AC58" s="4">
        <f t="shared" si="39"/>
        <v>6.5953390616867891E-2</v>
      </c>
      <c r="AD58" s="4">
        <f t="shared" si="40"/>
        <v>-3.3130219970110897E-2</v>
      </c>
      <c r="AE58" s="4">
        <f t="shared" si="41"/>
        <v>-1.6428094913487956E-2</v>
      </c>
    </row>
    <row r="59" spans="1:31" x14ac:dyDescent="0.25">
      <c r="A59" s="12">
        <v>2036</v>
      </c>
      <c r="C59" s="4">
        <f t="shared" si="43"/>
        <v>2.9537807417474689</v>
      </c>
      <c r="D59" s="4">
        <f t="shared" si="44"/>
        <v>3.066619852875506</v>
      </c>
      <c r="E59" s="4">
        <f t="shared" si="45"/>
        <v>7.1796295570270736</v>
      </c>
      <c r="F59" s="4">
        <f t="shared" si="20"/>
        <v>1.7662466362554903</v>
      </c>
      <c r="G59" s="4">
        <f t="shared" si="46"/>
        <v>6.9199028736192982</v>
      </c>
      <c r="H59" s="4">
        <f t="shared" si="47"/>
        <v>4.898988591032543</v>
      </c>
      <c r="I59" s="4">
        <f t="shared" si="48"/>
        <v>7.3334458898261641</v>
      </c>
      <c r="J59" s="4">
        <f t="shared" si="49"/>
        <v>7.1831999430015907</v>
      </c>
      <c r="K59" s="4">
        <f t="shared" si="50"/>
        <v>6.7459653937150668</v>
      </c>
      <c r="L59" s="4">
        <f t="shared" si="26"/>
        <v>4.9500332385429013</v>
      </c>
      <c r="M59" s="4">
        <f t="shared" si="51"/>
        <v>1.4618270321990248</v>
      </c>
      <c r="N59" s="4">
        <f t="shared" si="52"/>
        <v>6.4042989104099113E-2</v>
      </c>
      <c r="O59" s="4">
        <f t="shared" si="52"/>
        <v>3.5746618979110028</v>
      </c>
      <c r="Q59" s="12">
        <v>2036</v>
      </c>
      <c r="R59" s="12"/>
      <c r="S59" s="4">
        <f t="shared" si="29"/>
        <v>-1.415453310116277E-10</v>
      </c>
      <c r="T59" s="4">
        <f t="shared" si="30"/>
        <v>-3.6542214586845478E-3</v>
      </c>
      <c r="U59" s="4">
        <f t="shared" si="31"/>
        <v>-6.9691417080686158E-5</v>
      </c>
      <c r="V59" s="4">
        <f t="shared" si="32"/>
        <v>-9.7303434292017599E-4</v>
      </c>
      <c r="W59" s="4">
        <f t="shared" si="33"/>
        <v>-1.9824282047364861E-4</v>
      </c>
      <c r="X59" s="4">
        <f t="shared" si="34"/>
        <v>-1.2202148570131133E-2</v>
      </c>
      <c r="Y59" s="4">
        <f t="shared" si="35"/>
        <v>-5.6681070323227889E-4</v>
      </c>
      <c r="Z59" s="4">
        <f t="shared" si="36"/>
        <v>0</v>
      </c>
      <c r="AA59" s="4">
        <f t="shared" si="37"/>
        <v>3.682050624741251E-3</v>
      </c>
      <c r="AB59" s="4">
        <f t="shared" si="38"/>
        <v>-5.2068546185668474E-4</v>
      </c>
      <c r="AC59" s="4">
        <f t="shared" si="39"/>
        <v>6.1872677733780357E-2</v>
      </c>
      <c r="AD59" s="4">
        <f t="shared" si="40"/>
        <v>-3.4265441587270073E-2</v>
      </c>
      <c r="AE59" s="4">
        <f t="shared" si="41"/>
        <v>-1.6702484921062299E-2</v>
      </c>
    </row>
    <row r="60" spans="1:31" x14ac:dyDescent="0.25">
      <c r="A60" s="12">
        <v>2037</v>
      </c>
      <c r="C60" s="4">
        <f t="shared" si="43"/>
        <v>2.9537807413293748</v>
      </c>
      <c r="D60" s="4">
        <f t="shared" si="44"/>
        <v>3.0553726450151868</v>
      </c>
      <c r="E60" s="4">
        <f t="shared" si="45"/>
        <v>7.1791291635960031</v>
      </c>
      <c r="F60" s="4">
        <f t="shared" si="20"/>
        <v>1.7645263437166263</v>
      </c>
      <c r="G60" s="4">
        <f t="shared" si="46"/>
        <v>6.918530780548628</v>
      </c>
      <c r="H60" s="4">
        <f t="shared" si="47"/>
        <v>4.8384719716203568</v>
      </c>
      <c r="I60" s="4">
        <f t="shared" si="48"/>
        <v>7.3292868568198131</v>
      </c>
      <c r="J60" s="4">
        <f t="shared" si="49"/>
        <v>7.1831999430015907</v>
      </c>
      <c r="K60" s="4">
        <f t="shared" si="50"/>
        <v>6.7707132569222956</v>
      </c>
      <c r="L60" s="4">
        <f t="shared" si="26"/>
        <v>4.9474544854806553</v>
      </c>
      <c r="M60" s="4">
        <f t="shared" si="51"/>
        <v>1.5470040546070301</v>
      </c>
      <c r="N60" s="4">
        <f t="shared" si="52"/>
        <v>6.1770665634772841E-2</v>
      </c>
      <c r="O60" s="4">
        <f t="shared" si="52"/>
        <v>3.5139419880849707</v>
      </c>
      <c r="Q60" s="12">
        <v>2037</v>
      </c>
      <c r="R60" s="12"/>
      <c r="S60" s="4">
        <f t="shared" si="29"/>
        <v>-1.415453310116277E-10</v>
      </c>
      <c r="T60" s="4">
        <f t="shared" si="30"/>
        <v>-3.6676237681605439E-3</v>
      </c>
      <c r="U60" s="4">
        <f t="shared" si="31"/>
        <v>-6.9696274312747164E-5</v>
      </c>
      <c r="V60" s="4">
        <f t="shared" si="32"/>
        <v>-9.739820609148131E-4</v>
      </c>
      <c r="W60" s="4">
        <f t="shared" si="33"/>
        <v>-1.982821284820524E-4</v>
      </c>
      <c r="X60" s="4">
        <f t="shared" si="34"/>
        <v>-1.2352880250213305E-2</v>
      </c>
      <c r="Y60" s="4">
        <f t="shared" si="35"/>
        <v>-5.6713215981052389E-4</v>
      </c>
      <c r="Z60" s="4">
        <f t="shared" si="36"/>
        <v>0</v>
      </c>
      <c r="AA60" s="4">
        <f t="shared" si="37"/>
        <v>3.668542864196267E-3</v>
      </c>
      <c r="AB60" s="4">
        <f t="shared" si="38"/>
        <v>-5.2095671644525332E-4</v>
      </c>
      <c r="AC60" s="4">
        <f t="shared" si="39"/>
        <v>5.8267510814787427E-2</v>
      </c>
      <c r="AD60" s="4">
        <f t="shared" si="40"/>
        <v>-3.5481221303282795E-2</v>
      </c>
      <c r="AE60" s="4">
        <f t="shared" si="41"/>
        <v>-1.6986196613871685E-2</v>
      </c>
    </row>
    <row r="61" spans="1:31" x14ac:dyDescent="0.25">
      <c r="A61" s="12">
        <v>2038</v>
      </c>
      <c r="C61" s="4">
        <f t="shared" si="43"/>
        <v>2.9537807409112808</v>
      </c>
      <c r="D61" s="4">
        <f t="shared" si="44"/>
        <v>3.0441254371548676</v>
      </c>
      <c r="E61" s="4">
        <f t="shared" si="45"/>
        <v>7.1786287701649325</v>
      </c>
      <c r="F61" s="4">
        <f t="shared" si="20"/>
        <v>1.7628060511777623</v>
      </c>
      <c r="G61" s="4">
        <f t="shared" si="46"/>
        <v>6.9171586874779578</v>
      </c>
      <c r="H61" s="4">
        <f t="shared" si="47"/>
        <v>4.7779553522081706</v>
      </c>
      <c r="I61" s="4">
        <f t="shared" si="48"/>
        <v>7.3251278238134621</v>
      </c>
      <c r="J61" s="4">
        <f t="shared" si="49"/>
        <v>7.1831999430015907</v>
      </c>
      <c r="K61" s="4">
        <f t="shared" si="50"/>
        <v>6.7954611201295245</v>
      </c>
      <c r="L61" s="4">
        <f t="shared" si="26"/>
        <v>4.9448757324184092</v>
      </c>
      <c r="M61" s="4">
        <f t="shared" si="51"/>
        <v>1.6321810770150353</v>
      </c>
      <c r="N61" s="4">
        <f t="shared" si="52"/>
        <v>5.9498342165446569E-2</v>
      </c>
      <c r="O61" s="4">
        <f t="shared" si="52"/>
        <v>3.4532220782589387</v>
      </c>
      <c r="Q61" s="12">
        <v>2038</v>
      </c>
      <c r="R61" s="12"/>
      <c r="S61" s="4">
        <f t="shared" si="29"/>
        <v>-1.415453310116277E-10</v>
      </c>
      <c r="T61" s="4">
        <f t="shared" si="30"/>
        <v>-3.6811247487827936E-3</v>
      </c>
      <c r="U61" s="4">
        <f t="shared" si="31"/>
        <v>-6.9701132222044215E-5</v>
      </c>
      <c r="V61" s="4">
        <f t="shared" si="32"/>
        <v>-9.7493162682993351E-4</v>
      </c>
      <c r="W61" s="4">
        <f t="shared" si="33"/>
        <v>-1.9832145208165119E-4</v>
      </c>
      <c r="X61" s="4">
        <f t="shared" si="34"/>
        <v>-1.2507382447835003E-2</v>
      </c>
      <c r="Y61" s="4">
        <f t="shared" si="35"/>
        <v>-5.6745398121249568E-4</v>
      </c>
      <c r="Z61" s="4">
        <f t="shared" si="36"/>
        <v>0</v>
      </c>
      <c r="AA61" s="4">
        <f t="shared" si="37"/>
        <v>3.6551338489969609E-3</v>
      </c>
      <c r="AB61" s="4">
        <f t="shared" si="38"/>
        <v>-5.2122825380485072E-4</v>
      </c>
      <c r="AC61" s="4">
        <f t="shared" si="39"/>
        <v>5.5059340118951416E-2</v>
      </c>
      <c r="AD61" s="4">
        <f t="shared" si="40"/>
        <v>-3.678644945744447E-2</v>
      </c>
      <c r="AE61" s="4">
        <f t="shared" si="41"/>
        <v>-1.7279713220058945E-2</v>
      </c>
    </row>
    <row r="62" spans="1:31" x14ac:dyDescent="0.25">
      <c r="A62" s="12">
        <v>2039</v>
      </c>
      <c r="C62" s="4">
        <f t="shared" si="43"/>
        <v>2.9537807404931868</v>
      </c>
      <c r="D62" s="4">
        <f>D61+(D$34-D$32)/($A$34-$A$32)</f>
        <v>3.0328782292945484</v>
      </c>
      <c r="E62" s="4">
        <f t="shared" si="45"/>
        <v>7.1781283767338619</v>
      </c>
      <c r="F62" s="4">
        <f t="shared" si="20"/>
        <v>1.7610857586388984</v>
      </c>
      <c r="G62" s="4">
        <f t="shared" si="46"/>
        <v>6.9157865944072876</v>
      </c>
      <c r="H62" s="4">
        <f t="shared" si="47"/>
        <v>4.7174387327959844</v>
      </c>
      <c r="I62" s="4">
        <f t="shared" si="48"/>
        <v>7.320968790807111</v>
      </c>
      <c r="J62" s="4">
        <f t="shared" si="49"/>
        <v>7.1831999430015907</v>
      </c>
      <c r="K62" s="4">
        <f t="shared" si="50"/>
        <v>6.8202089833367534</v>
      </c>
      <c r="L62" s="4">
        <f t="shared" si="26"/>
        <v>4.9422969793561631</v>
      </c>
      <c r="M62" s="4">
        <f t="shared" si="51"/>
        <v>1.7173580994230406</v>
      </c>
      <c r="N62" s="4">
        <f t="shared" si="52"/>
        <v>5.7226018696120297E-2</v>
      </c>
      <c r="O62" s="4">
        <f t="shared" si="52"/>
        <v>3.3925021684329066</v>
      </c>
      <c r="Q62" s="12">
        <v>2039</v>
      </c>
      <c r="R62" s="12"/>
      <c r="S62" s="4">
        <f t="shared" si="29"/>
        <v>-1.415453310116277E-10</v>
      </c>
      <c r="T62" s="4">
        <f t="shared" si="30"/>
        <v>-3.694725494239548E-3</v>
      </c>
      <c r="U62" s="4">
        <f t="shared" si="31"/>
        <v>-6.9705990808466289E-5</v>
      </c>
      <c r="V62" s="4">
        <f t="shared" si="32"/>
        <v>-9.7588304607565401E-4</v>
      </c>
      <c r="W62" s="4">
        <f t="shared" si="33"/>
        <v>-1.9836079128188189E-4</v>
      </c>
      <c r="X62" s="4">
        <f t="shared" si="34"/>
        <v>-1.2665798432841768E-2</v>
      </c>
      <c r="Y62" s="4">
        <f t="shared" si="35"/>
        <v>-5.6777616805947506E-4</v>
      </c>
      <c r="Z62" s="4">
        <f t="shared" si="36"/>
        <v>0</v>
      </c>
      <c r="AA62" s="4">
        <f t="shared" si="37"/>
        <v>3.6418225003040927E-3</v>
      </c>
      <c r="AB62" s="4">
        <f t="shared" si="38"/>
        <v>-5.2150007437801182E-4</v>
      </c>
      <c r="AC62" s="4">
        <f t="shared" si="39"/>
        <v>5.2186012696445738E-2</v>
      </c>
      <c r="AD62" s="4">
        <f t="shared" si="40"/>
        <v>-3.8191374526161392E-2</v>
      </c>
      <c r="AE62" s="4">
        <f t="shared" si="41"/>
        <v>-1.7583551955235421E-2</v>
      </c>
    </row>
    <row r="63" spans="1:31" x14ac:dyDescent="0.25">
      <c r="A63" s="12">
        <v>2040</v>
      </c>
      <c r="C63" s="4">
        <f t="shared" si="43"/>
        <v>2.9537807400750928</v>
      </c>
      <c r="D63" s="4">
        <f t="shared" si="44"/>
        <v>3.0216310214342292</v>
      </c>
      <c r="E63" s="4">
        <f t="shared" si="45"/>
        <v>7.1776279833027914</v>
      </c>
      <c r="F63" s="4">
        <f t="shared" si="20"/>
        <v>1.7593654661000344</v>
      </c>
      <c r="G63" s="4">
        <f>G62+(G$34-G$32)/($A$34-$A$32)</f>
        <v>6.9144145013366174</v>
      </c>
      <c r="H63" s="4">
        <f t="shared" si="47"/>
        <v>4.6569221133837981</v>
      </c>
      <c r="I63" s="4">
        <f t="shared" si="48"/>
        <v>7.31680975780076</v>
      </c>
      <c r="J63" s="4">
        <f t="shared" si="49"/>
        <v>7.1831999430015907</v>
      </c>
      <c r="K63" s="4">
        <f t="shared" si="50"/>
        <v>6.8449568465439823</v>
      </c>
      <c r="L63" s="4">
        <f t="shared" si="26"/>
        <v>4.939718226293917</v>
      </c>
      <c r="M63" s="4">
        <f t="shared" si="51"/>
        <v>1.8025351218310459</v>
      </c>
      <c r="N63" s="4">
        <f t="shared" si="52"/>
        <v>5.4953695226794025E-2</v>
      </c>
      <c r="O63" s="4">
        <f t="shared" si="52"/>
        <v>3.3317822586068746</v>
      </c>
      <c r="Q63" s="12">
        <v>2040</v>
      </c>
      <c r="R63" s="12"/>
      <c r="S63" s="4">
        <f t="shared" si="29"/>
        <v>-1.415453310116277E-10</v>
      </c>
      <c r="T63" s="4">
        <f t="shared" si="30"/>
        <v>-3.7084271144428582E-3</v>
      </c>
      <c r="U63" s="4">
        <f t="shared" si="31"/>
        <v>-6.9710850072346453E-5</v>
      </c>
      <c r="V63" s="4">
        <f t="shared" si="32"/>
        <v>-9.7683632408307464E-4</v>
      </c>
      <c r="W63" s="4">
        <f t="shared" si="33"/>
        <v>-1.9840014609184831E-4</v>
      </c>
      <c r="X63" s="4">
        <f t="shared" si="34"/>
        <v>-1.2828278826701012E-2</v>
      </c>
      <c r="Y63" s="4">
        <f t="shared" si="35"/>
        <v>-5.6809872097440817E-4</v>
      </c>
      <c r="Z63" s="4">
        <f t="shared" si="36"/>
        <v>0</v>
      </c>
      <c r="AA63" s="4">
        <f t="shared" si="37"/>
        <v>3.6286077549372298E-3</v>
      </c>
      <c r="AB63" s="4">
        <f t="shared" si="38"/>
        <v>-5.2177217860793768E-4</v>
      </c>
      <c r="AC63" s="4">
        <f t="shared" si="39"/>
        <v>4.9597706172417544E-2</v>
      </c>
      <c r="AD63" s="4">
        <f t="shared" si="40"/>
        <v>-3.9707872766628904E-2</v>
      </c>
      <c r="AE63" s="4">
        <f t="shared" si="41"/>
        <v>-1.7898267064065054E-2</v>
      </c>
    </row>
    <row r="64" spans="1:31" x14ac:dyDescent="0.25">
      <c r="A64" s="12">
        <v>2041</v>
      </c>
      <c r="C64" s="4">
        <f>C63+(C$36-C$34)/($A$36-$A$34)</f>
        <v>2.9537807397403268</v>
      </c>
      <c r="D64" s="4">
        <f t="shared" ref="D64:O64" si="53">D63+(D$36-D$34)/($A$36-$A$34)</f>
        <v>3.0198396862948012</v>
      </c>
      <c r="E64" s="4">
        <f t="shared" si="53"/>
        <v>7.1675658701788008</v>
      </c>
      <c r="F64" s="4">
        <f t="shared" si="20"/>
        <v>1.7576451735611704</v>
      </c>
      <c r="G64" s="185">
        <f>G63</f>
        <v>6.9144145013366174</v>
      </c>
      <c r="H64" s="4">
        <f t="shared" si="53"/>
        <v>4.3936481989733158</v>
      </c>
      <c r="I64" s="4">
        <f t="shared" si="53"/>
        <v>7.3184137593982577</v>
      </c>
      <c r="J64" s="4">
        <f t="shared" si="53"/>
        <v>7.1825307763797879</v>
      </c>
      <c r="K64" s="4">
        <f t="shared" si="53"/>
        <v>6.7409757940182811</v>
      </c>
      <c r="L64" s="4">
        <f t="shared" si="26"/>
        <v>4.9371394732316709</v>
      </c>
      <c r="M64" s="4">
        <f t="shared" si="53"/>
        <v>1.9449415673451029</v>
      </c>
      <c r="N64" s="185">
        <f>N63</f>
        <v>5.4953695226794025E-2</v>
      </c>
      <c r="O64" s="4">
        <f t="shared" si="53"/>
        <v>3.3176058583687649</v>
      </c>
      <c r="Q64" s="12">
        <v>2041</v>
      </c>
      <c r="R64" s="12"/>
      <c r="S64" s="4">
        <f t="shared" si="29"/>
        <v>-1.1333478600050739E-10</v>
      </c>
      <c r="T64" s="4">
        <f t="shared" si="30"/>
        <v>-5.9283715540414672E-4</v>
      </c>
      <c r="U64" s="4">
        <f t="shared" si="31"/>
        <v>-1.4018716416339672E-3</v>
      </c>
      <c r="V64" s="4">
        <f t="shared" si="32"/>
        <v>-9.7779146630483371E-4</v>
      </c>
      <c r="W64" s="4">
        <f t="shared" si="33"/>
        <v>0</v>
      </c>
      <c r="X64" s="4">
        <f t="shared" si="34"/>
        <v>-5.6533888263633258E-2</v>
      </c>
      <c r="Y64" s="4">
        <f t="shared" si="35"/>
        <v>2.1922144357899853E-4</v>
      </c>
      <c r="Z64" s="4">
        <f t="shared" si="36"/>
        <v>-9.3157176065394864E-5</v>
      </c>
      <c r="AA64" s="4">
        <f t="shared" si="37"/>
        <v>-1.5190899644341949E-2</v>
      </c>
      <c r="AB64" s="4">
        <f t="shared" si="38"/>
        <v>-5.2204456693893952E-4</v>
      </c>
      <c r="AC64" s="4">
        <f t="shared" si="39"/>
        <v>7.9003423450300536E-2</v>
      </c>
      <c r="AD64" s="4">
        <f t="shared" si="40"/>
        <v>0</v>
      </c>
      <c r="AE64" s="4">
        <f t="shared" si="41"/>
        <v>-4.2548999717758607E-3</v>
      </c>
    </row>
    <row r="65" spans="1:31" x14ac:dyDescent="0.25">
      <c r="A65" s="12">
        <v>2042</v>
      </c>
      <c r="C65" s="4">
        <f t="shared" ref="C65:C73" si="54">C64+(C$36-C$34)/($A$36-$A$34)</f>
        <v>2.9537807394055609</v>
      </c>
      <c r="D65" s="4">
        <f t="shared" ref="D65:D73" si="55">D64+(D$36-D$34)/($A$36-$A$34)</f>
        <v>3.0180483511553731</v>
      </c>
      <c r="E65" s="4">
        <f t="shared" ref="E65:E73" si="56">E64+(E$36-E$34)/($A$36-$A$34)</f>
        <v>7.1575037570548101</v>
      </c>
      <c r="F65" s="4">
        <f t="shared" si="20"/>
        <v>1.7559248810223065</v>
      </c>
      <c r="G65" s="185">
        <f t="shared" ref="G65:G73" si="57">G64</f>
        <v>6.9144145013366174</v>
      </c>
      <c r="H65" s="4">
        <f t="shared" ref="H65:H73" si="58">H64+(H$36-H$34)/($A$36-$A$34)</f>
        <v>4.1303742845628335</v>
      </c>
      <c r="I65" s="4">
        <f t="shared" ref="I65:I73" si="59">I64+(I$36-I$34)/($A$36-$A$34)</f>
        <v>7.3200177609957553</v>
      </c>
      <c r="J65" s="4">
        <f t="shared" ref="J65:J73" si="60">J64+(J$36-J$34)/($A$36-$A$34)</f>
        <v>7.181861609757985</v>
      </c>
      <c r="K65" s="4">
        <f t="shared" ref="K65:K73" si="61">K64+(K$36-K$34)/($A$36-$A$34)</f>
        <v>6.6369947414925798</v>
      </c>
      <c r="L65" s="4">
        <f t="shared" si="26"/>
        <v>4.9345607201694248</v>
      </c>
      <c r="M65" s="4">
        <f t="shared" ref="M65:M72" si="62">M64+(M$36-M$34)/($A$36-$A$34)</f>
        <v>2.0873480128591599</v>
      </c>
      <c r="N65" s="185">
        <f t="shared" ref="N65:N73" si="63">N64</f>
        <v>5.4953695226794025E-2</v>
      </c>
      <c r="O65" s="4">
        <f t="shared" ref="O65:O73" si="64">O64+(O$36-O$34)/($A$36-$A$34)</f>
        <v>3.3034294581306551</v>
      </c>
      <c r="Q65" s="12">
        <v>2042</v>
      </c>
      <c r="R65" s="12"/>
      <c r="S65" s="4">
        <f t="shared" si="29"/>
        <v>-1.1333478600050739E-10</v>
      </c>
      <c r="T65" s="4">
        <f t="shared" si="30"/>
        <v>-5.9318881977665772E-4</v>
      </c>
      <c r="U65" s="4">
        <f t="shared" si="31"/>
        <v>-1.4038396446212076E-3</v>
      </c>
      <c r="V65" s="4">
        <f t="shared" si="32"/>
        <v>-9.7874847821444177E-4</v>
      </c>
      <c r="W65" s="4">
        <f t="shared" si="33"/>
        <v>0</v>
      </c>
      <c r="X65" s="4">
        <f t="shared" si="34"/>
        <v>-5.9921482669459736E-2</v>
      </c>
      <c r="Y65" s="4">
        <f t="shared" si="35"/>
        <v>2.1917339607058217E-4</v>
      </c>
      <c r="Z65" s="4">
        <f t="shared" si="36"/>
        <v>-9.3165855133303666E-5</v>
      </c>
      <c r="AA65" s="4">
        <f t="shared" si="37"/>
        <v>-1.5425222653665416E-2</v>
      </c>
      <c r="AB65" s="4">
        <f t="shared" si="38"/>
        <v>-5.2231723981621681E-4</v>
      </c>
      <c r="AC65" s="4">
        <f t="shared" si="39"/>
        <v>7.3218881176181361E-2</v>
      </c>
      <c r="AD65" s="4">
        <f t="shared" si="40"/>
        <v>0</v>
      </c>
      <c r="AE65" s="4">
        <f t="shared" si="41"/>
        <v>-4.2730815061557959E-3</v>
      </c>
    </row>
    <row r="66" spans="1:31" x14ac:dyDescent="0.25">
      <c r="A66" s="12">
        <v>2043</v>
      </c>
      <c r="C66" s="4">
        <f t="shared" si="54"/>
        <v>2.9537807390707949</v>
      </c>
      <c r="D66" s="4">
        <f t="shared" si="55"/>
        <v>3.016257016015945</v>
      </c>
      <c r="E66" s="4">
        <f t="shared" si="56"/>
        <v>7.1474416439308195</v>
      </c>
      <c r="F66" s="4">
        <f t="shared" si="20"/>
        <v>1.7542045884834425</v>
      </c>
      <c r="G66" s="185">
        <f t="shared" si="57"/>
        <v>6.9144145013366174</v>
      </c>
      <c r="H66" s="4">
        <f t="shared" si="58"/>
        <v>3.8671003701523512</v>
      </c>
      <c r="I66" s="4">
        <f t="shared" si="59"/>
        <v>7.3216217625932529</v>
      </c>
      <c r="J66" s="4">
        <f t="shared" si="60"/>
        <v>7.1811924431361822</v>
      </c>
      <c r="K66" s="4">
        <f t="shared" si="61"/>
        <v>6.5330136889668786</v>
      </c>
      <c r="L66" s="4">
        <f t="shared" si="26"/>
        <v>4.9319819671071787</v>
      </c>
      <c r="M66" s="4">
        <f t="shared" si="62"/>
        <v>2.229754458373217</v>
      </c>
      <c r="N66" s="185">
        <f t="shared" si="63"/>
        <v>5.4953695226794025E-2</v>
      </c>
      <c r="O66" s="4">
        <f t="shared" si="64"/>
        <v>3.2892530578925454</v>
      </c>
      <c r="Q66" s="12">
        <v>2043</v>
      </c>
      <c r="R66" s="12"/>
      <c r="S66" s="4">
        <f t="shared" si="29"/>
        <v>-1.1333478600050739E-10</v>
      </c>
      <c r="T66" s="4">
        <f t="shared" si="30"/>
        <v>-5.9354090160357309E-4</v>
      </c>
      <c r="U66" s="4">
        <f t="shared" si="31"/>
        <v>-1.4058131808974972E-3</v>
      </c>
      <c r="V66" s="4">
        <f t="shared" si="32"/>
        <v>-9.7970736530739178E-4</v>
      </c>
      <c r="W66" s="4">
        <f t="shared" si="33"/>
        <v>0</v>
      </c>
      <c r="X66" s="4">
        <f t="shared" si="34"/>
        <v>-6.3740933937745492E-2</v>
      </c>
      <c r="Y66" s="4">
        <f t="shared" si="35"/>
        <v>2.1912536961932183E-4</v>
      </c>
      <c r="Z66" s="4">
        <f t="shared" si="36"/>
        <v>-9.3174535818585369E-5</v>
      </c>
      <c r="AA66" s="4">
        <f t="shared" si="37"/>
        <v>-1.566688788762205E-2</v>
      </c>
      <c r="AB66" s="4">
        <f t="shared" si="38"/>
        <v>-5.2259019768585713E-4</v>
      </c>
      <c r="AC66" s="4">
        <f t="shared" si="39"/>
        <v>6.8223623773687292E-2</v>
      </c>
      <c r="AD66" s="4">
        <f t="shared" si="40"/>
        <v>0</v>
      </c>
      <c r="AE66" s="4">
        <f t="shared" si="41"/>
        <v>-4.2914190897032078E-3</v>
      </c>
    </row>
    <row r="67" spans="1:31" x14ac:dyDescent="0.25">
      <c r="A67" s="12">
        <v>2044</v>
      </c>
      <c r="C67" s="4">
        <f t="shared" si="54"/>
        <v>2.9537807387360289</v>
      </c>
      <c r="D67" s="4">
        <f t="shared" si="55"/>
        <v>3.0144656808765169</v>
      </c>
      <c r="E67" s="4">
        <f t="shared" si="56"/>
        <v>7.1373795308068289</v>
      </c>
      <c r="F67" s="4">
        <f t="shared" si="20"/>
        <v>1.7524842959445786</v>
      </c>
      <c r="G67" s="185">
        <f t="shared" si="57"/>
        <v>6.9144145013366174</v>
      </c>
      <c r="H67" s="4">
        <f t="shared" si="58"/>
        <v>3.6038264557418689</v>
      </c>
      <c r="I67" s="4">
        <f t="shared" si="59"/>
        <v>7.3232257641907506</v>
      </c>
      <c r="J67" s="4">
        <f t="shared" si="60"/>
        <v>7.1805232765143794</v>
      </c>
      <c r="K67" s="4">
        <f t="shared" si="61"/>
        <v>6.4290326364411774</v>
      </c>
      <c r="L67" s="4">
        <f t="shared" si="26"/>
        <v>4.9294032140449326</v>
      </c>
      <c r="M67" s="4">
        <f t="shared" si="62"/>
        <v>2.372160903887274</v>
      </c>
      <c r="N67" s="185">
        <f t="shared" si="63"/>
        <v>5.4953695226794025E-2</v>
      </c>
      <c r="O67" s="4">
        <f t="shared" si="64"/>
        <v>3.2750766576544357</v>
      </c>
      <c r="Q67" s="12">
        <v>2044</v>
      </c>
      <c r="R67" s="12"/>
      <c r="S67" s="4">
        <f t="shared" si="29"/>
        <v>-1.1333478600050739E-10</v>
      </c>
      <c r="T67" s="4">
        <f t="shared" si="30"/>
        <v>-5.9389340162863125E-4</v>
      </c>
      <c r="U67" s="4">
        <f t="shared" si="31"/>
        <v>-1.4077922738319204E-3</v>
      </c>
      <c r="V67" s="4">
        <f t="shared" si="32"/>
        <v>-9.806681331002709E-4</v>
      </c>
      <c r="W67" s="4">
        <f t="shared" si="33"/>
        <v>0</v>
      </c>
      <c r="X67" s="4">
        <f t="shared" si="34"/>
        <v>-6.808044509072575E-2</v>
      </c>
      <c r="Y67" s="4">
        <f t="shared" si="35"/>
        <v>2.1907736421078461E-4</v>
      </c>
      <c r="Z67" s="4">
        <f t="shared" si="36"/>
        <v>-9.3183218121684064E-5</v>
      </c>
      <c r="AA67" s="4">
        <f t="shared" si="37"/>
        <v>-1.5916245928170536E-2</v>
      </c>
      <c r="AB67" s="4">
        <f t="shared" si="38"/>
        <v>-5.2286344099483628E-4</v>
      </c>
      <c r="AC67" s="4">
        <f t="shared" si="39"/>
        <v>6.3866424834039259E-2</v>
      </c>
      <c r="AD67" s="4">
        <f t="shared" si="40"/>
        <v>0</v>
      </c>
      <c r="AE67" s="4">
        <f t="shared" si="41"/>
        <v>-4.3099147400937898E-3</v>
      </c>
    </row>
    <row r="68" spans="1:31" x14ac:dyDescent="0.25">
      <c r="A68" s="12">
        <v>2045</v>
      </c>
      <c r="C68" s="4">
        <f t="shared" si="54"/>
        <v>2.9537807384012629</v>
      </c>
      <c r="D68" s="4">
        <f t="shared" si="55"/>
        <v>3.0126743457370888</v>
      </c>
      <c r="E68" s="4">
        <f t="shared" si="56"/>
        <v>7.1273174176828382</v>
      </c>
      <c r="F68" s="4">
        <f t="shared" si="20"/>
        <v>1.7507640034057146</v>
      </c>
      <c r="G68" s="185">
        <f t="shared" si="57"/>
        <v>6.9144145013366174</v>
      </c>
      <c r="H68" s="4">
        <f t="shared" si="58"/>
        <v>3.3405525413313866</v>
      </c>
      <c r="I68" s="4">
        <f t="shared" si="59"/>
        <v>7.3248297657882482</v>
      </c>
      <c r="J68" s="4">
        <f t="shared" si="60"/>
        <v>7.1798541098925766</v>
      </c>
      <c r="K68" s="4">
        <f t="shared" si="61"/>
        <v>6.3250515839154762</v>
      </c>
      <c r="L68" s="4">
        <f t="shared" si="26"/>
        <v>4.9268244609826866</v>
      </c>
      <c r="M68" s="4">
        <f t="shared" si="62"/>
        <v>2.514567349401331</v>
      </c>
      <c r="N68" s="185">
        <f t="shared" si="63"/>
        <v>5.4953695226794025E-2</v>
      </c>
      <c r="O68" s="4">
        <f t="shared" si="64"/>
        <v>3.2609002574163259</v>
      </c>
      <c r="Q68" s="12">
        <v>2045</v>
      </c>
      <c r="R68" s="12"/>
      <c r="S68" s="4">
        <f t="shared" si="29"/>
        <v>-1.1333478600050739E-10</v>
      </c>
      <c r="T68" s="4">
        <f t="shared" si="30"/>
        <v>-5.9424632059745797E-4</v>
      </c>
      <c r="U68" s="4">
        <f t="shared" si="31"/>
        <v>-1.4097769469256782E-3</v>
      </c>
      <c r="V68" s="4">
        <f t="shared" si="32"/>
        <v>-9.8163078713164875E-4</v>
      </c>
      <c r="W68" s="4">
        <f t="shared" si="33"/>
        <v>0</v>
      </c>
      <c r="X68" s="4">
        <f t="shared" si="34"/>
        <v>-7.3053993482681712E-2</v>
      </c>
      <c r="Y68" s="4">
        <f t="shared" si="35"/>
        <v>2.1902937983164783E-4</v>
      </c>
      <c r="Z68" s="4">
        <f t="shared" si="36"/>
        <v>-9.3191902043043839E-5</v>
      </c>
      <c r="AA68" s="4">
        <f t="shared" si="37"/>
        <v>-1.6173670038057253E-2</v>
      </c>
      <c r="AB68" s="4">
        <f t="shared" si="38"/>
        <v>-5.2313697019112926E-4</v>
      </c>
      <c r="AC68" s="4">
        <f t="shared" si="39"/>
        <v>6.0032371868491197E-2</v>
      </c>
      <c r="AD68" s="4">
        <f t="shared" si="40"/>
        <v>0</v>
      </c>
      <c r="AE68" s="4">
        <f t="shared" si="41"/>
        <v>-4.3285705099381788E-3</v>
      </c>
    </row>
    <row r="69" spans="1:31" x14ac:dyDescent="0.25">
      <c r="A69" s="12">
        <v>2046</v>
      </c>
      <c r="C69" s="4">
        <f t="shared" si="54"/>
        <v>2.9537807380664969</v>
      </c>
      <c r="D69" s="4">
        <f t="shared" si="55"/>
        <v>3.0108830105976607</v>
      </c>
      <c r="E69" s="4">
        <f t="shared" si="56"/>
        <v>7.1172553045588476</v>
      </c>
      <c r="F69" s="4">
        <f t="shared" si="20"/>
        <v>1.7490437108668506</v>
      </c>
      <c r="G69" s="185">
        <f t="shared" si="57"/>
        <v>6.9144145013366174</v>
      </c>
      <c r="H69" s="4">
        <f t="shared" si="58"/>
        <v>3.0772786269209043</v>
      </c>
      <c r="I69" s="4">
        <f t="shared" si="59"/>
        <v>7.3264337673857458</v>
      </c>
      <c r="J69" s="4">
        <f t="shared" si="60"/>
        <v>7.1791849432707737</v>
      </c>
      <c r="K69" s="4">
        <f t="shared" si="61"/>
        <v>6.2210705313897749</v>
      </c>
      <c r="L69" s="4">
        <f t="shared" si="26"/>
        <v>4.9242457079204405</v>
      </c>
      <c r="M69" s="4">
        <f t="shared" si="62"/>
        <v>2.656973794915388</v>
      </c>
      <c r="N69" s="185">
        <f t="shared" si="63"/>
        <v>5.4953695226794025E-2</v>
      </c>
      <c r="O69" s="4">
        <f t="shared" si="64"/>
        <v>3.2467238571782162</v>
      </c>
      <c r="Q69" s="12">
        <v>2046</v>
      </c>
      <c r="R69" s="12"/>
      <c r="S69" s="4">
        <f t="shared" si="29"/>
        <v>-1.1333478600050739E-10</v>
      </c>
      <c r="T69" s="4">
        <f t="shared" si="30"/>
        <v>-5.9459965925712233E-4</v>
      </c>
      <c r="U69" s="4">
        <f t="shared" si="31"/>
        <v>-1.4117672238121992E-3</v>
      </c>
      <c r="V69" s="4">
        <f t="shared" si="32"/>
        <v>-9.8259533296174428E-4</v>
      </c>
      <c r="W69" s="4">
        <f t="shared" si="33"/>
        <v>0</v>
      </c>
      <c r="X69" s="4">
        <f t="shared" si="34"/>
        <v>-7.8811487367162814E-2</v>
      </c>
      <c r="Y69" s="4">
        <f t="shared" si="35"/>
        <v>2.1898141646770064E-4</v>
      </c>
      <c r="Z69" s="4">
        <f t="shared" si="36"/>
        <v>-9.3200587583108785E-5</v>
      </c>
      <c r="AA69" s="4">
        <f t="shared" si="37"/>
        <v>-1.6439558025127199E-2</v>
      </c>
      <c r="AB69" s="4">
        <f t="shared" si="38"/>
        <v>-5.2341078572382127E-4</v>
      </c>
      <c r="AC69" s="4">
        <f t="shared" si="39"/>
        <v>5.6632583552777449E-2</v>
      </c>
      <c r="AD69" s="4">
        <f t="shared" si="40"/>
        <v>0</v>
      </c>
      <c r="AE69" s="4">
        <f t="shared" si="41"/>
        <v>-4.3473884875405711E-3</v>
      </c>
    </row>
    <row r="70" spans="1:31" x14ac:dyDescent="0.25">
      <c r="A70" s="12">
        <v>2047</v>
      </c>
      <c r="C70" s="4">
        <f t="shared" si="54"/>
        <v>2.9537807377317309</v>
      </c>
      <c r="D70" s="4">
        <f t="shared" si="55"/>
        <v>3.0090916754582326</v>
      </c>
      <c r="E70" s="4">
        <f t="shared" si="56"/>
        <v>7.1071931914348569</v>
      </c>
      <c r="F70" s="4">
        <f t="shared" si="20"/>
        <v>1.7473234183279867</v>
      </c>
      <c r="G70" s="185">
        <f t="shared" si="57"/>
        <v>6.9144145013366174</v>
      </c>
      <c r="H70" s="4">
        <f t="shared" si="58"/>
        <v>2.8140047125104219</v>
      </c>
      <c r="I70" s="4">
        <f t="shared" si="59"/>
        <v>7.3280377689832434</v>
      </c>
      <c r="J70" s="4">
        <f t="shared" si="60"/>
        <v>7.1785157766489709</v>
      </c>
      <c r="K70" s="4">
        <f t="shared" si="61"/>
        <v>6.1170894788640737</v>
      </c>
      <c r="L70" s="4">
        <f t="shared" si="26"/>
        <v>4.9216669548581944</v>
      </c>
      <c r="M70" s="4">
        <f t="shared" si="62"/>
        <v>2.799380240429445</v>
      </c>
      <c r="N70" s="185">
        <f t="shared" si="63"/>
        <v>5.4953695226794025E-2</v>
      </c>
      <c r="O70" s="4">
        <f t="shared" si="64"/>
        <v>3.2325474569401065</v>
      </c>
      <c r="Q70" s="12">
        <v>2047</v>
      </c>
      <c r="R70" s="12"/>
      <c r="S70" s="4">
        <f t="shared" si="29"/>
        <v>-1.1333478600050739E-10</v>
      </c>
      <c r="T70" s="4">
        <f t="shared" si="30"/>
        <v>-5.9495341835702487E-4</v>
      </c>
      <c r="U70" s="4">
        <f t="shared" si="31"/>
        <v>-1.4137631282589158E-3</v>
      </c>
      <c r="V70" s="4">
        <f t="shared" si="32"/>
        <v>-9.8356177617275886E-4</v>
      </c>
      <c r="W70" s="4">
        <f t="shared" si="33"/>
        <v>0</v>
      </c>
      <c r="X70" s="4">
        <f t="shared" si="34"/>
        <v>-8.5554136082214849E-2</v>
      </c>
      <c r="Y70" s="4">
        <f t="shared" si="35"/>
        <v>2.1893347410539832E-4</v>
      </c>
      <c r="Z70" s="4">
        <f t="shared" si="36"/>
        <v>-9.3209274742211967E-5</v>
      </c>
      <c r="AA70" s="4">
        <f t="shared" si="37"/>
        <v>-1.6714334293598143E-2</v>
      </c>
      <c r="AB70" s="4">
        <f t="shared" si="38"/>
        <v>-5.2368488804255264E-4</v>
      </c>
      <c r="AC70" s="4">
        <f t="shared" si="39"/>
        <v>5.3597233735077854E-2</v>
      </c>
      <c r="AD70" s="4">
        <f t="shared" si="40"/>
        <v>0</v>
      </c>
      <c r="AE70" s="4">
        <f t="shared" si="41"/>
        <v>-4.3663707976786537E-3</v>
      </c>
    </row>
    <row r="71" spans="1:31" x14ac:dyDescent="0.25">
      <c r="A71" s="12">
        <v>2048</v>
      </c>
      <c r="C71" s="4">
        <f t="shared" si="54"/>
        <v>2.9537807373969649</v>
      </c>
      <c r="D71" s="4">
        <f t="shared" si="55"/>
        <v>3.0073003403188046</v>
      </c>
      <c r="E71" s="4">
        <f t="shared" si="56"/>
        <v>7.0971310783108663</v>
      </c>
      <c r="F71" s="4">
        <f t="shared" si="20"/>
        <v>1.7456031257891227</v>
      </c>
      <c r="G71" s="185">
        <f t="shared" si="57"/>
        <v>6.9144145013366174</v>
      </c>
      <c r="H71" s="4">
        <f t="shared" si="58"/>
        <v>2.5507307980999396</v>
      </c>
      <c r="I71" s="4">
        <f t="shared" si="59"/>
        <v>7.3296417705807411</v>
      </c>
      <c r="J71" s="4">
        <f t="shared" si="60"/>
        <v>7.1778466100271681</v>
      </c>
      <c r="K71" s="4">
        <f t="shared" si="61"/>
        <v>6.0131084263383725</v>
      </c>
      <c r="L71" s="4">
        <f t="shared" si="26"/>
        <v>4.9190882017959483</v>
      </c>
      <c r="M71" s="4">
        <f t="shared" si="62"/>
        <v>2.941786685943502</v>
      </c>
      <c r="N71" s="185">
        <f t="shared" si="63"/>
        <v>5.4953695226794025E-2</v>
      </c>
      <c r="O71" s="4">
        <f t="shared" si="64"/>
        <v>3.2183710567019967</v>
      </c>
      <c r="Q71" s="12">
        <v>2048</v>
      </c>
      <c r="R71" s="12"/>
      <c r="S71" s="4">
        <f t="shared" si="29"/>
        <v>-1.1333478600050739E-10</v>
      </c>
      <c r="T71" s="4">
        <f t="shared" si="30"/>
        <v>-5.9530759864778737E-4</v>
      </c>
      <c r="U71" s="4">
        <f t="shared" si="31"/>
        <v>-1.4157646841677085E-3</v>
      </c>
      <c r="V71" s="4">
        <f t="shared" si="32"/>
        <v>-9.845301223685432E-4</v>
      </c>
      <c r="W71" s="4">
        <f t="shared" si="33"/>
        <v>0</v>
      </c>
      <c r="X71" s="4">
        <f t="shared" si="34"/>
        <v>-9.355844829968718E-2</v>
      </c>
      <c r="Y71" s="4">
        <f t="shared" si="35"/>
        <v>2.188855527309741E-4</v>
      </c>
      <c r="Z71" s="4">
        <f t="shared" si="36"/>
        <v>-9.321796352101952E-5</v>
      </c>
      <c r="AA71" s="4">
        <f t="shared" si="37"/>
        <v>-1.6998452104547312E-2</v>
      </c>
      <c r="AB71" s="4">
        <f t="shared" si="38"/>
        <v>-5.2395927759818495E-4</v>
      </c>
      <c r="AC71" s="4">
        <f t="shared" si="39"/>
        <v>5.0870704685766821E-2</v>
      </c>
      <c r="AD71" s="4">
        <f t="shared" si="40"/>
        <v>0</v>
      </c>
      <c r="AE71" s="4">
        <f t="shared" si="41"/>
        <v>-4.3855196024032983E-3</v>
      </c>
    </row>
    <row r="72" spans="1:31" x14ac:dyDescent="0.25">
      <c r="A72" s="12">
        <v>2049</v>
      </c>
      <c r="C72" s="4">
        <f t="shared" si="54"/>
        <v>2.9537807370621989</v>
      </c>
      <c r="D72" s="4">
        <f t="shared" si="55"/>
        <v>3.0055090051793765</v>
      </c>
      <c r="E72" s="4">
        <f t="shared" si="56"/>
        <v>7.0870689651868757</v>
      </c>
      <c r="F72" s="4">
        <f t="shared" si="20"/>
        <v>1.7438828332502587</v>
      </c>
      <c r="G72" s="185">
        <f t="shared" si="57"/>
        <v>6.9144145013366174</v>
      </c>
      <c r="H72" s="4">
        <f t="shared" si="58"/>
        <v>2.2874568836894573</v>
      </c>
      <c r="I72" s="4">
        <f t="shared" si="59"/>
        <v>7.3312457721782387</v>
      </c>
      <c r="J72" s="4">
        <f t="shared" si="60"/>
        <v>7.1771774434053652</v>
      </c>
      <c r="K72" s="4">
        <f t="shared" si="61"/>
        <v>5.9091273738126713</v>
      </c>
      <c r="L72" s="4">
        <f t="shared" si="26"/>
        <v>4.9165094487337022</v>
      </c>
      <c r="M72" s="4">
        <f t="shared" si="62"/>
        <v>3.084193131457559</v>
      </c>
      <c r="N72" s="185">
        <f t="shared" si="63"/>
        <v>5.4953695226794025E-2</v>
      </c>
      <c r="O72" s="4">
        <f t="shared" si="64"/>
        <v>3.204194656463887</v>
      </c>
      <c r="Q72" s="12">
        <v>2049</v>
      </c>
      <c r="R72" s="12"/>
      <c r="S72" s="4">
        <f t="shared" si="29"/>
        <v>-1.1333478600050739E-10</v>
      </c>
      <c r="T72" s="4">
        <f t="shared" si="30"/>
        <v>-5.9566220088225208E-4</v>
      </c>
      <c r="U72" s="4">
        <f t="shared" si="31"/>
        <v>-1.417771915576016E-3</v>
      </c>
      <c r="V72" s="4">
        <f t="shared" si="32"/>
        <v>-9.8550037717548555E-4</v>
      </c>
      <c r="W72" s="4">
        <f t="shared" si="33"/>
        <v>0</v>
      </c>
      <c r="X72" s="4">
        <f t="shared" si="34"/>
        <v>-0.10321509216362512</v>
      </c>
      <c r="Y72" s="4">
        <f t="shared" si="35"/>
        <v>2.1883765233043917E-4</v>
      </c>
      <c r="Z72" s="4">
        <f t="shared" si="36"/>
        <v>-9.3226653919864511E-5</v>
      </c>
      <c r="AA72" s="4">
        <f t="shared" si="37"/>
        <v>-1.7292396070931915E-2</v>
      </c>
      <c r="AB72" s="4">
        <f t="shared" si="38"/>
        <v>-5.2423395484235691E-4</v>
      </c>
      <c r="AC72" s="4">
        <f t="shared" si="39"/>
        <v>4.8408148080384628E-2</v>
      </c>
      <c r="AD72" s="4">
        <f t="shared" si="40"/>
        <v>0</v>
      </c>
      <c r="AE72" s="4">
        <f t="shared" si="41"/>
        <v>-4.404837101858905E-3</v>
      </c>
    </row>
    <row r="73" spans="1:31" x14ac:dyDescent="0.25">
      <c r="A73" s="12">
        <v>2050</v>
      </c>
      <c r="C73" s="4">
        <f t="shared" si="54"/>
        <v>2.9537807367274329</v>
      </c>
      <c r="D73" s="4">
        <f t="shared" si="55"/>
        <v>3.0037176700399484</v>
      </c>
      <c r="E73" s="4">
        <f t="shared" si="56"/>
        <v>7.077006852062885</v>
      </c>
      <c r="F73" s="4">
        <f t="shared" si="20"/>
        <v>1.7421625407113948</v>
      </c>
      <c r="G73" s="185">
        <f t="shared" si="57"/>
        <v>6.9144145013366174</v>
      </c>
      <c r="H73" s="4">
        <f t="shared" si="58"/>
        <v>2.024182969278975</v>
      </c>
      <c r="I73" s="4">
        <f t="shared" si="59"/>
        <v>7.3328497737757363</v>
      </c>
      <c r="J73" s="4">
        <f t="shared" si="60"/>
        <v>7.1765082767835624</v>
      </c>
      <c r="K73" s="4">
        <f t="shared" si="61"/>
        <v>5.8051463212869701</v>
      </c>
      <c r="L73" s="4">
        <f t="shared" si="26"/>
        <v>4.9139306956714561</v>
      </c>
      <c r="M73" s="4">
        <f>M72+(M$36-M$34)/($A$36-$A$34)</f>
        <v>3.226599576971616</v>
      </c>
      <c r="N73" s="185">
        <f t="shared" si="63"/>
        <v>5.4953695226794025E-2</v>
      </c>
      <c r="O73" s="4">
        <f t="shared" si="64"/>
        <v>3.1900182562257773</v>
      </c>
      <c r="Q73" s="12">
        <v>2050</v>
      </c>
      <c r="R73" s="12"/>
      <c r="S73" s="4">
        <f t="shared" si="29"/>
        <v>-1.1333478600050739E-10</v>
      </c>
      <c r="T73" s="4">
        <f t="shared" si="30"/>
        <v>-5.9601722581470451E-4</v>
      </c>
      <c r="U73" s="4">
        <f t="shared" si="31"/>
        <v>-1.4197848466577234E-3</v>
      </c>
      <c r="V73" s="4">
        <f t="shared" si="32"/>
        <v>-9.8647254624195657E-4</v>
      </c>
      <c r="W73" s="4">
        <f t="shared" si="33"/>
        <v>0</v>
      </c>
      <c r="X73" s="4">
        <f t="shared" si="34"/>
        <v>-0.11509459097906394</v>
      </c>
      <c r="Y73" s="4">
        <f t="shared" si="35"/>
        <v>2.1878977289024881E-4</v>
      </c>
      <c r="Z73" s="4">
        <f t="shared" si="36"/>
        <v>-9.3235345939191028E-5</v>
      </c>
      <c r="AA73" s="4">
        <f t="shared" si="37"/>
        <v>-1.7596684916035388E-2</v>
      </c>
      <c r="AB73" s="4">
        <f t="shared" si="38"/>
        <v>-5.2450892022803952E-4</v>
      </c>
      <c r="AC73" s="4">
        <f t="shared" si="39"/>
        <v>4.6172998720983793E-2</v>
      </c>
      <c r="AD73" s="4">
        <f t="shared" si="40"/>
        <v>0</v>
      </c>
      <c r="AE73" s="4">
        <f t="shared" si="41"/>
        <v>-4.4243255351267274E-3</v>
      </c>
    </row>
    <row r="74" spans="1:3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36.75" x14ac:dyDescent="0.25">
      <c r="A75" s="182" t="s">
        <v>135</v>
      </c>
      <c r="B75" s="183" t="s">
        <v>92</v>
      </c>
      <c r="C75" s="184" t="s">
        <v>55</v>
      </c>
      <c r="D75" s="184" t="s">
        <v>137</v>
      </c>
      <c r="E75" s="184" t="s">
        <v>138</v>
      </c>
      <c r="F75" s="184" t="s">
        <v>139</v>
      </c>
      <c r="G75" s="184" t="s">
        <v>59</v>
      </c>
      <c r="H75" s="184" t="s">
        <v>60</v>
      </c>
      <c r="I75" s="184" t="s">
        <v>140</v>
      </c>
      <c r="J75" s="184" t="s">
        <v>141</v>
      </c>
      <c r="K75" s="184" t="s">
        <v>142</v>
      </c>
      <c r="L75" s="184" t="s">
        <v>143</v>
      </c>
      <c r="M75" s="184" t="s">
        <v>65</v>
      </c>
      <c r="N75" s="184" t="s">
        <v>144</v>
      </c>
      <c r="O75" s="181" t="s">
        <v>102</v>
      </c>
      <c r="Q75" s="182" t="s">
        <v>135</v>
      </c>
      <c r="R75" s="183" t="s">
        <v>92</v>
      </c>
      <c r="S75" s="184" t="s">
        <v>55</v>
      </c>
      <c r="T75" s="184" t="s">
        <v>137</v>
      </c>
      <c r="U75" s="184" t="s">
        <v>138</v>
      </c>
      <c r="V75" s="184" t="s">
        <v>139</v>
      </c>
      <c r="W75" s="184" t="s">
        <v>59</v>
      </c>
      <c r="X75" s="184" t="s">
        <v>60</v>
      </c>
      <c r="Y75" s="184" t="s">
        <v>140</v>
      </c>
      <c r="Z75" s="184" t="s">
        <v>141</v>
      </c>
      <c r="AA75" s="184" t="s">
        <v>142</v>
      </c>
      <c r="AB75" s="184" t="s">
        <v>143</v>
      </c>
      <c r="AC75" s="184" t="s">
        <v>65</v>
      </c>
      <c r="AD75" s="184" t="s">
        <v>144</v>
      </c>
      <c r="AE75" s="181" t="s">
        <v>102</v>
      </c>
    </row>
    <row r="76" spans="1:31" x14ac:dyDescent="0.25">
      <c r="A76" s="12">
        <v>2020</v>
      </c>
      <c r="B76" s="12"/>
      <c r="C76" s="4">
        <f>C29</f>
        <v>2.6026137992936569</v>
      </c>
      <c r="D76" s="4">
        <f t="shared" ref="D76:O76" si="65">D29</f>
        <v>3.3078216447946764</v>
      </c>
      <c r="E76" s="4">
        <f t="shared" si="65"/>
        <v>7.1820934935880238</v>
      </c>
      <c r="F76" s="4">
        <f t="shared" si="65"/>
        <v>1.7936362010249398</v>
      </c>
      <c r="G76" s="4">
        <f t="shared" si="65"/>
        <v>6.7732631402114194</v>
      </c>
      <c r="H76" s="4">
        <f t="shared" si="65"/>
        <v>4.4599818745448285</v>
      </c>
      <c r="I76" s="4">
        <f t="shared" si="65"/>
        <v>7.3584001592555364</v>
      </c>
      <c r="J76" s="4">
        <f t="shared" si="65"/>
        <v>7.1831999430015907</v>
      </c>
      <c r="K76" s="4">
        <f t="shared" si="65"/>
        <v>2.2367753411650075</v>
      </c>
      <c r="L76" s="4">
        <f t="shared" si="65"/>
        <v>5.1158852508156603</v>
      </c>
      <c r="M76" s="4">
        <f t="shared" si="65"/>
        <v>0.40665648304579188</v>
      </c>
      <c r="N76" s="4">
        <f t="shared" si="65"/>
        <v>0</v>
      </c>
      <c r="O76" s="4">
        <f t="shared" si="65"/>
        <v>3.9719946098225396</v>
      </c>
      <c r="Q76" s="12">
        <v>2020</v>
      </c>
      <c r="R76" s="12"/>
      <c r="S76" s="4">
        <f>S29</f>
        <v>0</v>
      </c>
      <c r="T76" s="4">
        <f t="shared" ref="T76:AE76" si="66">T29</f>
        <v>0</v>
      </c>
      <c r="U76" s="4">
        <f t="shared" si="66"/>
        <v>0</v>
      </c>
      <c r="V76" s="4">
        <f t="shared" si="66"/>
        <v>0</v>
      </c>
      <c r="W76" s="4">
        <f t="shared" si="66"/>
        <v>0</v>
      </c>
      <c r="X76" s="4">
        <f t="shared" si="66"/>
        <v>0</v>
      </c>
      <c r="Y76" s="4">
        <f t="shared" si="66"/>
        <v>0</v>
      </c>
      <c r="Z76" s="4">
        <f t="shared" si="66"/>
        <v>0</v>
      </c>
      <c r="AA76" s="4">
        <f t="shared" si="66"/>
        <v>0</v>
      </c>
      <c r="AB76" s="4">
        <f t="shared" si="66"/>
        <v>0</v>
      </c>
      <c r="AC76" s="4">
        <f t="shared" si="66"/>
        <v>0</v>
      </c>
      <c r="AD76" s="4">
        <f t="shared" si="66"/>
        <v>0</v>
      </c>
      <c r="AE76" s="4">
        <f t="shared" si="66"/>
        <v>0</v>
      </c>
    </row>
    <row r="77" spans="1:31" x14ac:dyDescent="0.25">
      <c r="A77" s="12">
        <v>2021</v>
      </c>
      <c r="B77" s="12"/>
      <c r="C77" s="4">
        <f>C76+(C$33-C$29)/($A$32-$A$28)</f>
        <v>2.6579719581804762</v>
      </c>
      <c r="D77" s="4">
        <f t="shared" ref="D77:O77" si="67">D76+(D$33-D$29)/($A$32-$A$28)</f>
        <v>3.2770696130432291</v>
      </c>
      <c r="E77" s="4">
        <f t="shared" si="67"/>
        <v>7.1683128060565569</v>
      </c>
      <c r="F77" s="4">
        <f t="shared" si="67"/>
        <v>1.793579624021324</v>
      </c>
      <c r="G77" s="4">
        <f t="shared" si="67"/>
        <v>6.7836916296440206</v>
      </c>
      <c r="H77" s="4">
        <f t="shared" si="67"/>
        <v>4.5577807247322584</v>
      </c>
      <c r="I77" s="4">
        <f t="shared" si="67"/>
        <v>7.3539277556485878</v>
      </c>
      <c r="J77" s="4">
        <f t="shared" si="67"/>
        <v>7.1818488279348287</v>
      </c>
      <c r="K77" s="4">
        <f t="shared" si="67"/>
        <v>2.0365704434280549</v>
      </c>
      <c r="L77" s="4">
        <f t="shared" si="67"/>
        <v>4.9853187373345085</v>
      </c>
      <c r="M77" s="4">
        <f t="shared" si="67"/>
        <v>0.45859569197141326</v>
      </c>
      <c r="N77" s="4">
        <f t="shared" si="67"/>
        <v>2.6795339677700594E-3</v>
      </c>
      <c r="O77" s="4">
        <f t="shared" si="67"/>
        <v>3.8776019816393958</v>
      </c>
      <c r="Q77" s="12">
        <v>2021</v>
      </c>
      <c r="R77" s="12"/>
      <c r="S77" s="4">
        <f>C77/C76-1</f>
        <v>2.1270216465402392E-2</v>
      </c>
      <c r="T77" s="4">
        <f t="shared" ref="T77:AE92" si="68">D77/D76-1</f>
        <v>-9.2967623571361679E-3</v>
      </c>
      <c r="U77" s="4">
        <f t="shared" si="68"/>
        <v>-1.9187563547828912E-3</v>
      </c>
      <c r="V77" s="4">
        <f t="shared" si="68"/>
        <v>-3.15431878457062E-5</v>
      </c>
      <c r="W77" s="4">
        <f t="shared" si="68"/>
        <v>1.5396551435731265E-3</v>
      </c>
      <c r="X77" s="4">
        <f t="shared" si="68"/>
        <v>2.1928082431368789E-2</v>
      </c>
      <c r="Y77" s="4">
        <f t="shared" si="68"/>
        <v>-6.0779564989044133E-4</v>
      </c>
      <c r="Z77" s="4">
        <f t="shared" si="68"/>
        <v>-1.8809375730632905E-4</v>
      </c>
      <c r="AA77" s="4">
        <f t="shared" si="68"/>
        <v>-8.9506037576700614E-2</v>
      </c>
      <c r="AB77" s="4">
        <f t="shared" si="68"/>
        <v>-2.552178305022279E-2</v>
      </c>
      <c r="AC77" s="4">
        <f t="shared" si="68"/>
        <v>0.12772256459949927</v>
      </c>
      <c r="AD77" s="4" t="e">
        <f t="shared" si="68"/>
        <v>#DIV/0!</v>
      </c>
      <c r="AE77" s="4">
        <f t="shared" si="68"/>
        <v>-2.3764540855547911E-2</v>
      </c>
    </row>
    <row r="78" spans="1:31" x14ac:dyDescent="0.25">
      <c r="A78" s="12">
        <v>2022</v>
      </c>
      <c r="B78" s="12"/>
      <c r="C78" s="4">
        <f t="shared" ref="C78:C86" si="69">C77+(C$33-C$29)/($A$32-$A$28)</f>
        <v>2.7133301170672954</v>
      </c>
      <c r="D78" s="4">
        <f t="shared" ref="D78:D86" si="70">D77+(D$33-D$29)/($A$32-$A$28)</f>
        <v>3.2463175812917817</v>
      </c>
      <c r="E78" s="4">
        <f t="shared" ref="E78:E86" si="71">E77+(E$33-E$29)/($A$32-$A$28)</f>
        <v>7.1545321185250899</v>
      </c>
      <c r="F78" s="4">
        <f t="shared" ref="F78:F86" si="72">F77+(F$33-F$29)/($A$32-$A$28)</f>
        <v>1.7935230470177081</v>
      </c>
      <c r="G78" s="4">
        <f t="shared" ref="G78:G86" si="73">G77+(G$33-G$29)/($A$32-$A$28)</f>
        <v>6.7941201190766218</v>
      </c>
      <c r="H78" s="4">
        <f t="shared" ref="H78:H86" si="74">H77+(H$33-H$29)/($A$32-$A$28)</f>
        <v>4.6555795749196882</v>
      </c>
      <c r="I78" s="4">
        <f t="shared" ref="I78:I86" si="75">I77+(I$33-I$29)/($A$32-$A$28)</f>
        <v>7.3494553520416392</v>
      </c>
      <c r="J78" s="4">
        <f t="shared" ref="J78:J86" si="76">J77+(J$33-J$29)/($A$32-$A$28)</f>
        <v>7.1804977128680667</v>
      </c>
      <c r="K78" s="4">
        <f t="shared" ref="K78:K86" si="77">K77+(K$33-K$29)/($A$32-$A$28)</f>
        <v>1.8363655456911026</v>
      </c>
      <c r="L78" s="4">
        <f t="shared" ref="L78:L86" si="78">L77+(L$33-L$29)/($A$32-$A$28)</f>
        <v>4.8547522238533567</v>
      </c>
      <c r="M78" s="4">
        <f t="shared" ref="M78:M86" si="79">M77+(M$33-M$29)/($A$32-$A$28)</f>
        <v>0.51053490089703468</v>
      </c>
      <c r="N78" s="4">
        <f t="shared" ref="N78:N86" si="80">N77+(N$33-N$29)/($A$32-$A$28)</f>
        <v>5.3590679355401188E-3</v>
      </c>
      <c r="O78" s="4">
        <f t="shared" ref="O78:O86" si="81">O77+(O$33-O$29)/($A$32-$A$28)</f>
        <v>3.7832093534562521</v>
      </c>
      <c r="Q78" s="12">
        <v>2022</v>
      </c>
      <c r="R78" s="12"/>
      <c r="S78" s="4">
        <f t="shared" ref="S78:S106" si="82">C78/C77-1</f>
        <v>2.0827217050369162E-2</v>
      </c>
      <c r="T78" s="4">
        <f t="shared" si="68"/>
        <v>-9.3840032048906341E-3</v>
      </c>
      <c r="U78" s="4">
        <f t="shared" si="68"/>
        <v>-1.9224450584555131E-3</v>
      </c>
      <c r="V78" s="4">
        <f t="shared" si="68"/>
        <v>-3.1544182849785329E-5</v>
      </c>
      <c r="W78" s="4">
        <f t="shared" si="68"/>
        <v>1.537288249812141E-3</v>
      </c>
      <c r="X78" s="4">
        <f t="shared" si="68"/>
        <v>2.1457559302213935E-2</v>
      </c>
      <c r="Y78" s="4">
        <f t="shared" si="68"/>
        <v>-6.0816529010820908E-4</v>
      </c>
      <c r="Z78" s="4">
        <f t="shared" si="68"/>
        <v>-1.8812914322374752E-4</v>
      </c>
      <c r="AA78" s="4">
        <f t="shared" si="68"/>
        <v>-9.8304921581773397E-2</v>
      </c>
      <c r="AB78" s="4">
        <f t="shared" si="68"/>
        <v>-2.61902037483287E-2</v>
      </c>
      <c r="AC78" s="4">
        <f t="shared" si="68"/>
        <v>0.113257079896117</v>
      </c>
      <c r="AD78" s="4">
        <f t="shared" si="68"/>
        <v>1</v>
      </c>
      <c r="AE78" s="4">
        <f t="shared" si="68"/>
        <v>-2.4343042073450727E-2</v>
      </c>
    </row>
    <row r="79" spans="1:31" x14ac:dyDescent="0.25">
      <c r="A79" s="12">
        <v>2023</v>
      </c>
      <c r="B79" s="12"/>
      <c r="C79" s="4">
        <f t="shared" si="69"/>
        <v>2.7686882759541147</v>
      </c>
      <c r="D79" s="4">
        <f t="shared" si="70"/>
        <v>3.2155655495403344</v>
      </c>
      <c r="E79" s="4">
        <f t="shared" si="71"/>
        <v>7.1407514309936229</v>
      </c>
      <c r="F79" s="4">
        <f t="shared" si="72"/>
        <v>1.7934664700140923</v>
      </c>
      <c r="G79" s="4">
        <f t="shared" si="73"/>
        <v>6.8045486085092231</v>
      </c>
      <c r="H79" s="4">
        <f t="shared" si="74"/>
        <v>4.7533784251071181</v>
      </c>
      <c r="I79" s="4">
        <f t="shared" si="75"/>
        <v>7.3449829484346907</v>
      </c>
      <c r="J79" s="4">
        <f t="shared" si="76"/>
        <v>7.1791465978013047</v>
      </c>
      <c r="K79" s="4">
        <f t="shared" si="77"/>
        <v>1.6361606479541502</v>
      </c>
      <c r="L79" s="4">
        <f t="shared" si="78"/>
        <v>4.7241857103722049</v>
      </c>
      <c r="M79" s="4">
        <f t="shared" si="79"/>
        <v>0.56247410982265611</v>
      </c>
      <c r="N79" s="4">
        <f t="shared" si="80"/>
        <v>8.0386019033101778E-3</v>
      </c>
      <c r="O79" s="4">
        <f t="shared" si="81"/>
        <v>3.6888167252731083</v>
      </c>
      <c r="Q79" s="12">
        <v>2023</v>
      </c>
      <c r="R79" s="12"/>
      <c r="S79" s="4">
        <f t="shared" si="82"/>
        <v>2.0402294043989411E-2</v>
      </c>
      <c r="T79" s="4">
        <f t="shared" si="68"/>
        <v>-9.4728968997574992E-3</v>
      </c>
      <c r="U79" s="4">
        <f t="shared" si="68"/>
        <v>-1.926147972106329E-3</v>
      </c>
      <c r="V79" s="4">
        <f t="shared" si="68"/>
        <v>-3.1545177916703082E-5</v>
      </c>
      <c r="W79" s="4">
        <f t="shared" si="68"/>
        <v>1.5349286220771585E-3</v>
      </c>
      <c r="X79" s="4">
        <f t="shared" si="68"/>
        <v>2.1006804547877733E-2</v>
      </c>
      <c r="Y79" s="4">
        <f t="shared" si="68"/>
        <v>-6.085353802042226E-4</v>
      </c>
      <c r="Z79" s="4">
        <f t="shared" si="68"/>
        <v>-1.8816454245795811E-4</v>
      </c>
      <c r="AA79" s="4">
        <f t="shared" si="68"/>
        <v>-0.10902235571056018</v>
      </c>
      <c r="AB79" s="4">
        <f t="shared" si="68"/>
        <v>-2.6894578231948851E-2</v>
      </c>
      <c r="AC79" s="4">
        <f t="shared" si="68"/>
        <v>0.1017348840096175</v>
      </c>
      <c r="AD79" s="4">
        <f t="shared" si="68"/>
        <v>0.5</v>
      </c>
      <c r="AE79" s="4">
        <f t="shared" si="68"/>
        <v>-2.4950410977629067E-2</v>
      </c>
    </row>
    <row r="80" spans="1:31" x14ac:dyDescent="0.25">
      <c r="A80" s="12">
        <v>2024</v>
      </c>
      <c r="B80" s="12"/>
      <c r="C80" s="4">
        <f t="shared" si="69"/>
        <v>2.824046434840934</v>
      </c>
      <c r="D80" s="4">
        <f t="shared" si="70"/>
        <v>3.184813517788887</v>
      </c>
      <c r="E80" s="4">
        <f t="shared" si="71"/>
        <v>7.1269707434621559</v>
      </c>
      <c r="F80" s="4">
        <f t="shared" si="72"/>
        <v>1.7934098930104765</v>
      </c>
      <c r="G80" s="4">
        <f t="shared" si="73"/>
        <v>6.8149770979418243</v>
      </c>
      <c r="H80" s="4">
        <f t="shared" si="74"/>
        <v>4.8511772752945479</v>
      </c>
      <c r="I80" s="4">
        <f t="shared" si="75"/>
        <v>7.3405105448277421</v>
      </c>
      <c r="J80" s="4">
        <f t="shared" si="76"/>
        <v>7.1777954827345427</v>
      </c>
      <c r="K80" s="4">
        <f t="shared" si="77"/>
        <v>1.4359557502171978</v>
      </c>
      <c r="L80" s="4">
        <f t="shared" si="78"/>
        <v>4.5936191968910531</v>
      </c>
      <c r="M80" s="4">
        <f t="shared" si="79"/>
        <v>0.61441331874827754</v>
      </c>
      <c r="N80" s="4">
        <f t="shared" si="80"/>
        <v>1.0718135871080238E-2</v>
      </c>
      <c r="O80" s="4">
        <f t="shared" si="81"/>
        <v>3.5944240970899646</v>
      </c>
      <c r="Q80" s="12">
        <v>2024</v>
      </c>
      <c r="R80" s="12"/>
      <c r="S80" s="4">
        <f t="shared" si="82"/>
        <v>1.9994363167425311E-2</v>
      </c>
      <c r="T80" s="4">
        <f t="shared" si="68"/>
        <v>-9.5634908627016957E-3</v>
      </c>
      <c r="U80" s="4">
        <f t="shared" si="68"/>
        <v>-1.9298651780054188E-3</v>
      </c>
      <c r="V80" s="4">
        <f t="shared" si="68"/>
        <v>-3.1546173046348436E-5</v>
      </c>
      <c r="W80" s="4">
        <f t="shared" si="68"/>
        <v>1.5325762269609022E-3</v>
      </c>
      <c r="X80" s="4">
        <f t="shared" si="68"/>
        <v>2.0574597989266197E-2</v>
      </c>
      <c r="Y80" s="4">
        <f t="shared" si="68"/>
        <v>-6.0890592100037999E-4</v>
      </c>
      <c r="Z80" s="4">
        <f t="shared" si="68"/>
        <v>-1.881999550163993E-4</v>
      </c>
      <c r="AA80" s="4">
        <f t="shared" si="68"/>
        <v>-0.12236261640156665</v>
      </c>
      <c r="AB80" s="4">
        <f t="shared" si="68"/>
        <v>-2.7637887561127394E-2</v>
      </c>
      <c r="AC80" s="4">
        <f t="shared" si="68"/>
        <v>9.2340621583449467E-2</v>
      </c>
      <c r="AD80" s="4">
        <f t="shared" si="68"/>
        <v>0.33333333333333348</v>
      </c>
      <c r="AE80" s="4">
        <f t="shared" si="68"/>
        <v>-2.5588863641946125E-2</v>
      </c>
    </row>
    <row r="81" spans="1:31" x14ac:dyDescent="0.25">
      <c r="A81" s="12">
        <v>2025</v>
      </c>
      <c r="B81" s="12"/>
      <c r="C81" s="4">
        <f t="shared" si="69"/>
        <v>2.8794045937277533</v>
      </c>
      <c r="D81" s="4">
        <f t="shared" si="70"/>
        <v>3.1540614860374396</v>
      </c>
      <c r="E81" s="4">
        <f t="shared" si="71"/>
        <v>7.1131900559306889</v>
      </c>
      <c r="F81" s="4">
        <f t="shared" si="72"/>
        <v>1.7933533160068607</v>
      </c>
      <c r="G81" s="4">
        <f t="shared" si="73"/>
        <v>6.8254055873744255</v>
      </c>
      <c r="H81" s="4">
        <f t="shared" si="74"/>
        <v>4.9489761254819777</v>
      </c>
      <c r="I81" s="4">
        <f t="shared" si="75"/>
        <v>7.3360381412207936</v>
      </c>
      <c r="J81" s="4">
        <f t="shared" si="76"/>
        <v>7.1764443676677807</v>
      </c>
      <c r="K81" s="4">
        <f t="shared" si="77"/>
        <v>1.2357508524802454</v>
      </c>
      <c r="L81" s="4">
        <f t="shared" si="78"/>
        <v>4.4630526834099014</v>
      </c>
      <c r="M81" s="4">
        <f t="shared" si="79"/>
        <v>0.66635252767389896</v>
      </c>
      <c r="N81" s="4">
        <f t="shared" si="80"/>
        <v>1.3397669838850297E-2</v>
      </c>
      <c r="O81" s="4">
        <f t="shared" si="81"/>
        <v>3.5000314689068208</v>
      </c>
      <c r="Q81" s="12">
        <v>2025</v>
      </c>
      <c r="R81" s="12"/>
      <c r="S81" s="4">
        <f t="shared" si="82"/>
        <v>1.9602425159817694E-2</v>
      </c>
      <c r="T81" s="4">
        <f t="shared" si="68"/>
        <v>-9.6558343462437302E-3</v>
      </c>
      <c r="U81" s="4">
        <f t="shared" si="68"/>
        <v>-1.9335967590590197E-3</v>
      </c>
      <c r="V81" s="4">
        <f t="shared" si="68"/>
        <v>-3.154716823872139E-5</v>
      </c>
      <c r="W81" s="4">
        <f t="shared" si="68"/>
        <v>1.5302310312605982E-3</v>
      </c>
      <c r="X81" s="4">
        <f t="shared" si="68"/>
        <v>2.0159817841637562E-2</v>
      </c>
      <c r="Y81" s="4">
        <f t="shared" si="68"/>
        <v>-6.0927691332035572E-4</v>
      </c>
      <c r="Z81" s="4">
        <f t="shared" si="68"/>
        <v>-1.8823538090662062E-4</v>
      </c>
      <c r="AA81" s="4">
        <f t="shared" si="68"/>
        <v>-0.13942274872096172</v>
      </c>
      <c r="AB81" s="4">
        <f t="shared" si="68"/>
        <v>-2.8423451723973758E-2</v>
      </c>
      <c r="AC81" s="4">
        <f t="shared" si="68"/>
        <v>8.4534640348349344E-2</v>
      </c>
      <c r="AD81" s="4">
        <f t="shared" si="68"/>
        <v>0.25</v>
      </c>
      <c r="AE81" s="4">
        <f t="shared" si="68"/>
        <v>-2.6260848924188895E-2</v>
      </c>
    </row>
    <row r="82" spans="1:31" x14ac:dyDescent="0.25">
      <c r="A82" s="12">
        <v>2026</v>
      </c>
      <c r="B82" s="12"/>
      <c r="C82" s="4">
        <f t="shared" si="69"/>
        <v>2.9347627526145725</v>
      </c>
      <c r="D82" s="4">
        <f t="shared" si="70"/>
        <v>3.1233094542859923</v>
      </c>
      <c r="E82" s="4">
        <f t="shared" si="71"/>
        <v>7.0994093683992219</v>
      </c>
      <c r="F82" s="4">
        <f t="shared" si="72"/>
        <v>1.7932967390032448</v>
      </c>
      <c r="G82" s="4">
        <f t="shared" si="73"/>
        <v>6.8358340768070267</v>
      </c>
      <c r="H82" s="4">
        <f t="shared" si="74"/>
        <v>5.0467749756694076</v>
      </c>
      <c r="I82" s="4">
        <f t="shared" si="75"/>
        <v>7.331565737613845</v>
      </c>
      <c r="J82" s="4">
        <f t="shared" si="76"/>
        <v>7.1750932526010187</v>
      </c>
      <c r="K82" s="4">
        <f t="shared" si="77"/>
        <v>1.035545954743293</v>
      </c>
      <c r="L82" s="4">
        <f t="shared" si="78"/>
        <v>4.3324861699287496</v>
      </c>
      <c r="M82" s="4">
        <f t="shared" si="79"/>
        <v>0.71829173659952039</v>
      </c>
      <c r="N82" s="4">
        <f t="shared" si="80"/>
        <v>1.6077203806620356E-2</v>
      </c>
      <c r="O82" s="4">
        <f t="shared" si="81"/>
        <v>3.4056388407236771</v>
      </c>
      <c r="Q82" s="12">
        <v>2026</v>
      </c>
      <c r="R82" s="12"/>
      <c r="S82" s="4">
        <f t="shared" si="82"/>
        <v>1.9225557605696331E-2</v>
      </c>
      <c r="T82" s="4">
        <f t="shared" si="68"/>
        <v>-9.7499785237484815E-3</v>
      </c>
      <c r="U82" s="4">
        <f t="shared" si="68"/>
        <v>-1.9373427988159664E-3</v>
      </c>
      <c r="V82" s="4">
        <f t="shared" si="68"/>
        <v>-3.1548163493932968E-5</v>
      </c>
      <c r="W82" s="4">
        <f t="shared" si="68"/>
        <v>1.5278930019766435E-3</v>
      </c>
      <c r="X82" s="4">
        <f t="shared" si="68"/>
        <v>1.976143099253802E-2</v>
      </c>
      <c r="Y82" s="4">
        <f t="shared" si="68"/>
        <v>-6.0964835799015571E-4</v>
      </c>
      <c r="Z82" s="4">
        <f t="shared" si="68"/>
        <v>-1.8827082013606056E-4</v>
      </c>
      <c r="AA82" s="4">
        <f t="shared" si="68"/>
        <v>-0.16201073002306732</v>
      </c>
      <c r="AB82" s="4">
        <f t="shared" si="68"/>
        <v>-2.9254979213329646E-2</v>
      </c>
      <c r="AC82" s="4">
        <f t="shared" si="68"/>
        <v>7.7945541989509204E-2</v>
      </c>
      <c r="AD82" s="4">
        <f t="shared" si="68"/>
        <v>0.19999999999999996</v>
      </c>
      <c r="AE82" s="4">
        <f t="shared" si="68"/>
        <v>-2.696907985590935E-2</v>
      </c>
    </row>
    <row r="83" spans="1:31" x14ac:dyDescent="0.25">
      <c r="A83" s="12">
        <v>2027</v>
      </c>
      <c r="B83" s="12"/>
      <c r="C83" s="4">
        <f t="shared" si="69"/>
        <v>2.9901209115013918</v>
      </c>
      <c r="D83" s="4">
        <f t="shared" si="70"/>
        <v>3.0925574225345449</v>
      </c>
      <c r="E83" s="4">
        <f t="shared" si="71"/>
        <v>7.0856286808677549</v>
      </c>
      <c r="F83" s="4">
        <f t="shared" si="72"/>
        <v>1.793240161999629</v>
      </c>
      <c r="G83" s="4">
        <f t="shared" si="73"/>
        <v>6.8462625662396279</v>
      </c>
      <c r="H83" s="4">
        <f t="shared" si="74"/>
        <v>5.1445738258568374</v>
      </c>
      <c r="I83" s="4">
        <f t="shared" si="75"/>
        <v>7.3270933340068964</v>
      </c>
      <c r="J83" s="4">
        <f t="shared" si="76"/>
        <v>7.1737421375342567</v>
      </c>
      <c r="K83" s="4">
        <f t="shared" si="77"/>
        <v>0.83534105700634065</v>
      </c>
      <c r="L83" s="4">
        <f t="shared" si="78"/>
        <v>4.2019196564475978</v>
      </c>
      <c r="M83" s="4">
        <f t="shared" si="79"/>
        <v>0.77023094552514182</v>
      </c>
      <c r="N83" s="4">
        <f t="shared" si="80"/>
        <v>1.8756737774390415E-2</v>
      </c>
      <c r="O83" s="4">
        <f t="shared" si="81"/>
        <v>3.3112462125405333</v>
      </c>
      <c r="Q83" s="12">
        <v>2027</v>
      </c>
      <c r="R83" s="12"/>
      <c r="S83" s="4">
        <f t="shared" si="82"/>
        <v>1.8862907687342334E-2</v>
      </c>
      <c r="T83" s="4">
        <f t="shared" si="68"/>
        <v>-9.8459765839877811E-3</v>
      </c>
      <c r="U83" s="4">
        <f t="shared" si="68"/>
        <v>-1.9411033814739076E-3</v>
      </c>
      <c r="V83" s="4">
        <f t="shared" si="68"/>
        <v>-3.1549158811983169E-5</v>
      </c>
      <c r="W83" s="4">
        <f t="shared" si="68"/>
        <v>1.5255621063101632E-3</v>
      </c>
      <c r="X83" s="4">
        <f t="shared" si="68"/>
        <v>1.9378484410127239E-2</v>
      </c>
      <c r="Y83" s="4">
        <f t="shared" si="68"/>
        <v>-6.1002025583745123E-4</v>
      </c>
      <c r="Z83" s="4">
        <f t="shared" si="68"/>
        <v>-1.8830627271249067E-4</v>
      </c>
      <c r="AA83" s="4">
        <f t="shared" si="68"/>
        <v>-0.19333270225229382</v>
      </c>
      <c r="AB83" s="4">
        <f t="shared" si="68"/>
        <v>-3.0136625567877773E-2</v>
      </c>
      <c r="AC83" s="4">
        <f t="shared" si="68"/>
        <v>7.2309350475766143E-2</v>
      </c>
      <c r="AD83" s="4">
        <f t="shared" si="68"/>
        <v>0.16666666666666674</v>
      </c>
      <c r="AE83" s="4">
        <f t="shared" si="68"/>
        <v>-2.7716570252377615E-2</v>
      </c>
    </row>
    <row r="84" spans="1:31" x14ac:dyDescent="0.25">
      <c r="A84" s="12">
        <v>2028</v>
      </c>
      <c r="B84" s="12"/>
      <c r="C84" s="4">
        <f t="shared" si="69"/>
        <v>3.0454790703882111</v>
      </c>
      <c r="D84" s="4">
        <f t="shared" si="70"/>
        <v>3.0618053907830975</v>
      </c>
      <c r="E84" s="4">
        <f t="shared" si="71"/>
        <v>7.0718479933362879</v>
      </c>
      <c r="F84" s="4">
        <f t="shared" si="72"/>
        <v>1.7931835849960132</v>
      </c>
      <c r="G84" s="4">
        <f t="shared" si="73"/>
        <v>6.8566910556722291</v>
      </c>
      <c r="H84" s="4">
        <f t="shared" si="74"/>
        <v>5.2423726760442673</v>
      </c>
      <c r="I84" s="4">
        <f t="shared" si="75"/>
        <v>7.3226209303999479</v>
      </c>
      <c r="J84" s="4">
        <f t="shared" si="76"/>
        <v>7.1723910224674947</v>
      </c>
      <c r="K84" s="4">
        <f t="shared" si="77"/>
        <v>0.63513615926938827</v>
      </c>
      <c r="L84" s="4">
        <f t="shared" si="78"/>
        <v>4.071353142966446</v>
      </c>
      <c r="M84" s="4">
        <f t="shared" si="79"/>
        <v>0.82217015445076325</v>
      </c>
      <c r="N84" s="4">
        <f t="shared" si="80"/>
        <v>2.1436271742160475E-2</v>
      </c>
      <c r="O84" s="4">
        <f t="shared" si="81"/>
        <v>3.2168535843573896</v>
      </c>
      <c r="Q84" s="12">
        <v>2028</v>
      </c>
      <c r="R84" s="12"/>
      <c r="S84" s="4">
        <f t="shared" si="82"/>
        <v>1.8513685742234109E-2</v>
      </c>
      <c r="T84" s="4">
        <f t="shared" si="68"/>
        <v>-9.9438838313450351E-3</v>
      </c>
      <c r="U84" s="4">
        <f t="shared" si="68"/>
        <v>-1.9448785918850797E-3</v>
      </c>
      <c r="V84" s="4">
        <f t="shared" si="68"/>
        <v>-3.1550154192760971E-5</v>
      </c>
      <c r="W84" s="4">
        <f t="shared" si="68"/>
        <v>1.523238311663011E-3</v>
      </c>
      <c r="X84" s="4">
        <f t="shared" si="68"/>
        <v>1.901009753147842E-2</v>
      </c>
      <c r="Y84" s="4">
        <f t="shared" si="68"/>
        <v>-6.1039260769224502E-4</v>
      </c>
      <c r="Z84" s="4">
        <f t="shared" si="68"/>
        <v>-1.8834173864334947E-4</v>
      </c>
      <c r="AA84" s="4">
        <f t="shared" si="68"/>
        <v>-0.23966845165546879</v>
      </c>
      <c r="AB84" s="4">
        <f t="shared" si="68"/>
        <v>-3.1073062827559061E-2</v>
      </c>
      <c r="AC84" s="4">
        <f t="shared" si="68"/>
        <v>6.7433292868036343E-2</v>
      </c>
      <c r="AD84" s="4">
        <f t="shared" si="68"/>
        <v>0.14285714285714279</v>
      </c>
      <c r="AE84" s="4">
        <f t="shared" si="68"/>
        <v>-2.8506677584304918E-2</v>
      </c>
    </row>
    <row r="85" spans="1:31" x14ac:dyDescent="0.25">
      <c r="A85" s="12">
        <v>2029</v>
      </c>
      <c r="B85" s="12"/>
      <c r="C85" s="4">
        <f t="shared" si="69"/>
        <v>3.1008372292750304</v>
      </c>
      <c r="D85" s="4">
        <f t="shared" si="70"/>
        <v>3.0310533590316502</v>
      </c>
      <c r="E85" s="4">
        <f t="shared" si="71"/>
        <v>7.0580673058048209</v>
      </c>
      <c r="F85" s="4">
        <f t="shared" si="72"/>
        <v>1.7931270079923973</v>
      </c>
      <c r="G85" s="4">
        <f t="shared" si="73"/>
        <v>6.8671195451048304</v>
      </c>
      <c r="H85" s="4">
        <f t="shared" si="74"/>
        <v>5.3401715262316971</v>
      </c>
      <c r="I85" s="4">
        <f t="shared" si="75"/>
        <v>7.3181485267929993</v>
      </c>
      <c r="J85" s="4">
        <f t="shared" si="76"/>
        <v>7.1710399074007327</v>
      </c>
      <c r="K85" s="4">
        <f t="shared" si="77"/>
        <v>0.43493126153243583</v>
      </c>
      <c r="L85" s="4">
        <f t="shared" si="78"/>
        <v>3.9407866294852938</v>
      </c>
      <c r="M85" s="4">
        <f t="shared" si="79"/>
        <v>0.87410936337638467</v>
      </c>
      <c r="N85" s="4">
        <f t="shared" si="80"/>
        <v>2.4115805709930535E-2</v>
      </c>
      <c r="O85" s="4">
        <f t="shared" si="81"/>
        <v>3.1224609561742458</v>
      </c>
      <c r="Q85" s="12">
        <v>2029</v>
      </c>
      <c r="R85" s="12"/>
      <c r="S85" s="4">
        <f t="shared" si="82"/>
        <v>1.8177159523136366E-2</v>
      </c>
      <c r="T85" s="4">
        <f t="shared" si="68"/>
        <v>-1.004375779205946E-2</v>
      </c>
      <c r="U85" s="4">
        <f t="shared" si="68"/>
        <v>-1.9486685155637451E-3</v>
      </c>
      <c r="V85" s="4">
        <f t="shared" si="68"/>
        <v>-3.1551149636488418E-5</v>
      </c>
      <c r="W85" s="4">
        <f t="shared" si="68"/>
        <v>1.5209215856348823E-3</v>
      </c>
      <c r="X85" s="4">
        <f t="shared" si="68"/>
        <v>1.8655455502874618E-2</v>
      </c>
      <c r="Y85" s="4">
        <f t="shared" si="68"/>
        <v>-6.1076541438620513E-4</v>
      </c>
      <c r="Z85" s="4">
        <f t="shared" si="68"/>
        <v>-1.8837721793607543E-4</v>
      </c>
      <c r="AA85" s="4">
        <f t="shared" si="68"/>
        <v>-0.31521571369397816</v>
      </c>
      <c r="AB85" s="4">
        <f t="shared" si="68"/>
        <v>-3.206956235341929E-2</v>
      </c>
      <c r="AC85" s="4">
        <f t="shared" si="68"/>
        <v>6.3173308644751902E-2</v>
      </c>
      <c r="AD85" s="4">
        <f t="shared" si="68"/>
        <v>0.125</v>
      </c>
      <c r="AE85" s="4">
        <f t="shared" si="68"/>
        <v>-2.9343153397514699E-2</v>
      </c>
    </row>
    <row r="86" spans="1:31" x14ac:dyDescent="0.25">
      <c r="A86" s="12">
        <v>2030</v>
      </c>
      <c r="B86" s="12"/>
      <c r="C86" s="4">
        <f t="shared" si="69"/>
        <v>3.1561953881618496</v>
      </c>
      <c r="D86" s="4">
        <f t="shared" si="70"/>
        <v>3.0003013272802028</v>
      </c>
      <c r="E86" s="4">
        <f t="shared" si="71"/>
        <v>7.0442866182733539</v>
      </c>
      <c r="F86" s="4">
        <f t="shared" si="72"/>
        <v>1.7930704309887815</v>
      </c>
      <c r="G86" s="4">
        <f t="shared" si="73"/>
        <v>6.8775480345374316</v>
      </c>
      <c r="H86" s="4">
        <f t="shared" si="74"/>
        <v>5.4379703764191269</v>
      </c>
      <c r="I86" s="4">
        <f t="shared" si="75"/>
        <v>7.3136761231860508</v>
      </c>
      <c r="J86" s="4">
        <f t="shared" si="76"/>
        <v>7.1696887923339707</v>
      </c>
      <c r="K86" s="4">
        <f t="shared" si="77"/>
        <v>0.23472636379548339</v>
      </c>
      <c r="L86" s="4">
        <f t="shared" si="78"/>
        <v>3.8102201160041416</v>
      </c>
      <c r="M86" s="4">
        <f t="shared" si="79"/>
        <v>0.9260485723020061</v>
      </c>
      <c r="N86" s="4">
        <f t="shared" si="80"/>
        <v>2.6795339677700595E-2</v>
      </c>
      <c r="O86" s="4">
        <f t="shared" si="81"/>
        <v>3.028068327991102</v>
      </c>
      <c r="Q86" s="12">
        <v>2030</v>
      </c>
      <c r="R86" s="12"/>
      <c r="S86" s="4">
        <f t="shared" si="82"/>
        <v>1.7852649073025306E-2</v>
      </c>
      <c r="T86" s="4">
        <f t="shared" si="68"/>
        <v>-1.0145658326936147E-2</v>
      </c>
      <c r="U86" s="4">
        <f t="shared" si="68"/>
        <v>-1.9524732386914101E-3</v>
      </c>
      <c r="V86" s="4">
        <f t="shared" si="68"/>
        <v>-3.1552145142943466E-5</v>
      </c>
      <c r="W86" s="4">
        <f t="shared" si="68"/>
        <v>1.5186118960219819E-3</v>
      </c>
      <c r="X86" s="4">
        <f t="shared" si="68"/>
        <v>1.8313803162881115E-2</v>
      </c>
      <c r="Y86" s="4">
        <f t="shared" si="68"/>
        <v>-6.1113867675333111E-4</v>
      </c>
      <c r="Z86" s="4">
        <f t="shared" si="68"/>
        <v>-1.8841271059832909E-4</v>
      </c>
      <c r="AA86" s="4">
        <f t="shared" si="68"/>
        <v>-0.46031388277667362</v>
      </c>
      <c r="AB86" s="4">
        <f t="shared" si="68"/>
        <v>-3.3132094111425037E-2</v>
      </c>
      <c r="AC86" s="4">
        <f t="shared" si="68"/>
        <v>5.9419577345560137E-2</v>
      </c>
      <c r="AD86" s="4">
        <f t="shared" si="68"/>
        <v>0.11111111111111116</v>
      </c>
      <c r="AE86" s="4">
        <f t="shared" si="68"/>
        <v>-3.0230202877795764E-2</v>
      </c>
    </row>
    <row r="87" spans="1:31" x14ac:dyDescent="0.25">
      <c r="A87" s="12">
        <v>2031</v>
      </c>
      <c r="B87" s="12"/>
      <c r="C87" s="4">
        <f>C86+(C$35-C$33)/($A$34-$A$32)</f>
        <v>3.1605065766349023</v>
      </c>
      <c r="D87" s="4">
        <f t="shared" ref="D87:O87" si="83">D86+(D$35-D$33)/($A$34-$A$32)</f>
        <v>2.9826796876461734</v>
      </c>
      <c r="E87" s="4">
        <f t="shared" si="83"/>
        <v>6.9787089862471197</v>
      </c>
      <c r="F87" s="4">
        <f t="shared" si="83"/>
        <v>1.7863917596258996</v>
      </c>
      <c r="G87" s="4">
        <f t="shared" si="83"/>
        <v>6.7900199147471039</v>
      </c>
      <c r="H87" s="4">
        <f t="shared" si="83"/>
        <v>5.4110259627045476</v>
      </c>
      <c r="I87" s="4">
        <f t="shared" si="83"/>
        <v>7.2410398982404489</v>
      </c>
      <c r="J87" s="4">
        <f t="shared" si="83"/>
        <v>7.1490200428148523</v>
      </c>
      <c r="K87" s="4">
        <f t="shared" si="83"/>
        <v>0.21671897456657044</v>
      </c>
      <c r="L87" s="4">
        <f t="shared" si="83"/>
        <v>3.7489143121756161</v>
      </c>
      <c r="M87" s="4">
        <f t="shared" si="83"/>
        <v>1.0153195010149574</v>
      </c>
      <c r="N87" s="4">
        <f t="shared" si="83"/>
        <v>3.4335805663320854E-2</v>
      </c>
      <c r="O87" s="4">
        <f t="shared" si="83"/>
        <v>2.9924643229538002</v>
      </c>
      <c r="Q87" s="12">
        <v>2031</v>
      </c>
      <c r="R87" s="12"/>
      <c r="S87" s="4">
        <f t="shared" si="82"/>
        <v>1.3659447349878562E-3</v>
      </c>
      <c r="T87" s="4">
        <f t="shared" si="68"/>
        <v>-5.8732899505142822E-3</v>
      </c>
      <c r="U87" s="4">
        <f t="shared" si="68"/>
        <v>-9.3093361442905254E-3</v>
      </c>
      <c r="V87" s="4">
        <f t="shared" si="68"/>
        <v>-3.7247122296244495E-3</v>
      </c>
      <c r="W87" s="4">
        <f t="shared" si="68"/>
        <v>-1.272664608822538E-2</v>
      </c>
      <c r="X87" s="4">
        <f t="shared" si="68"/>
        <v>-4.9548658505790266E-3</v>
      </c>
      <c r="Y87" s="4">
        <f t="shared" si="68"/>
        <v>-9.9315616007835672E-3</v>
      </c>
      <c r="Z87" s="4">
        <f t="shared" si="68"/>
        <v>-2.8827959089685606E-3</v>
      </c>
      <c r="AA87" s="4">
        <f t="shared" si="68"/>
        <v>-7.6716517640952997E-2</v>
      </c>
      <c r="AB87" s="4">
        <f t="shared" si="68"/>
        <v>-1.6089832598127685E-2</v>
      </c>
      <c r="AC87" s="4">
        <f t="shared" si="68"/>
        <v>9.6399834072459445E-2</v>
      </c>
      <c r="AD87" s="4">
        <f t="shared" si="68"/>
        <v>0.28140960615981769</v>
      </c>
      <c r="AE87" s="4">
        <f t="shared" si="68"/>
        <v>-1.1757992614691903E-2</v>
      </c>
    </row>
    <row r="88" spans="1:31" x14ac:dyDescent="0.25">
      <c r="A88" s="12">
        <v>2032</v>
      </c>
      <c r="B88" s="12"/>
      <c r="C88" s="4">
        <f t="shared" ref="C88:C96" si="84">C87+(C$35-C$33)/($A$34-$A$32)</f>
        <v>3.164817765107955</v>
      </c>
      <c r="D88" s="4">
        <f t="shared" ref="D88:D96" si="85">D87+(D$35-D$33)/($A$34-$A$32)</f>
        <v>2.965058048012144</v>
      </c>
      <c r="E88" s="4">
        <f t="shared" ref="E88:E96" si="86">E87+(E$35-E$33)/($A$34-$A$32)</f>
        <v>6.9131313542208854</v>
      </c>
      <c r="F88" s="4">
        <f t="shared" ref="F88:F96" si="87">F87+(F$35-F$33)/($A$34-$A$32)</f>
        <v>1.7797130882630177</v>
      </c>
      <c r="G88" s="4">
        <f t="shared" ref="G88:G96" si="88">G87+(G$35-G$33)/($A$34-$A$32)</f>
        <v>6.7024917949567762</v>
      </c>
      <c r="H88" s="4">
        <f t="shared" ref="H88:H96" si="89">H87+(H$35-H$33)/($A$34-$A$32)</f>
        <v>5.3840815489899683</v>
      </c>
      <c r="I88" s="4">
        <f t="shared" ref="I88:I96" si="90">I87+(I$35-I$33)/($A$34-$A$32)</f>
        <v>7.1684036732948471</v>
      </c>
      <c r="J88" s="4">
        <f t="shared" ref="J88:J96" si="91">J87+(J$35-J$33)/($A$34-$A$32)</f>
        <v>7.1283512932957338</v>
      </c>
      <c r="K88" s="4">
        <f t="shared" ref="K88:K96" si="92">K87+(K$35-K$33)/($A$34-$A$32)</f>
        <v>0.19871158533765748</v>
      </c>
      <c r="L88" s="4">
        <f t="shared" ref="L88:L96" si="93">L87+(L$35-L$33)/($A$34-$A$32)</f>
        <v>3.6876085083470906</v>
      </c>
      <c r="M88" s="4">
        <f t="shared" ref="M88:M96" si="94">M87+(M$35-M$33)/($A$34-$A$32)</f>
        <v>1.1045904297279088</v>
      </c>
      <c r="N88" s="4">
        <f t="shared" ref="N88:N96" si="95">N87+(N$35-N$33)/($A$34-$A$32)</f>
        <v>4.1876271648941109E-2</v>
      </c>
      <c r="O88" s="4">
        <f t="shared" ref="O88:O96" si="96">O87+(O$35-O$33)/($A$34-$A$32)</f>
        <v>2.9568603179164983</v>
      </c>
      <c r="Q88" s="12">
        <v>2032</v>
      </c>
      <c r="R88" s="12"/>
      <c r="S88" s="4">
        <f t="shared" si="82"/>
        <v>1.3640814750788266E-3</v>
      </c>
      <c r="T88" s="4">
        <f t="shared" si="68"/>
        <v>-5.9079892846073401E-3</v>
      </c>
      <c r="U88" s="4">
        <f t="shared" si="68"/>
        <v>-9.3968142467993898E-3</v>
      </c>
      <c r="V88" s="4">
        <f t="shared" si="68"/>
        <v>-3.7386375787361592E-3</v>
      </c>
      <c r="W88" s="4">
        <f t="shared" si="68"/>
        <v>-1.2890701483839084E-2</v>
      </c>
      <c r="X88" s="4">
        <f t="shared" si="68"/>
        <v>-4.9795387973174954E-3</v>
      </c>
      <c r="Y88" s="4">
        <f t="shared" si="68"/>
        <v>-1.0031186951925508E-2</v>
      </c>
      <c r="Z88" s="4">
        <f t="shared" si="68"/>
        <v>-2.8911304479963817E-3</v>
      </c>
      <c r="AA88" s="4">
        <f t="shared" si="68"/>
        <v>-8.3090967299596308E-2</v>
      </c>
      <c r="AB88" s="4">
        <f t="shared" si="68"/>
        <v>-1.6352948806916734E-2</v>
      </c>
      <c r="AC88" s="4">
        <f t="shared" si="68"/>
        <v>8.7923977254167118E-2</v>
      </c>
      <c r="AD88" s="4">
        <f t="shared" si="68"/>
        <v>0.21960940889397396</v>
      </c>
      <c r="AE88" s="4">
        <f t="shared" si="68"/>
        <v>-1.1897887892664327E-2</v>
      </c>
    </row>
    <row r="89" spans="1:31" x14ac:dyDescent="0.25">
      <c r="A89" s="12">
        <v>2033</v>
      </c>
      <c r="B89" s="12"/>
      <c r="C89" s="4">
        <f t="shared" si="84"/>
        <v>3.1691289535810077</v>
      </c>
      <c r="D89" s="4">
        <f t="shared" si="85"/>
        <v>2.9474364083781146</v>
      </c>
      <c r="E89" s="4">
        <f t="shared" si="86"/>
        <v>6.8475537221946512</v>
      </c>
      <c r="F89" s="4">
        <f t="shared" si="87"/>
        <v>1.7730344169001357</v>
      </c>
      <c r="G89" s="4">
        <f t="shared" si="88"/>
        <v>6.6149636751664485</v>
      </c>
      <c r="H89" s="4">
        <f t="shared" si="89"/>
        <v>5.3571371352753889</v>
      </c>
      <c r="I89" s="4">
        <f t="shared" si="90"/>
        <v>7.0957674483492452</v>
      </c>
      <c r="J89" s="4">
        <f t="shared" si="91"/>
        <v>7.1076825437766153</v>
      </c>
      <c r="K89" s="4">
        <f t="shared" si="92"/>
        <v>0.18070419610874452</v>
      </c>
      <c r="L89" s="4">
        <f t="shared" si="93"/>
        <v>3.6263027045185652</v>
      </c>
      <c r="M89" s="4">
        <f t="shared" si="94"/>
        <v>1.1938613584408602</v>
      </c>
      <c r="N89" s="4">
        <f t="shared" si="95"/>
        <v>4.9416737634561364E-2</v>
      </c>
      <c r="O89" s="4">
        <f t="shared" si="96"/>
        <v>2.9212563128791964</v>
      </c>
      <c r="Q89" s="12">
        <v>2033</v>
      </c>
      <c r="R89" s="12"/>
      <c r="S89" s="4">
        <f t="shared" si="82"/>
        <v>1.3622232915220245E-3</v>
      </c>
      <c r="T89" s="4">
        <f t="shared" si="68"/>
        <v>-5.9431010619989122E-3</v>
      </c>
      <c r="U89" s="4">
        <f t="shared" si="68"/>
        <v>-9.4859519754669774E-3</v>
      </c>
      <c r="V89" s="4">
        <f t="shared" si="68"/>
        <v>-3.752667442256219E-3</v>
      </c>
      <c r="W89" s="4">
        <f t="shared" si="68"/>
        <v>-1.3059041691955153E-2</v>
      </c>
      <c r="X89" s="4">
        <f t="shared" si="68"/>
        <v>-5.0044586935414914E-3</v>
      </c>
      <c r="Y89" s="4">
        <f t="shared" si="68"/>
        <v>-1.0132831276815635E-2</v>
      </c>
      <c r="Z89" s="4">
        <f t="shared" si="68"/>
        <v>-2.8995133192379896E-3</v>
      </c>
      <c r="AA89" s="4">
        <f t="shared" si="68"/>
        <v>-9.0620731540711041E-2</v>
      </c>
      <c r="AB89" s="4">
        <f t="shared" si="68"/>
        <v>-1.6624813531522342E-2</v>
      </c>
      <c r="AC89" s="4">
        <f t="shared" si="68"/>
        <v>8.0818126167308213E-2</v>
      </c>
      <c r="AD89" s="4">
        <f t="shared" si="68"/>
        <v>0.1800653613300105</v>
      </c>
      <c r="AE89" s="4">
        <f t="shared" si="68"/>
        <v>-1.2041152171296865E-2</v>
      </c>
    </row>
    <row r="90" spans="1:31" x14ac:dyDescent="0.25">
      <c r="A90" s="12">
        <v>2034</v>
      </c>
      <c r="B90" s="12"/>
      <c r="C90" s="4">
        <f t="shared" si="84"/>
        <v>3.1734401420540603</v>
      </c>
      <c r="D90" s="4">
        <f t="shared" si="85"/>
        <v>2.9298147687440852</v>
      </c>
      <c r="E90" s="4">
        <f t="shared" si="86"/>
        <v>6.781976090168417</v>
      </c>
      <c r="F90" s="4">
        <f t="shared" si="87"/>
        <v>1.7663557455372538</v>
      </c>
      <c r="G90" s="4">
        <f t="shared" si="88"/>
        <v>6.5274355553761207</v>
      </c>
      <c r="H90" s="4">
        <f t="shared" si="89"/>
        <v>5.3301927215608096</v>
      </c>
      <c r="I90" s="4">
        <f t="shared" si="90"/>
        <v>7.0231312234036434</v>
      </c>
      <c r="J90" s="4">
        <f t="shared" si="91"/>
        <v>7.0870137942574969</v>
      </c>
      <c r="K90" s="4">
        <f t="shared" si="92"/>
        <v>0.16269680687983157</v>
      </c>
      <c r="L90" s="4">
        <f t="shared" si="93"/>
        <v>3.5649969006900397</v>
      </c>
      <c r="M90" s="4">
        <f t="shared" si="94"/>
        <v>1.2831322871538116</v>
      </c>
      <c r="N90" s="4">
        <f t="shared" si="95"/>
        <v>5.6957203620181619E-2</v>
      </c>
      <c r="O90" s="4">
        <f t="shared" si="96"/>
        <v>2.8856523078418945</v>
      </c>
      <c r="Q90" s="12">
        <v>2034</v>
      </c>
      <c r="R90" s="12"/>
      <c r="S90" s="4">
        <f t="shared" si="82"/>
        <v>1.3603701636000221E-3</v>
      </c>
      <c r="T90" s="4">
        <f t="shared" si="68"/>
        <v>-5.9786326802301337E-3</v>
      </c>
      <c r="U90" s="4">
        <f t="shared" si="68"/>
        <v>-9.5767970120016477E-3</v>
      </c>
      <c r="V90" s="4">
        <f t="shared" si="68"/>
        <v>-3.7668030012403264E-3</v>
      </c>
      <c r="W90" s="4">
        <f t="shared" si="68"/>
        <v>-1.3231836800392638E-2</v>
      </c>
      <c r="X90" s="4">
        <f t="shared" si="68"/>
        <v>-5.0296292654442576E-3</v>
      </c>
      <c r="Y90" s="4">
        <f t="shared" si="68"/>
        <v>-1.023655657747069E-2</v>
      </c>
      <c r="Z90" s="4">
        <f t="shared" si="68"/>
        <v>-2.9079449443357719E-3</v>
      </c>
      <c r="AA90" s="4">
        <f t="shared" si="68"/>
        <v>-9.9651195803314052E-2</v>
      </c>
      <c r="AB90" s="4">
        <f t="shared" si="68"/>
        <v>-1.690587047577008E-2</v>
      </c>
      <c r="AC90" s="4">
        <f t="shared" si="68"/>
        <v>7.4774954463335597E-2</v>
      </c>
      <c r="AD90" s="4">
        <f t="shared" si="68"/>
        <v>0.15258931177088786</v>
      </c>
      <c r="AE90" s="4">
        <f t="shared" si="68"/>
        <v>-1.2187908633806477E-2</v>
      </c>
    </row>
    <row r="91" spans="1:31" x14ac:dyDescent="0.25">
      <c r="A91" s="12">
        <v>2035</v>
      </c>
      <c r="B91" s="12"/>
      <c r="C91" s="4">
        <f t="shared" si="84"/>
        <v>3.177751330527113</v>
      </c>
      <c r="D91" s="4">
        <f t="shared" si="85"/>
        <v>2.9121931291100558</v>
      </c>
      <c r="E91" s="4">
        <f t="shared" si="86"/>
        <v>6.7163984581421827</v>
      </c>
      <c r="F91" s="4">
        <f t="shared" si="87"/>
        <v>1.7596770741743719</v>
      </c>
      <c r="G91" s="4">
        <f t="shared" si="88"/>
        <v>6.439907435585793</v>
      </c>
      <c r="H91" s="4">
        <f t="shared" si="89"/>
        <v>5.3032483078462302</v>
      </c>
      <c r="I91" s="4">
        <f t="shared" si="90"/>
        <v>6.9504949984580415</v>
      </c>
      <c r="J91" s="4">
        <f t="shared" si="91"/>
        <v>7.0663450447383784</v>
      </c>
      <c r="K91" s="4">
        <f t="shared" si="92"/>
        <v>0.14468941765091861</v>
      </c>
      <c r="L91" s="4">
        <f t="shared" si="93"/>
        <v>3.5036910968615143</v>
      </c>
      <c r="M91" s="4">
        <f t="shared" si="94"/>
        <v>1.3724032158667629</v>
      </c>
      <c r="N91" s="4">
        <f t="shared" si="95"/>
        <v>6.4497669605801874E-2</v>
      </c>
      <c r="O91" s="4">
        <f t="shared" si="96"/>
        <v>2.8500483028045926</v>
      </c>
      <c r="Q91" s="12">
        <v>2035</v>
      </c>
      <c r="R91" s="12"/>
      <c r="S91" s="4">
        <f t="shared" si="82"/>
        <v>1.3585220707084122E-3</v>
      </c>
      <c r="T91" s="4">
        <f t="shared" si="68"/>
        <v>-6.0145917148145545E-3</v>
      </c>
      <c r="U91" s="4">
        <f t="shared" si="68"/>
        <v>-9.6693988823257637E-3</v>
      </c>
      <c r="V91" s="4">
        <f t="shared" si="68"/>
        <v>-3.7810454546066685E-3</v>
      </c>
      <c r="W91" s="4">
        <f t="shared" si="68"/>
        <v>-1.3409266019982047E-2</v>
      </c>
      <c r="X91" s="4">
        <f t="shared" si="68"/>
        <v>-5.0550543145632121E-3</v>
      </c>
      <c r="Y91" s="4">
        <f t="shared" si="68"/>
        <v>-1.0342427420913292E-2</v>
      </c>
      <c r="Z91" s="4">
        <f t="shared" si="68"/>
        <v>-2.9164257498505153E-3</v>
      </c>
      <c r="AA91" s="4">
        <f t="shared" si="68"/>
        <v>-0.11068065547354766</v>
      </c>
      <c r="AB91" s="4">
        <f t="shared" si="68"/>
        <v>-1.7196593864263754E-2</v>
      </c>
      <c r="AC91" s="4">
        <f t="shared" si="68"/>
        <v>6.9572661842192574E-2</v>
      </c>
      <c r="AD91" s="4">
        <f t="shared" si="68"/>
        <v>0.13238827586943613</v>
      </c>
      <c r="AE91" s="4">
        <f t="shared" si="68"/>
        <v>-1.2338286542888932E-2</v>
      </c>
    </row>
    <row r="92" spans="1:31" x14ac:dyDescent="0.25">
      <c r="A92" s="12">
        <v>2036</v>
      </c>
      <c r="B92" s="12"/>
      <c r="C92" s="4">
        <f t="shared" si="84"/>
        <v>3.1820625190001657</v>
      </c>
      <c r="D92" s="4">
        <f t="shared" si="85"/>
        <v>2.8945714894760264</v>
      </c>
      <c r="E92" s="4">
        <f t="shared" si="86"/>
        <v>6.6508208261159485</v>
      </c>
      <c r="F92" s="4">
        <f t="shared" si="87"/>
        <v>1.75299840281149</v>
      </c>
      <c r="G92" s="4">
        <f t="shared" si="88"/>
        <v>6.3523793157954653</v>
      </c>
      <c r="H92" s="4">
        <f t="shared" si="89"/>
        <v>5.2763038941316509</v>
      </c>
      <c r="I92" s="4">
        <f t="shared" si="90"/>
        <v>6.8778587735124397</v>
      </c>
      <c r="J92" s="4">
        <f t="shared" si="91"/>
        <v>7.04567629521926</v>
      </c>
      <c r="K92" s="4">
        <f t="shared" si="92"/>
        <v>0.12668202842200565</v>
      </c>
      <c r="L92" s="4">
        <f t="shared" si="93"/>
        <v>3.4423852930329888</v>
      </c>
      <c r="M92" s="4">
        <f t="shared" si="94"/>
        <v>1.4616741445797143</v>
      </c>
      <c r="N92" s="4">
        <f t="shared" si="95"/>
        <v>7.2038135591422137E-2</v>
      </c>
      <c r="O92" s="4">
        <f t="shared" si="96"/>
        <v>2.8144442977672908</v>
      </c>
      <c r="Q92" s="12">
        <v>2036</v>
      </c>
      <c r="R92" s="12"/>
      <c r="S92" s="4">
        <f t="shared" si="82"/>
        <v>1.3566789923544764E-3</v>
      </c>
      <c r="T92" s="4">
        <f t="shared" si="68"/>
        <v>-6.0509859246232756E-3</v>
      </c>
      <c r="U92" s="4">
        <f t="shared" si="68"/>
        <v>-9.7638090466082295E-3</v>
      </c>
      <c r="V92" s="4">
        <f t="shared" si="68"/>
        <v>-3.7953960194744285E-3</v>
      </c>
      <c r="W92" s="4">
        <f t="shared" si="68"/>
        <v>-1.3591518304543082E-2</v>
      </c>
      <c r="X92" s="4">
        <f t="shared" si="68"/>
        <v>-5.080737719694306E-3</v>
      </c>
      <c r="Y92" s="4">
        <f t="shared" si="68"/>
        <v>-1.0450511073199276E-2</v>
      </c>
      <c r="Z92" s="4">
        <f t="shared" si="68"/>
        <v>-2.9249561673341251E-3</v>
      </c>
      <c r="AA92" s="4">
        <f t="shared" si="68"/>
        <v>-0.12445546828005105</v>
      </c>
      <c r="AB92" s="4">
        <f t="shared" si="68"/>
        <v>-1.7497491112570152E-2</v>
      </c>
      <c r="AC92" s="4">
        <f t="shared" si="68"/>
        <v>6.5047157920400833E-2</v>
      </c>
      <c r="AD92" s="4">
        <f t="shared" si="68"/>
        <v>0.11691067338876326</v>
      </c>
      <c r="AE92" s="4">
        <f t="shared" si="68"/>
        <v>-1.2492421620456606E-2</v>
      </c>
    </row>
    <row r="93" spans="1:31" x14ac:dyDescent="0.25">
      <c r="A93" s="12">
        <v>2037</v>
      </c>
      <c r="B93" s="12"/>
      <c r="C93" s="4">
        <f t="shared" si="84"/>
        <v>3.1863737074732184</v>
      </c>
      <c r="D93" s="4">
        <f t="shared" si="85"/>
        <v>2.876949849841997</v>
      </c>
      <c r="E93" s="4">
        <f t="shared" si="86"/>
        <v>6.5852431940897143</v>
      </c>
      <c r="F93" s="4">
        <f t="shared" si="87"/>
        <v>1.7463197314486081</v>
      </c>
      <c r="G93" s="4">
        <f t="shared" si="88"/>
        <v>6.2648511960051376</v>
      </c>
      <c r="H93" s="4">
        <f t="shared" si="89"/>
        <v>5.2493594804170716</v>
      </c>
      <c r="I93" s="4">
        <f t="shared" si="90"/>
        <v>6.8052225485668378</v>
      </c>
      <c r="J93" s="4">
        <f t="shared" si="91"/>
        <v>7.0250075457001415</v>
      </c>
      <c r="K93" s="4">
        <f t="shared" si="92"/>
        <v>0.1086746391930927</v>
      </c>
      <c r="L93" s="4">
        <f t="shared" si="93"/>
        <v>3.3810794892044633</v>
      </c>
      <c r="M93" s="4">
        <f t="shared" si="94"/>
        <v>1.5509450732926657</v>
      </c>
      <c r="N93" s="4">
        <f t="shared" si="95"/>
        <v>7.9578601577042385E-2</v>
      </c>
      <c r="O93" s="4">
        <f t="shared" si="96"/>
        <v>2.7788402927299889</v>
      </c>
      <c r="Q93" s="12">
        <v>2037</v>
      </c>
      <c r="R93" s="12"/>
      <c r="S93" s="4">
        <f t="shared" si="82"/>
        <v>1.3548409081565183E-3</v>
      </c>
      <c r="T93" s="4">
        <f t="shared" ref="T93:T106" si="97">D93/D92-1</f>
        <v>-6.0878232574657076E-3</v>
      </c>
      <c r="U93" s="4">
        <f t="shared" ref="U93:U106" si="98">E93/E92-1</f>
        <v>-9.8600809946238765E-3</v>
      </c>
      <c r="V93" s="4">
        <f t="shared" ref="V93:V106" si="99">F93/F92-1</f>
        <v>-3.8098559315117297E-3</v>
      </c>
      <c r="W93" s="4">
        <f t="shared" ref="W93:W106" si="100">G93/G92-1</f>
        <v>-1.3778793022117708E-2</v>
      </c>
      <c r="X93" s="4">
        <f t="shared" ref="X93:X106" si="101">H93/H92-1</f>
        <v>-5.1066834388646676E-3</v>
      </c>
      <c r="Y93" s="4">
        <f t="shared" ref="Y93:Y106" si="102">I93/I92-1</f>
        <v>-1.0560877641939026E-2</v>
      </c>
      <c r="Z93" s="4">
        <f t="shared" ref="Z93:Z106" si="103">J93/J92-1</f>
        <v>-2.9335366334021229E-3</v>
      </c>
      <c r="AA93" s="4">
        <f t="shared" ref="AA93:AA106" si="104">K93/K92-1</f>
        <v>-0.14214636008926529</v>
      </c>
      <c r="AB93" s="4">
        <f t="shared" ref="AB93:AB106" si="105">L93/L92-1</f>
        <v>-1.7809105782726209E-2</v>
      </c>
      <c r="AC93" s="4">
        <f t="shared" ref="AC93:AC106" si="106">M93/M92-1</f>
        <v>6.10744392270961E-2</v>
      </c>
      <c r="AD93" s="4">
        <f t="shared" ref="AD93:AD106" si="107">N93/N92-1</f>
        <v>0.10467325290575835</v>
      </c>
      <c r="AE93" s="4">
        <f t="shared" ref="AE93:AE106" si="108">O93/O92-1</f>
        <v>-1.2650456456198667E-2</v>
      </c>
    </row>
    <row r="94" spans="1:31" x14ac:dyDescent="0.25">
      <c r="A94" s="12">
        <v>2038</v>
      </c>
      <c r="B94" s="12"/>
      <c r="C94" s="4">
        <f t="shared" si="84"/>
        <v>3.190684895946271</v>
      </c>
      <c r="D94" s="4">
        <f t="shared" si="85"/>
        <v>2.8593282102079676</v>
      </c>
      <c r="E94" s="4">
        <f t="shared" si="86"/>
        <v>6.51966556206348</v>
      </c>
      <c r="F94" s="4">
        <f t="shared" si="87"/>
        <v>1.7396410600857262</v>
      </c>
      <c r="G94" s="4">
        <f t="shared" si="88"/>
        <v>6.1773230762148099</v>
      </c>
      <c r="H94" s="4">
        <f t="shared" si="89"/>
        <v>5.2224150667024922</v>
      </c>
      <c r="I94" s="4">
        <f t="shared" si="90"/>
        <v>6.732586323621236</v>
      </c>
      <c r="J94" s="4">
        <f t="shared" si="91"/>
        <v>7.0043387961810231</v>
      </c>
      <c r="K94" s="4">
        <f t="shared" si="92"/>
        <v>9.0667249964179741E-2</v>
      </c>
      <c r="L94" s="4">
        <f t="shared" si="93"/>
        <v>3.3197736853759379</v>
      </c>
      <c r="M94" s="4">
        <f t="shared" si="94"/>
        <v>1.6402160020056171</v>
      </c>
      <c r="N94" s="4">
        <f t="shared" si="95"/>
        <v>8.7119067562662633E-2</v>
      </c>
      <c r="O94" s="4">
        <f t="shared" si="96"/>
        <v>2.743236287692687</v>
      </c>
      <c r="Q94" s="12">
        <v>2038</v>
      </c>
      <c r="R94" s="12"/>
      <c r="S94" s="4">
        <f t="shared" si="82"/>
        <v>1.3530077978427535E-3</v>
      </c>
      <c r="T94" s="4">
        <f t="shared" si="97"/>
        <v>-6.1251118558764972E-3</v>
      </c>
      <c r="U94" s="4">
        <f t="shared" si="98"/>
        <v>-9.9582703468097389E-3</v>
      </c>
      <c r="V94" s="4">
        <f t="shared" si="99"/>
        <v>-3.8244264452889087E-3</v>
      </c>
      <c r="W94" s="4">
        <f t="shared" si="100"/>
        <v>-1.3971300682471322E-2</v>
      </c>
      <c r="X94" s="4">
        <f t="shared" si="101"/>
        <v>-5.1328955113659758E-3</v>
      </c>
      <c r="Y94" s="4">
        <f t="shared" si="102"/>
        <v>-1.067360022794539E-2</v>
      </c>
      <c r="Z94" s="4">
        <f t="shared" si="103"/>
        <v>-2.9421675898083643E-3</v>
      </c>
      <c r="AA94" s="4">
        <f t="shared" si="104"/>
        <v>-0.16570001393717526</v>
      </c>
      <c r="AB94" s="4">
        <f t="shared" si="105"/>
        <v>-1.8132020860281539E-2</v>
      </c>
      <c r="AC94" s="4">
        <f t="shared" si="106"/>
        <v>5.7559052380513176E-2</v>
      </c>
      <c r="AD94" s="4">
        <f t="shared" si="107"/>
        <v>9.4754944623148596E-2</v>
      </c>
      <c r="AE94" s="4">
        <f t="shared" si="108"/>
        <v>-1.2812540947548912E-2</v>
      </c>
    </row>
    <row r="95" spans="1:31" x14ac:dyDescent="0.25">
      <c r="A95" s="12">
        <v>2039</v>
      </c>
      <c r="B95" s="12"/>
      <c r="C95" s="4">
        <f t="shared" si="84"/>
        <v>3.1949960844193237</v>
      </c>
      <c r="D95" s="4">
        <f t="shared" si="85"/>
        <v>2.8417065705739382</v>
      </c>
      <c r="E95" s="4">
        <f t="shared" si="86"/>
        <v>6.4540879300372458</v>
      </c>
      <c r="F95" s="4">
        <f t="shared" si="87"/>
        <v>1.7329623887228442</v>
      </c>
      <c r="G95" s="4">
        <f t="shared" si="88"/>
        <v>6.0897949564244822</v>
      </c>
      <c r="H95" s="4">
        <f t="shared" si="89"/>
        <v>5.1954706529879129</v>
      </c>
      <c r="I95" s="4">
        <f t="shared" si="90"/>
        <v>6.6599500986756341</v>
      </c>
      <c r="J95" s="4">
        <f t="shared" si="91"/>
        <v>6.9836700466619046</v>
      </c>
      <c r="K95" s="4">
        <f t="shared" si="92"/>
        <v>7.2659860735266785E-2</v>
      </c>
      <c r="L95" s="4">
        <f t="shared" si="93"/>
        <v>3.2584678815474124</v>
      </c>
      <c r="M95" s="4">
        <f t="shared" si="94"/>
        <v>1.7294869307185685</v>
      </c>
      <c r="N95" s="4">
        <f t="shared" si="95"/>
        <v>9.4659533548282881E-2</v>
      </c>
      <c r="O95" s="4">
        <f t="shared" si="96"/>
        <v>2.7076322826553851</v>
      </c>
      <c r="Q95" s="12">
        <v>2039</v>
      </c>
      <c r="R95" s="12"/>
      <c r="S95" s="4">
        <f t="shared" si="82"/>
        <v>1.3511796412519761E-3</v>
      </c>
      <c r="T95" s="4">
        <f t="shared" si="97"/>
        <v>-6.162860063115172E-3</v>
      </c>
      <c r="U95" s="4">
        <f t="shared" si="98"/>
        <v>-1.0058434961421336E-2</v>
      </c>
      <c r="V95" s="4">
        <f t="shared" si="99"/>
        <v>-3.8391088346424462E-3</v>
      </c>
      <c r="W95" s="4">
        <f t="shared" si="100"/>
        <v>-1.4169263726442671E-2</v>
      </c>
      <c r="X95" s="4">
        <f t="shared" si="101"/>
        <v>-5.1593780598508943E-3</v>
      </c>
      <c r="Y95" s="4">
        <f t="shared" si="102"/>
        <v>-1.0788755086697965E-2</v>
      </c>
      <c r="Z95" s="4">
        <f t="shared" si="103"/>
        <v>-2.9508494835212007E-3</v>
      </c>
      <c r="AA95" s="4">
        <f t="shared" si="104"/>
        <v>-0.19860963287214739</v>
      </c>
      <c r="AB95" s="4">
        <f t="shared" si="105"/>
        <v>-1.8466862394441508E-2</v>
      </c>
      <c r="AC95" s="4">
        <f t="shared" si="106"/>
        <v>5.4426324705888041E-2</v>
      </c>
      <c r="AD95" s="4">
        <f t="shared" si="107"/>
        <v>8.6553566246523106E-2</v>
      </c>
      <c r="AE95" s="4">
        <f t="shared" si="108"/>
        <v>-1.2978832773916094E-2</v>
      </c>
    </row>
    <row r="96" spans="1:31" x14ac:dyDescent="0.25">
      <c r="A96" s="12">
        <v>2040</v>
      </c>
      <c r="B96" s="12"/>
      <c r="C96" s="4">
        <f t="shared" si="84"/>
        <v>3.1993072728923764</v>
      </c>
      <c r="D96" s="4">
        <f t="shared" si="85"/>
        <v>2.8240849309399088</v>
      </c>
      <c r="E96" s="4">
        <f t="shared" si="86"/>
        <v>6.3885102980110116</v>
      </c>
      <c r="F96" s="4">
        <f t="shared" si="87"/>
        <v>1.7262837173599623</v>
      </c>
      <c r="G96" s="4">
        <f t="shared" si="88"/>
        <v>6.0022668366341545</v>
      </c>
      <c r="H96" s="4">
        <f t="shared" si="89"/>
        <v>5.1685262392733335</v>
      </c>
      <c r="I96" s="4">
        <f t="shared" si="90"/>
        <v>6.5873138737300323</v>
      </c>
      <c r="J96" s="4">
        <f t="shared" si="91"/>
        <v>6.9630012971427862</v>
      </c>
      <c r="K96" s="4">
        <f t="shared" si="92"/>
        <v>5.4652471506353828E-2</v>
      </c>
      <c r="L96" s="4">
        <f t="shared" si="93"/>
        <v>3.1971620777188869</v>
      </c>
      <c r="M96" s="4">
        <f t="shared" si="94"/>
        <v>1.8187578594315199</v>
      </c>
      <c r="N96" s="4">
        <f t="shared" si="95"/>
        <v>0.10219999953390313</v>
      </c>
      <c r="O96" s="4">
        <f t="shared" si="96"/>
        <v>2.6720282776180833</v>
      </c>
      <c r="Q96" s="12">
        <v>2040</v>
      </c>
      <c r="R96" s="12"/>
      <c r="S96" s="4">
        <f t="shared" si="82"/>
        <v>1.3493564183306717E-3</v>
      </c>
      <c r="T96" s="4">
        <f t="shared" si="97"/>
        <v>-6.2010764293902731E-3</v>
      </c>
      <c r="U96" s="4">
        <f t="shared" si="98"/>
        <v>-1.0160635048220623E-2</v>
      </c>
      <c r="V96" s="4">
        <f t="shared" si="99"/>
        <v>-3.8539043930456707E-3</v>
      </c>
      <c r="W96" s="4">
        <f t="shared" si="100"/>
        <v>-1.4372917383365991E-2</v>
      </c>
      <c r="X96" s="4">
        <f t="shared" si="101"/>
        <v>-5.1861352924943427E-3</v>
      </c>
      <c r="Y96" s="4">
        <f t="shared" si="102"/>
        <v>-1.0906421800374488E-2</v>
      </c>
      <c r="Z96" s="4">
        <f t="shared" si="103"/>
        <v>-2.959582766800084E-3</v>
      </c>
      <c r="AA96" s="4">
        <f t="shared" si="104"/>
        <v>-0.24783132043869638</v>
      </c>
      <c r="AB96" s="4">
        <f t="shared" si="105"/>
        <v>-1.8814303549130607E-2</v>
      </c>
      <c r="AC96" s="4">
        <f t="shared" si="106"/>
        <v>5.1617001046582622E-2</v>
      </c>
      <c r="AD96" s="4">
        <f t="shared" si="107"/>
        <v>7.965881198615965E-2</v>
      </c>
      <c r="AE96" s="4">
        <f t="shared" si="108"/>
        <v>-1.3149497908329311E-2</v>
      </c>
    </row>
    <row r="97" spans="1:31" x14ac:dyDescent="0.25">
      <c r="A97" s="12">
        <v>2041</v>
      </c>
      <c r="B97" s="12"/>
      <c r="C97" s="4">
        <f>C96+(C$37-C$35)/($A$36-$A$34)</f>
        <v>3.1972258965188711</v>
      </c>
      <c r="D97" s="4">
        <f t="shared" ref="D97:O97" si="109">D96+(D$37-D$35)/($A$36-$A$34)</f>
        <v>2.8031878145620763</v>
      </c>
      <c r="E97" s="4">
        <f t="shared" si="109"/>
        <v>6.2658438190375305</v>
      </c>
      <c r="F97" s="4">
        <f t="shared" si="109"/>
        <v>1.7195153077315433</v>
      </c>
      <c r="G97" s="4">
        <f t="shared" si="109"/>
        <v>5.8781481911780133</v>
      </c>
      <c r="H97" s="4">
        <f t="shared" si="109"/>
        <v>5.1585706508402325</v>
      </c>
      <c r="I97" s="4">
        <f t="shared" si="109"/>
        <v>6.5022931237471306</v>
      </c>
      <c r="J97" s="4">
        <f t="shared" si="109"/>
        <v>6.9319623569064843</v>
      </c>
      <c r="K97" s="4">
        <f t="shared" si="109"/>
        <v>4.9187224355718435E-2</v>
      </c>
      <c r="L97" s="4">
        <f t="shared" si="109"/>
        <v>3.0656257879990885</v>
      </c>
      <c r="M97" s="4">
        <f t="shared" si="109"/>
        <v>1.9589016962789374</v>
      </c>
      <c r="N97" s="185">
        <f>N96</f>
        <v>0.10219999953390313</v>
      </c>
      <c r="O97" s="4">
        <f t="shared" si="109"/>
        <v>2.6567085683245706</v>
      </c>
      <c r="Q97" s="12">
        <v>2041</v>
      </c>
      <c r="R97" s="12"/>
      <c r="S97" s="4">
        <f t="shared" si="82"/>
        <v>-6.5057095051190839E-4</v>
      </c>
      <c r="T97" s="4">
        <f t="shared" si="97"/>
        <v>-7.3996062047884115E-3</v>
      </c>
      <c r="U97" s="4">
        <f t="shared" si="98"/>
        <v>-1.9201108435509928E-2</v>
      </c>
      <c r="V97" s="4">
        <f t="shared" si="99"/>
        <v>-3.9207979316228103E-3</v>
      </c>
      <c r="W97" s="4">
        <f t="shared" si="100"/>
        <v>-2.0678628397291066E-2</v>
      </c>
      <c r="X97" s="4">
        <f t="shared" si="101"/>
        <v>-1.9261948130306905E-3</v>
      </c>
      <c r="Y97" s="4">
        <f t="shared" si="102"/>
        <v>-1.2906740381988024E-2</v>
      </c>
      <c r="Z97" s="4">
        <f t="shared" si="103"/>
        <v>-4.457695598741096E-3</v>
      </c>
      <c r="AA97" s="4">
        <f t="shared" si="104"/>
        <v>-0.1000000000000002</v>
      </c>
      <c r="AB97" s="4">
        <f t="shared" si="105"/>
        <v>-4.1141576974304317E-2</v>
      </c>
      <c r="AC97" s="4">
        <f t="shared" si="106"/>
        <v>7.705469758971728E-2</v>
      </c>
      <c r="AD97" s="4">
        <f t="shared" si="107"/>
        <v>0</v>
      </c>
      <c r="AE97" s="4">
        <f t="shared" si="108"/>
        <v>-5.7333634609469941E-3</v>
      </c>
    </row>
    <row r="98" spans="1:31" x14ac:dyDescent="0.25">
      <c r="A98" s="12">
        <v>2042</v>
      </c>
      <c r="B98" s="12"/>
      <c r="C98" s="4">
        <f t="shared" ref="C98:C106" si="110">C97+(C$37-C$35)/($A$36-$A$34)</f>
        <v>3.1951445201453659</v>
      </c>
      <c r="D98" s="4">
        <f t="shared" ref="D98:D106" si="111">D97+(D$37-D$35)/($A$36-$A$34)</f>
        <v>2.7822906981842439</v>
      </c>
      <c r="E98" s="4">
        <f t="shared" ref="E98:E106" si="112">E97+(E$37-E$35)/($A$36-$A$34)</f>
        <v>6.1431773400640495</v>
      </c>
      <c r="F98" s="4">
        <f t="shared" ref="F98:F106" si="113">F97+(F$37-F$35)/($A$36-$A$34)</f>
        <v>1.7127468981031242</v>
      </c>
      <c r="G98" s="4">
        <f t="shared" ref="G98:G106" si="114">G97+(G$37-G$35)/($A$36-$A$34)</f>
        <v>5.7540295457218722</v>
      </c>
      <c r="H98" s="4">
        <f t="shared" ref="H98:H106" si="115">H97+(H$37-H$35)/($A$36-$A$34)</f>
        <v>5.1486150624071314</v>
      </c>
      <c r="I98" s="4">
        <f t="shared" ref="I98:I106" si="116">I97+(I$37-I$35)/($A$36-$A$34)</f>
        <v>6.417272373764229</v>
      </c>
      <c r="J98" s="4">
        <f t="shared" ref="J98:J106" si="117">J97+(J$37-J$35)/($A$36-$A$34)</f>
        <v>6.9009234166701825</v>
      </c>
      <c r="K98" s="4">
        <f t="shared" ref="K98:K106" si="118">K97+(K$37-K$35)/($A$36-$A$34)</f>
        <v>4.3721977205083043E-2</v>
      </c>
      <c r="L98" s="4">
        <f t="shared" ref="L98:L106" si="119">L97+(L$37-L$35)/($A$36-$A$34)</f>
        <v>2.93408949827929</v>
      </c>
      <c r="M98" s="4">
        <f t="shared" ref="M98:M106" si="120">M97+(M$37-M$35)/($A$36-$A$34)</f>
        <v>2.0990455331263549</v>
      </c>
      <c r="N98" s="185">
        <f t="shared" ref="N98:N106" si="121">N97</f>
        <v>0.10219999953390313</v>
      </c>
      <c r="O98" s="4">
        <f t="shared" ref="O98:O106" si="122">O97+(O$37-O$35)/($A$36-$A$34)</f>
        <v>2.6413888590310579</v>
      </c>
      <c r="Q98" s="12">
        <v>2042</v>
      </c>
      <c r="R98" s="12"/>
      <c r="S98" s="4">
        <f t="shared" si="82"/>
        <v>-6.5099446860217292E-4</v>
      </c>
      <c r="T98" s="4">
        <f t="shared" si="97"/>
        <v>-7.4547685564539945E-3</v>
      </c>
      <c r="U98" s="4">
        <f t="shared" si="98"/>
        <v>-1.9577008702448495E-2</v>
      </c>
      <c r="V98" s="4">
        <f t="shared" si="99"/>
        <v>-3.9362310983717119E-3</v>
      </c>
      <c r="W98" s="4">
        <f t="shared" si="100"/>
        <v>-2.1115263075949575E-2</v>
      </c>
      <c r="X98" s="4">
        <f t="shared" si="101"/>
        <v>-1.929912199899686E-3</v>
      </c>
      <c r="Y98" s="4">
        <f t="shared" si="102"/>
        <v>-1.3075502498094971E-2</v>
      </c>
      <c r="Z98" s="4">
        <f t="shared" si="103"/>
        <v>-4.4776556245111898E-3</v>
      </c>
      <c r="AA98" s="4">
        <f t="shared" si="104"/>
        <v>-0.11111111111111138</v>
      </c>
      <c r="AB98" s="4">
        <f t="shared" si="105"/>
        <v>-4.2906831693130809E-2</v>
      </c>
      <c r="AC98" s="4">
        <f t="shared" si="106"/>
        <v>7.1542046807979043E-2</v>
      </c>
      <c r="AD98" s="4">
        <f t="shared" si="107"/>
        <v>0</v>
      </c>
      <c r="AE98" s="4">
        <f t="shared" si="108"/>
        <v>-5.7664244682937849E-3</v>
      </c>
    </row>
    <row r="99" spans="1:31" x14ac:dyDescent="0.25">
      <c r="A99" s="12">
        <v>2043</v>
      </c>
      <c r="B99" s="12"/>
      <c r="C99" s="4">
        <f t="shared" si="110"/>
        <v>3.1930631437718606</v>
      </c>
      <c r="D99" s="4">
        <f t="shared" si="111"/>
        <v>2.7613935818064115</v>
      </c>
      <c r="E99" s="4">
        <f t="shared" si="112"/>
        <v>6.0205108610905684</v>
      </c>
      <c r="F99" s="4">
        <f t="shared" si="113"/>
        <v>1.7059784884747051</v>
      </c>
      <c r="G99" s="4">
        <f t="shared" si="114"/>
        <v>5.629910900265731</v>
      </c>
      <c r="H99" s="4">
        <f t="shared" si="115"/>
        <v>5.1386594739740303</v>
      </c>
      <c r="I99" s="4">
        <f t="shared" si="116"/>
        <v>6.3322516237813273</v>
      </c>
      <c r="J99" s="4">
        <f t="shared" si="117"/>
        <v>6.8698844764338807</v>
      </c>
      <c r="K99" s="4">
        <f t="shared" si="118"/>
        <v>3.825673005444765E-2</v>
      </c>
      <c r="L99" s="4">
        <f t="shared" si="119"/>
        <v>2.8025532085594915</v>
      </c>
      <c r="M99" s="4">
        <f t="shared" si="120"/>
        <v>2.2391893699737722</v>
      </c>
      <c r="N99" s="185">
        <f t="shared" si="121"/>
        <v>0.10219999953390313</v>
      </c>
      <c r="O99" s="4">
        <f t="shared" si="122"/>
        <v>2.6260691497375452</v>
      </c>
      <c r="Q99" s="12">
        <v>2043</v>
      </c>
      <c r="R99" s="12"/>
      <c r="S99" s="4">
        <f t="shared" si="82"/>
        <v>-6.514185384673965E-4</v>
      </c>
      <c r="T99" s="4">
        <f t="shared" si="97"/>
        <v>-7.5107595304365615E-3</v>
      </c>
      <c r="U99" s="4">
        <f t="shared" si="98"/>
        <v>-1.9967920862952293E-2</v>
      </c>
      <c r="V99" s="4">
        <f t="shared" si="99"/>
        <v>-3.9517862422726591E-3</v>
      </c>
      <c r="W99" s="4">
        <f t="shared" si="100"/>
        <v>-2.15707348163382E-2</v>
      </c>
      <c r="X99" s="4">
        <f t="shared" si="101"/>
        <v>-1.9336439629741298E-3</v>
      </c>
      <c r="Y99" s="4">
        <f t="shared" si="102"/>
        <v>-1.3248736383777659E-2</v>
      </c>
      <c r="Z99" s="4">
        <f t="shared" si="103"/>
        <v>-4.4977952024974899E-3</v>
      </c>
      <c r="AA99" s="4">
        <f t="shared" si="104"/>
        <v>-0.12500000000000033</v>
      </c>
      <c r="AB99" s="4">
        <f t="shared" si="105"/>
        <v>-4.4830360422522419E-2</v>
      </c>
      <c r="AC99" s="4">
        <f t="shared" si="106"/>
        <v>6.6765505862411922E-2</v>
      </c>
      <c r="AD99" s="4">
        <f t="shared" si="107"/>
        <v>0</v>
      </c>
      <c r="AE99" s="4">
        <f t="shared" si="108"/>
        <v>-5.7998689746622256E-3</v>
      </c>
    </row>
    <row r="100" spans="1:31" x14ac:dyDescent="0.25">
      <c r="A100" s="12">
        <v>2044</v>
      </c>
      <c r="B100" s="12"/>
      <c r="C100" s="4">
        <f t="shared" si="110"/>
        <v>3.1909817673983554</v>
      </c>
      <c r="D100" s="4">
        <f t="shared" si="111"/>
        <v>2.7404964654285791</v>
      </c>
      <c r="E100" s="4">
        <f t="shared" si="112"/>
        <v>5.8978443821170874</v>
      </c>
      <c r="F100" s="4">
        <f t="shared" si="113"/>
        <v>1.6992100788462861</v>
      </c>
      <c r="G100" s="4">
        <f t="shared" si="114"/>
        <v>5.5057922548095899</v>
      </c>
      <c r="H100" s="4">
        <f t="shared" si="115"/>
        <v>5.1287038855409293</v>
      </c>
      <c r="I100" s="4">
        <f t="shared" si="116"/>
        <v>6.2472308737984257</v>
      </c>
      <c r="J100" s="4">
        <f t="shared" si="117"/>
        <v>6.8388455361975788</v>
      </c>
      <c r="K100" s="4">
        <f t="shared" si="118"/>
        <v>3.2791482903812258E-2</v>
      </c>
      <c r="L100" s="4">
        <f t="shared" si="119"/>
        <v>2.6710169188396931</v>
      </c>
      <c r="M100" s="4">
        <f t="shared" si="120"/>
        <v>2.3793332068211894</v>
      </c>
      <c r="N100" s="185">
        <f t="shared" si="121"/>
        <v>0.10219999953390313</v>
      </c>
      <c r="O100" s="4">
        <f t="shared" si="122"/>
        <v>2.6107494404440326</v>
      </c>
      <c r="Q100" s="12">
        <v>2044</v>
      </c>
      <c r="R100" s="12"/>
      <c r="S100" s="4">
        <f t="shared" si="82"/>
        <v>-6.5184316118682695E-4</v>
      </c>
      <c r="T100" s="4">
        <f t="shared" si="97"/>
        <v>-7.5675979387778147E-3</v>
      </c>
      <c r="U100" s="4">
        <f t="shared" si="98"/>
        <v>-2.0374762508319932E-2</v>
      </c>
      <c r="V100" s="4">
        <f t="shared" si="99"/>
        <v>-3.9674648151458713E-3</v>
      </c>
      <c r="W100" s="4">
        <f t="shared" si="100"/>
        <v>-2.2046289480404213E-2</v>
      </c>
      <c r="X100" s="4">
        <f t="shared" si="101"/>
        <v>-1.93739018581085E-3</v>
      </c>
      <c r="Y100" s="4">
        <f t="shared" si="102"/>
        <v>-1.3426622161317625E-2</v>
      </c>
      <c r="Z100" s="4">
        <f t="shared" si="103"/>
        <v>-4.5181167664137822E-3</v>
      </c>
      <c r="AA100" s="4">
        <f t="shared" si="104"/>
        <v>-0.14285714285714324</v>
      </c>
      <c r="AB100" s="4">
        <f t="shared" si="105"/>
        <v>-4.6934448672754314E-2</v>
      </c>
      <c r="AC100" s="4">
        <f t="shared" si="106"/>
        <v>6.2586862338069649E-2</v>
      </c>
      <c r="AD100" s="4">
        <f t="shared" si="107"/>
        <v>0</v>
      </c>
      <c r="AE100" s="4">
        <f t="shared" si="108"/>
        <v>-5.8337036917111007E-3</v>
      </c>
    </row>
    <row r="101" spans="1:31" x14ac:dyDescent="0.25">
      <c r="A101" s="12">
        <v>2045</v>
      </c>
      <c r="B101" s="12"/>
      <c r="C101" s="4">
        <f t="shared" si="110"/>
        <v>3.1889003910248501</v>
      </c>
      <c r="D101" s="4">
        <f t="shared" si="111"/>
        <v>2.7195993490507466</v>
      </c>
      <c r="E101" s="4">
        <f t="shared" si="112"/>
        <v>5.7751779031436064</v>
      </c>
      <c r="F101" s="4">
        <f t="shared" si="113"/>
        <v>1.692441669217867</v>
      </c>
      <c r="G101" s="4">
        <f t="shared" si="114"/>
        <v>5.3816736093534487</v>
      </c>
      <c r="H101" s="4">
        <f t="shared" si="115"/>
        <v>5.1187482971078282</v>
      </c>
      <c r="I101" s="4">
        <f t="shared" si="116"/>
        <v>6.162210123815524</v>
      </c>
      <c r="J101" s="4">
        <f t="shared" si="117"/>
        <v>6.807806595961277</v>
      </c>
      <c r="K101" s="4">
        <f t="shared" si="118"/>
        <v>2.7326235753176865E-2</v>
      </c>
      <c r="L101" s="4">
        <f t="shared" si="119"/>
        <v>2.5394806291198946</v>
      </c>
      <c r="M101" s="4">
        <f t="shared" si="120"/>
        <v>2.5194770436686067</v>
      </c>
      <c r="N101" s="185">
        <f t="shared" si="121"/>
        <v>0.10219999953390313</v>
      </c>
      <c r="O101" s="4">
        <f t="shared" si="122"/>
        <v>2.5954297311505199</v>
      </c>
      <c r="Q101" s="12">
        <v>2045</v>
      </c>
      <c r="R101" s="12"/>
      <c r="S101" s="4">
        <f t="shared" si="82"/>
        <v>-6.5226833784204352E-4</v>
      </c>
      <c r="T101" s="4">
        <f t="shared" si="97"/>
        <v>-7.6253031673092497E-3</v>
      </c>
      <c r="U101" s="4">
        <f t="shared" si="98"/>
        <v>-2.0798527568041569E-2</v>
      </c>
      <c r="V101" s="4">
        <f t="shared" si="99"/>
        <v>-3.9832682919433982E-3</v>
      </c>
      <c r="W101" s="4">
        <f t="shared" si="100"/>
        <v>-2.2543285273380453E-2</v>
      </c>
      <c r="X101" s="4">
        <f t="shared" si="101"/>
        <v>-1.9411509526156001E-3</v>
      </c>
      <c r="Y101" s="4">
        <f t="shared" si="102"/>
        <v>-1.3609349758384681E-2</v>
      </c>
      <c r="Z101" s="4">
        <f t="shared" si="103"/>
        <v>-4.5386227941565105E-3</v>
      </c>
      <c r="AA101" s="4">
        <f t="shared" si="104"/>
        <v>-0.16666666666666718</v>
      </c>
      <c r="AB101" s="4">
        <f t="shared" si="105"/>
        <v>-4.9245771822717832E-2</v>
      </c>
      <c r="AC101" s="4">
        <f t="shared" si="106"/>
        <v>5.8900466923105244E-2</v>
      </c>
      <c r="AD101" s="4">
        <f t="shared" si="107"/>
        <v>0</v>
      </c>
      <c r="AE101" s="4">
        <f t="shared" si="108"/>
        <v>-5.8679354886339574E-3</v>
      </c>
    </row>
    <row r="102" spans="1:31" x14ac:dyDescent="0.25">
      <c r="A102" s="12">
        <v>2046</v>
      </c>
      <c r="B102" s="12"/>
      <c r="C102" s="4">
        <f t="shared" si="110"/>
        <v>3.1868190146513449</v>
      </c>
      <c r="D102" s="4">
        <f t="shared" si="111"/>
        <v>2.6987022326729142</v>
      </c>
      <c r="E102" s="4">
        <f t="shared" si="112"/>
        <v>5.6525114241701253</v>
      </c>
      <c r="F102" s="4">
        <f t="shared" si="113"/>
        <v>1.6856732595894479</v>
      </c>
      <c r="G102" s="4">
        <f t="shared" si="114"/>
        <v>5.2575549638973076</v>
      </c>
      <c r="H102" s="4">
        <f t="shared" si="115"/>
        <v>5.1087927086747271</v>
      </c>
      <c r="I102" s="4">
        <f t="shared" si="116"/>
        <v>6.0771893738326224</v>
      </c>
      <c r="J102" s="4">
        <f t="shared" si="117"/>
        <v>6.7767676557249752</v>
      </c>
      <c r="K102" s="4">
        <f t="shared" si="118"/>
        <v>2.1860988602541473E-2</v>
      </c>
      <c r="L102" s="4">
        <f t="shared" si="119"/>
        <v>2.4079443394000961</v>
      </c>
      <c r="M102" s="4">
        <f t="shared" si="120"/>
        <v>2.659620880516024</v>
      </c>
      <c r="N102" s="185">
        <f t="shared" si="121"/>
        <v>0.10219999953390313</v>
      </c>
      <c r="O102" s="4">
        <f t="shared" si="122"/>
        <v>2.5801100218570072</v>
      </c>
      <c r="Q102" s="12">
        <v>2046</v>
      </c>
      <c r="R102" s="12"/>
      <c r="S102" s="4">
        <f t="shared" si="82"/>
        <v>-6.5269406951795617E-4</v>
      </c>
      <c r="T102" s="4">
        <f t="shared" si="97"/>
        <v>-7.6838951976975212E-3</v>
      </c>
      <c r="U102" s="4">
        <f t="shared" si="98"/>
        <v>-2.124029441702735E-2</v>
      </c>
      <c r="V102" s="4">
        <f t="shared" si="99"/>
        <v>-3.9991981712119706E-3</v>
      </c>
      <c r="W102" s="4">
        <f t="shared" si="100"/>
        <v>-2.3063205698766409E-2</v>
      </c>
      <c r="X102" s="4">
        <f t="shared" si="101"/>
        <v>-1.9449263482492762E-3</v>
      </c>
      <c r="Y102" s="4">
        <f t="shared" si="102"/>
        <v>-1.3797119584467943E-2</v>
      </c>
      <c r="Z102" s="4">
        <f t="shared" si="103"/>
        <v>-4.5593158088121921E-3</v>
      </c>
      <c r="AA102" s="4">
        <f t="shared" si="104"/>
        <v>-0.20000000000000073</v>
      </c>
      <c r="AB102" s="4">
        <f t="shared" si="105"/>
        <v>-5.1796532019771635E-2</v>
      </c>
      <c r="AC102" s="4">
        <f t="shared" si="106"/>
        <v>5.562417692973054E-2</v>
      </c>
      <c r="AD102" s="4">
        <f t="shared" si="107"/>
        <v>0</v>
      </c>
      <c r="AE102" s="4">
        <f t="shared" si="108"/>
        <v>-5.9025713968073878E-3</v>
      </c>
    </row>
    <row r="103" spans="1:31" x14ac:dyDescent="0.25">
      <c r="A103" s="12">
        <v>2047</v>
      </c>
      <c r="B103" s="12"/>
      <c r="C103" s="4">
        <f t="shared" si="110"/>
        <v>3.1847376382778396</v>
      </c>
      <c r="D103" s="4">
        <f t="shared" si="111"/>
        <v>2.6778051162950818</v>
      </c>
      <c r="E103" s="4">
        <f t="shared" si="112"/>
        <v>5.5298449451966443</v>
      </c>
      <c r="F103" s="4">
        <f t="shared" si="113"/>
        <v>1.6789048499610288</v>
      </c>
      <c r="G103" s="4">
        <f t="shared" si="114"/>
        <v>5.1334363184411664</v>
      </c>
      <c r="H103" s="4">
        <f t="shared" si="115"/>
        <v>5.0988371202416261</v>
      </c>
      <c r="I103" s="4">
        <f t="shared" si="116"/>
        <v>5.9921686238497207</v>
      </c>
      <c r="J103" s="4">
        <f t="shared" si="117"/>
        <v>6.7457287154886734</v>
      </c>
      <c r="K103" s="4">
        <f t="shared" si="118"/>
        <v>1.639574145190608E-2</v>
      </c>
      <c r="L103" s="4">
        <f t="shared" si="119"/>
        <v>2.2764080496802976</v>
      </c>
      <c r="M103" s="4">
        <f t="shared" si="120"/>
        <v>2.7997647173634412</v>
      </c>
      <c r="N103" s="185">
        <f t="shared" si="121"/>
        <v>0.10219999953390313</v>
      </c>
      <c r="O103" s="4">
        <f t="shared" si="122"/>
        <v>2.5647903125634945</v>
      </c>
      <c r="Q103" s="12">
        <v>2047</v>
      </c>
      <c r="R103" s="12"/>
      <c r="S103" s="4">
        <f t="shared" si="82"/>
        <v>-6.5312035730180629E-4</v>
      </c>
      <c r="T103" s="4">
        <f t="shared" si="97"/>
        <v>-7.7433946305128787E-3</v>
      </c>
      <c r="U103" s="4">
        <f t="shared" si="98"/>
        <v>-2.1701235038457334E-2</v>
      </c>
      <c r="V103" s="4">
        <f t="shared" si="99"/>
        <v>-4.0152559755664008E-3</v>
      </c>
      <c r="W103" s="4">
        <f t="shared" si="100"/>
        <v>-2.3607674348331442E-2</v>
      </c>
      <c r="X103" s="4">
        <f t="shared" si="101"/>
        <v>-1.9487164582341343E-3</v>
      </c>
      <c r="Y103" s="4">
        <f t="shared" si="102"/>
        <v>-1.3990143264086319E-2</v>
      </c>
      <c r="Z103" s="4">
        <f t="shared" si="103"/>
        <v>-4.5801983796921464E-3</v>
      </c>
      <c r="AA103" s="4">
        <f t="shared" si="104"/>
        <v>-0.25000000000000111</v>
      </c>
      <c r="AB103" s="4">
        <f t="shared" si="105"/>
        <v>-5.4625967705120959E-2</v>
      </c>
      <c r="AC103" s="4">
        <f t="shared" si="106"/>
        <v>5.2693163102339069E-2</v>
      </c>
      <c r="AD103" s="4">
        <f t="shared" si="107"/>
        <v>0</v>
      </c>
      <c r="AE103" s="4">
        <f t="shared" si="108"/>
        <v>-5.9376186146071763E-3</v>
      </c>
    </row>
    <row r="104" spans="1:31" x14ac:dyDescent="0.25">
      <c r="A104" s="12">
        <v>2048</v>
      </c>
      <c r="B104" s="12"/>
      <c r="C104" s="4">
        <f t="shared" si="110"/>
        <v>3.1826562619043344</v>
      </c>
      <c r="D104" s="4">
        <f t="shared" si="111"/>
        <v>2.6569079999172494</v>
      </c>
      <c r="E104" s="4">
        <f t="shared" si="112"/>
        <v>5.4071784662231632</v>
      </c>
      <c r="F104" s="4">
        <f t="shared" si="113"/>
        <v>1.6721364403326098</v>
      </c>
      <c r="G104" s="4">
        <f t="shared" si="114"/>
        <v>5.0093176729850253</v>
      </c>
      <c r="H104" s="4">
        <f t="shared" si="115"/>
        <v>5.088881531808525</v>
      </c>
      <c r="I104" s="4">
        <f t="shared" si="116"/>
        <v>5.9071478738668191</v>
      </c>
      <c r="J104" s="4">
        <f t="shared" si="117"/>
        <v>6.7146897752523715</v>
      </c>
      <c r="K104" s="4">
        <f t="shared" si="118"/>
        <v>1.093049430127069E-2</v>
      </c>
      <c r="L104" s="4">
        <f t="shared" si="119"/>
        <v>2.1448717599604992</v>
      </c>
      <c r="M104" s="4">
        <f t="shared" si="120"/>
        <v>2.9399085542108585</v>
      </c>
      <c r="N104" s="185">
        <f t="shared" si="121"/>
        <v>0.10219999953390313</v>
      </c>
      <c r="O104" s="4">
        <f t="shared" si="122"/>
        <v>2.5494706032699819</v>
      </c>
      <c r="Q104" s="12">
        <v>2048</v>
      </c>
      <c r="R104" s="12"/>
      <c r="S104" s="4">
        <f t="shared" si="82"/>
        <v>-6.5354720228405494E-4</v>
      </c>
      <c r="T104" s="4">
        <f t="shared" si="97"/>
        <v>-7.8038227093780721E-3</v>
      </c>
      <c r="U104" s="4">
        <f t="shared" si="98"/>
        <v>-2.2182625406166556E-2</v>
      </c>
      <c r="V104" s="4">
        <f t="shared" si="99"/>
        <v>-4.03144325217486E-3</v>
      </c>
      <c r="W104" s="4">
        <f t="shared" si="100"/>
        <v>-2.4178471837716597E-2</v>
      </c>
      <c r="X104" s="4">
        <f t="shared" si="101"/>
        <v>-1.9525213687605625E-3</v>
      </c>
      <c r="Y104" s="4">
        <f t="shared" si="102"/>
        <v>-1.4188644432419073E-2</v>
      </c>
      <c r="Z104" s="4">
        <f t="shared" si="103"/>
        <v>-4.601273123396421E-3</v>
      </c>
      <c r="AA104" s="4">
        <f t="shared" si="104"/>
        <v>-0.33333333333333526</v>
      </c>
      <c r="AB104" s="4">
        <f t="shared" si="105"/>
        <v>-5.7782386483069992E-2</v>
      </c>
      <c r="AC104" s="4">
        <f t="shared" si="106"/>
        <v>5.005557644836367E-2</v>
      </c>
      <c r="AD104" s="4">
        <f t="shared" si="107"/>
        <v>0</v>
      </c>
      <c r="AE104" s="4">
        <f t="shared" si="108"/>
        <v>-5.9730845123945331E-3</v>
      </c>
    </row>
    <row r="105" spans="1:31" x14ac:dyDescent="0.25">
      <c r="A105" s="12">
        <v>2049</v>
      </c>
      <c r="B105" s="12"/>
      <c r="C105" s="4">
        <f t="shared" si="110"/>
        <v>3.1805748855308291</v>
      </c>
      <c r="D105" s="4">
        <f t="shared" si="111"/>
        <v>2.6360108835394169</v>
      </c>
      <c r="E105" s="4">
        <f t="shared" si="112"/>
        <v>5.2845119872496822</v>
      </c>
      <c r="F105" s="4">
        <f t="shared" si="113"/>
        <v>1.6653680307041907</v>
      </c>
      <c r="G105" s="4">
        <f t="shared" si="114"/>
        <v>4.8851990275288841</v>
      </c>
      <c r="H105" s="4">
        <f t="shared" si="115"/>
        <v>5.0789259433754239</v>
      </c>
      <c r="I105" s="4">
        <f t="shared" si="116"/>
        <v>5.8221271238839174</v>
      </c>
      <c r="J105" s="4">
        <f t="shared" si="117"/>
        <v>6.6836508350160697</v>
      </c>
      <c r="K105" s="4">
        <f t="shared" si="118"/>
        <v>5.4652471506352988E-3</v>
      </c>
      <c r="L105" s="4">
        <f t="shared" si="119"/>
        <v>2.0133354702407007</v>
      </c>
      <c r="M105" s="4">
        <f t="shared" si="120"/>
        <v>3.0800523910582758</v>
      </c>
      <c r="N105" s="185">
        <f t="shared" si="121"/>
        <v>0.10219999953390313</v>
      </c>
      <c r="O105" s="4">
        <f t="shared" si="122"/>
        <v>2.5341508939764692</v>
      </c>
      <c r="Q105" s="12">
        <v>2049</v>
      </c>
      <c r="R105" s="12"/>
      <c r="S105" s="4">
        <f t="shared" si="82"/>
        <v>-6.5397460555793874E-4</v>
      </c>
      <c r="T105" s="4">
        <f t="shared" si="97"/>
        <v>-7.8652013462578996E-3</v>
      </c>
      <c r="U105" s="4">
        <f t="shared" si="98"/>
        <v>-2.2685857280231758E-2</v>
      </c>
      <c r="V105" s="4">
        <f t="shared" si="99"/>
        <v>-4.0477615732558148E-3</v>
      </c>
      <c r="W105" s="4">
        <f t="shared" si="100"/>
        <v>-2.4777555259772432E-2</v>
      </c>
      <c r="X105" s="4">
        <f t="shared" si="101"/>
        <v>-1.9563411666930763E-3</v>
      </c>
      <c r="Y105" s="4">
        <f t="shared" si="102"/>
        <v>-1.4392859599644203E-2</v>
      </c>
      <c r="Z105" s="4">
        <f t="shared" si="103"/>
        <v>-4.6225427049063628E-3</v>
      </c>
      <c r="AA105" s="4">
        <f t="shared" si="104"/>
        <v>-0.50000000000000422</v>
      </c>
      <c r="AB105" s="4">
        <f t="shared" si="105"/>
        <v>-6.1325945996053788E-2</v>
      </c>
      <c r="AC105" s="4">
        <f t="shared" si="106"/>
        <v>4.7669454427991642E-2</v>
      </c>
      <c r="AD105" s="4">
        <f t="shared" si="107"/>
        <v>0</v>
      </c>
      <c r="AE105" s="4">
        <f t="shared" si="108"/>
        <v>-6.0089766376845155E-3</v>
      </c>
    </row>
    <row r="106" spans="1:31" x14ac:dyDescent="0.25">
      <c r="A106" s="12">
        <v>2050</v>
      </c>
      <c r="B106" s="12"/>
      <c r="C106" s="4">
        <f t="shared" si="110"/>
        <v>3.1784935091573239</v>
      </c>
      <c r="D106" s="4">
        <f t="shared" si="111"/>
        <v>2.6151137671615845</v>
      </c>
      <c r="E106" s="4">
        <f t="shared" si="112"/>
        <v>5.1618455082762011</v>
      </c>
      <c r="F106" s="4">
        <f t="shared" si="113"/>
        <v>1.6585996210757716</v>
      </c>
      <c r="G106" s="4">
        <f t="shared" si="114"/>
        <v>4.761080382072743</v>
      </c>
      <c r="H106" s="4">
        <f t="shared" si="115"/>
        <v>5.0689703549423228</v>
      </c>
      <c r="I106" s="4">
        <f t="shared" si="116"/>
        <v>5.7371063739010157</v>
      </c>
      <c r="J106" s="4">
        <f t="shared" si="117"/>
        <v>6.6526118947797679</v>
      </c>
      <c r="K106" s="4">
        <f t="shared" si="118"/>
        <v>-9.1940344226770776E-17</v>
      </c>
      <c r="L106" s="4">
        <f t="shared" si="119"/>
        <v>1.881799180520902</v>
      </c>
      <c r="M106" s="4">
        <f t="shared" si="120"/>
        <v>3.220196227905693</v>
      </c>
      <c r="N106" s="185">
        <f t="shared" si="121"/>
        <v>0.10219999953390313</v>
      </c>
      <c r="O106" s="4">
        <f t="shared" si="122"/>
        <v>2.5188311846829565</v>
      </c>
      <c r="Q106" s="12">
        <v>2050</v>
      </c>
      <c r="R106" s="12"/>
      <c r="S106" s="4">
        <f t="shared" si="82"/>
        <v>-6.5440256821935883E-4</v>
      </c>
      <c r="T106" s="4">
        <f t="shared" si="97"/>
        <v>-7.9275531479496841E-3</v>
      </c>
      <c r="U106" s="4">
        <f t="shared" si="98"/>
        <v>-2.3212451645383214E-2</v>
      </c>
      <c r="V106" s="4">
        <f t="shared" si="99"/>
        <v>-4.064212536586953E-3</v>
      </c>
      <c r="W106" s="4">
        <f t="shared" si="100"/>
        <v>-2.5407080603413013E-2</v>
      </c>
      <c r="X106" s="4">
        <f t="shared" si="101"/>
        <v>-1.9601759395776464E-3</v>
      </c>
      <c r="Y106" s="4">
        <f t="shared" si="102"/>
        <v>-1.4603039091009129E-2</v>
      </c>
      <c r="Z106" s="4">
        <f t="shared" si="103"/>
        <v>-4.6440098387077189E-3</v>
      </c>
      <c r="AA106" s="4">
        <f t="shared" si="104"/>
        <v>-1.0000000000000169</v>
      </c>
      <c r="AB106" s="4">
        <f t="shared" si="105"/>
        <v>-6.5332524889194499E-2</v>
      </c>
      <c r="AC106" s="4">
        <f t="shared" si="106"/>
        <v>4.5500471762840666E-2</v>
      </c>
      <c r="AD106" s="4">
        <f t="shared" si="107"/>
        <v>0</v>
      </c>
      <c r="AE106" s="4">
        <f t="shared" si="108"/>
        <v>-6.0453027204997456E-3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"/>
  <sheetViews>
    <sheetView topLeftCell="AG10" workbookViewId="0">
      <selection activeCell="AQ25" sqref="AQ25:AQ29"/>
    </sheetView>
  </sheetViews>
  <sheetFormatPr baseColWidth="10" defaultColWidth="11.42578125" defaultRowHeight="15" x14ac:dyDescent="0.25"/>
  <cols>
    <col min="1" max="1" width="33.42578125" customWidth="1"/>
    <col min="2" max="2" width="10.42578125" customWidth="1"/>
    <col min="3" max="36" width="7.85546875" customWidth="1"/>
    <col min="39" max="39" width="23.28515625" customWidth="1"/>
    <col min="45" max="45" width="25" customWidth="1"/>
  </cols>
  <sheetData>
    <row r="1" spans="1:55" x14ac:dyDescent="0.25">
      <c r="A1" s="195" t="s">
        <v>155</v>
      </c>
      <c r="B1" s="123"/>
      <c r="C1" s="191" t="s">
        <v>151</v>
      </c>
      <c r="AM1" t="s">
        <v>157</v>
      </c>
      <c r="AS1" s="182" t="s">
        <v>135</v>
      </c>
      <c r="AT1" s="12">
        <v>2020</v>
      </c>
      <c r="AU1" s="12"/>
      <c r="AV1" s="12">
        <v>2025</v>
      </c>
      <c r="AW1" s="12"/>
      <c r="AX1" s="12">
        <v>2030</v>
      </c>
      <c r="AY1" s="12"/>
      <c r="AZ1" s="12">
        <v>2040</v>
      </c>
      <c r="BA1" s="12"/>
      <c r="BB1" s="12">
        <v>2050</v>
      </c>
      <c r="BC1" s="12"/>
    </row>
    <row r="2" spans="1:55" ht="14.25" customHeight="1" x14ac:dyDescent="0.25">
      <c r="B2" s="123">
        <v>2018</v>
      </c>
      <c r="C2" s="123">
        <v>2019</v>
      </c>
      <c r="D2" s="123">
        <v>2020</v>
      </c>
      <c r="E2" s="123">
        <v>2021</v>
      </c>
      <c r="F2" s="123">
        <v>2022</v>
      </c>
      <c r="G2" s="123">
        <v>2023</v>
      </c>
      <c r="H2" s="123">
        <v>2024</v>
      </c>
      <c r="I2" s="123">
        <v>2025</v>
      </c>
      <c r="J2" s="123">
        <v>2026</v>
      </c>
      <c r="K2" s="123">
        <v>2027</v>
      </c>
      <c r="L2" s="123">
        <v>2028</v>
      </c>
      <c r="M2" s="123">
        <v>2029</v>
      </c>
      <c r="N2" s="123">
        <v>2030</v>
      </c>
      <c r="O2" s="123">
        <v>2031</v>
      </c>
      <c r="P2" s="123">
        <v>2032</v>
      </c>
      <c r="Q2" s="123">
        <v>2033</v>
      </c>
      <c r="R2" s="123">
        <v>2034</v>
      </c>
      <c r="S2" s="123">
        <v>2035</v>
      </c>
      <c r="T2" s="123">
        <v>2036</v>
      </c>
      <c r="U2" s="123">
        <v>2037</v>
      </c>
      <c r="V2" s="123">
        <v>2038</v>
      </c>
      <c r="W2" s="123">
        <v>2039</v>
      </c>
      <c r="X2" s="123">
        <v>2040</v>
      </c>
      <c r="Y2" s="123">
        <v>2041</v>
      </c>
      <c r="Z2" s="123">
        <v>2042</v>
      </c>
      <c r="AA2" s="123">
        <v>2043</v>
      </c>
      <c r="AB2" s="123">
        <v>2044</v>
      </c>
      <c r="AC2" s="123">
        <v>2045</v>
      </c>
      <c r="AD2" s="123">
        <v>2046</v>
      </c>
      <c r="AE2" s="123">
        <v>2047</v>
      </c>
      <c r="AF2" s="123">
        <v>2048</v>
      </c>
      <c r="AG2" s="123">
        <v>2049</v>
      </c>
      <c r="AH2" s="123">
        <v>2050</v>
      </c>
      <c r="AM2" s="202"/>
      <c r="AN2" s="196" t="s">
        <v>158</v>
      </c>
      <c r="AO2" s="196" t="s">
        <v>160</v>
      </c>
      <c r="AP2" s="204" t="s">
        <v>154</v>
      </c>
      <c r="AQ2" s="196" t="s">
        <v>161</v>
      </c>
      <c r="AS2" s="182" t="s">
        <v>163</v>
      </c>
      <c r="AT2" s="12" t="s">
        <v>133</v>
      </c>
      <c r="AU2" s="12" t="s">
        <v>134</v>
      </c>
      <c r="AV2" s="12" t="s">
        <v>133</v>
      </c>
      <c r="AW2" s="12" t="s">
        <v>134</v>
      </c>
      <c r="AX2" s="12" t="s">
        <v>133</v>
      </c>
      <c r="AY2" s="12" t="s">
        <v>134</v>
      </c>
      <c r="AZ2" s="12" t="s">
        <v>133</v>
      </c>
      <c r="BA2" s="12" t="s">
        <v>134</v>
      </c>
      <c r="BB2" s="12" t="s">
        <v>133</v>
      </c>
      <c r="BC2" s="12" t="s">
        <v>134</v>
      </c>
    </row>
    <row r="3" spans="1:55" ht="14.25" customHeight="1" x14ac:dyDescent="0.25">
      <c r="A3" s="191" t="s">
        <v>56</v>
      </c>
      <c r="B3" s="163">
        <v>1.5374803500000012</v>
      </c>
      <c r="C3" s="163">
        <v>1.5128268750000011</v>
      </c>
      <c r="D3" s="163">
        <v>1.4881734000000013</v>
      </c>
      <c r="E3" s="163">
        <v>1.4635199250000013</v>
      </c>
      <c r="F3" s="163">
        <v>1.4388664500000012</v>
      </c>
      <c r="G3" s="163">
        <v>1.4142129750000012</v>
      </c>
      <c r="H3" s="163">
        <v>1.3895595000000014</v>
      </c>
      <c r="I3" s="163">
        <v>1.3649060250000014</v>
      </c>
      <c r="J3" s="163">
        <v>1.3402525500000013</v>
      </c>
      <c r="K3" s="163">
        <v>1.3155990750000013</v>
      </c>
      <c r="L3" s="163">
        <v>1.2909456000000015</v>
      </c>
      <c r="M3" s="163">
        <v>1.2662921250000012</v>
      </c>
      <c r="N3" s="163">
        <v>1.2416386500000014</v>
      </c>
      <c r="O3" s="163">
        <v>1.2223923831098285</v>
      </c>
      <c r="P3" s="163">
        <v>1.2118544601149694</v>
      </c>
      <c r="Q3" s="163">
        <v>1.2070070770328378</v>
      </c>
      <c r="R3" s="163">
        <v>1.202159693950706</v>
      </c>
      <c r="S3" s="163">
        <v>1.1973123108685741</v>
      </c>
      <c r="T3" s="163">
        <v>1.1924649277864425</v>
      </c>
      <c r="U3" s="163">
        <v>1.1876175447043107</v>
      </c>
      <c r="V3" s="163">
        <v>1.1827701616221791</v>
      </c>
      <c r="W3" s="163">
        <v>1.1779227785400472</v>
      </c>
      <c r="X3" s="163">
        <v>1.1730753954579154</v>
      </c>
      <c r="Y3" s="163">
        <v>1.1682280123757838</v>
      </c>
      <c r="Z3" s="163">
        <v>1.1633806292936522</v>
      </c>
      <c r="AA3" s="163">
        <v>1.1585332462115205</v>
      </c>
      <c r="AB3" s="163">
        <v>1.1536858631293887</v>
      </c>
      <c r="AC3" s="163">
        <v>1.1488384800472569</v>
      </c>
      <c r="AD3" s="163">
        <v>1.1439910969651252</v>
      </c>
      <c r="AE3" s="163">
        <v>1.1391437138829934</v>
      </c>
      <c r="AF3" s="163">
        <v>1.1342963308008618</v>
      </c>
      <c r="AG3" s="163">
        <v>1.1294489477187299</v>
      </c>
      <c r="AH3" s="163">
        <v>1.1246015646365983</v>
      </c>
      <c r="AM3" s="199" t="s">
        <v>70</v>
      </c>
      <c r="AN3" s="197">
        <v>60</v>
      </c>
      <c r="AO3" s="203">
        <f>1/AN3</f>
        <v>1.6666666666666666E-2</v>
      </c>
      <c r="AP3" s="204"/>
      <c r="AQ3" s="197">
        <v>3645.5947155910644</v>
      </c>
      <c r="AS3" s="181" t="s">
        <v>55</v>
      </c>
      <c r="AT3" s="7">
        <v>12658.680000305176</v>
      </c>
      <c r="AU3" s="7">
        <v>12658.680000305176</v>
      </c>
      <c r="AV3" s="7">
        <v>12975.003498077393</v>
      </c>
      <c r="AW3" s="7">
        <v>12975.003498077393</v>
      </c>
      <c r="AX3" s="7">
        <v>13570.291522979736</v>
      </c>
      <c r="AY3" s="7">
        <v>14365.419914960861</v>
      </c>
      <c r="AZ3" s="7">
        <v>13570.291522979736</v>
      </c>
      <c r="BA3" s="7">
        <v>15327.367070913315</v>
      </c>
      <c r="BB3" s="7">
        <v>13570.291522979736</v>
      </c>
      <c r="BC3" s="7">
        <v>16172.232106924057</v>
      </c>
    </row>
    <row r="4" spans="1:55" ht="14.25" customHeight="1" x14ac:dyDescent="0.25">
      <c r="A4" s="191" t="s">
        <v>152</v>
      </c>
      <c r="B4" s="163">
        <v>2.0965885109240032</v>
      </c>
      <c r="C4" s="163">
        <v>2.0965885109240032</v>
      </c>
      <c r="D4" s="163">
        <v>2.0965885109240032</v>
      </c>
      <c r="E4" s="163">
        <v>2.0965885109240032</v>
      </c>
      <c r="F4" s="163">
        <v>2.0965885109240032</v>
      </c>
      <c r="G4" s="163">
        <v>2.0965885109240032</v>
      </c>
      <c r="H4" s="163">
        <v>2.0754108491974979</v>
      </c>
      <c r="I4" s="163">
        <v>2.0754108491974979</v>
      </c>
      <c r="J4" s="163">
        <v>2.0754108491974979</v>
      </c>
      <c r="K4" s="163">
        <v>2.0542331874709929</v>
      </c>
      <c r="L4" s="163">
        <v>2.0542331874709929</v>
      </c>
      <c r="M4" s="163">
        <v>2.0330555257444876</v>
      </c>
      <c r="N4" s="163">
        <v>2.0330555257444876</v>
      </c>
      <c r="O4" s="163">
        <v>2.0118778640179826</v>
      </c>
      <c r="P4" s="163">
        <v>2.0007317262671904</v>
      </c>
      <c r="Q4" s="163">
        <v>1.9895855885163982</v>
      </c>
      <c r="R4" s="163">
        <v>1.978439450765606</v>
      </c>
      <c r="S4" s="163">
        <v>1.9672933130148142</v>
      </c>
      <c r="T4" s="163">
        <v>1.956147175264022</v>
      </c>
      <c r="U4" s="163">
        <v>1.9450010375132298</v>
      </c>
      <c r="V4" s="163">
        <v>1.9338548997624376</v>
      </c>
      <c r="W4" s="163">
        <v>1.9227087620116454</v>
      </c>
      <c r="X4" s="163">
        <v>1.9115626242608532</v>
      </c>
      <c r="Y4" s="163">
        <v>1.9004164865100612</v>
      </c>
      <c r="Z4" s="163">
        <v>1.889270348759269</v>
      </c>
      <c r="AA4" s="163">
        <v>1.8781242110084768</v>
      </c>
      <c r="AB4" s="163">
        <v>1.8669780732576848</v>
      </c>
      <c r="AC4" s="163">
        <v>1.8558319355068926</v>
      </c>
      <c r="AD4" s="163">
        <v>1.8446857977561004</v>
      </c>
      <c r="AE4" s="163">
        <v>1.8335396600053082</v>
      </c>
      <c r="AF4" s="163">
        <v>1.8223935222545162</v>
      </c>
      <c r="AG4" s="163">
        <v>1.811247384503724</v>
      </c>
      <c r="AH4" s="163">
        <v>1.8001012467529318</v>
      </c>
      <c r="AM4" s="199" t="s">
        <v>71</v>
      </c>
      <c r="AN4" s="197">
        <v>25</v>
      </c>
      <c r="AO4" s="203">
        <f t="shared" ref="AO4:AO14" si="0">1/AN4</f>
        <v>0.04</v>
      </c>
      <c r="AP4" s="204"/>
      <c r="AQ4" s="197">
        <v>1568.8575000000012</v>
      </c>
      <c r="AS4" s="181" t="s">
        <v>137</v>
      </c>
      <c r="AT4" s="7">
        <v>7956.1999969482422</v>
      </c>
      <c r="AU4" s="7">
        <v>7956.1999969482422</v>
      </c>
      <c r="AV4" s="7">
        <v>11175.349998474121</v>
      </c>
      <c r="AW4" s="7">
        <v>14885.588066101074</v>
      </c>
      <c r="AX4" s="7">
        <v>18642.120918273926</v>
      </c>
      <c r="AY4" s="7">
        <v>35543.903755187988</v>
      </c>
      <c r="AZ4" s="7">
        <v>31913.299011230469</v>
      </c>
      <c r="BA4" s="7">
        <v>79657.126201629639</v>
      </c>
      <c r="BB4" s="7">
        <v>36671.330918312073</v>
      </c>
      <c r="BC4" s="7">
        <v>108458.43652391434</v>
      </c>
    </row>
    <row r="5" spans="1:55" ht="14.25" customHeight="1" x14ac:dyDescent="0.25">
      <c r="A5" s="191" t="s">
        <v>153</v>
      </c>
      <c r="B5" s="163">
        <v>1.0804500000000008</v>
      </c>
      <c r="C5" s="163">
        <v>1.0528875000000009</v>
      </c>
      <c r="D5" s="163">
        <v>1.0253250000000009</v>
      </c>
      <c r="E5" s="163">
        <v>0.99776250000000088</v>
      </c>
      <c r="F5" s="163">
        <v>0.97020000000000073</v>
      </c>
      <c r="G5" s="163">
        <v>0.94263750000000068</v>
      </c>
      <c r="H5" s="163">
        <v>0.91507500000000064</v>
      </c>
      <c r="I5" s="163">
        <v>0.88751250000000059</v>
      </c>
      <c r="J5" s="163">
        <v>0.85995000000000055</v>
      </c>
      <c r="K5" s="163">
        <v>0.8323875000000005</v>
      </c>
      <c r="L5" s="163">
        <v>0.80482500000000057</v>
      </c>
      <c r="M5" s="163">
        <v>0.77726250000000041</v>
      </c>
      <c r="N5" s="163">
        <v>0.74970000000000059</v>
      </c>
      <c r="O5" s="163">
        <v>0.69650342276937172</v>
      </c>
      <c r="P5" s="163">
        <v>0.68179797622337746</v>
      </c>
      <c r="Q5" s="163">
        <v>0.67511368233883451</v>
      </c>
      <c r="R5" s="163">
        <v>0.66842938845429156</v>
      </c>
      <c r="S5" s="163">
        <v>0.66174509456974862</v>
      </c>
      <c r="T5" s="163">
        <v>0.65506080068520567</v>
      </c>
      <c r="U5" s="163">
        <v>0.64837650680066261</v>
      </c>
      <c r="V5" s="163">
        <v>0.64169221291611966</v>
      </c>
      <c r="W5" s="163">
        <v>0.63500791903157672</v>
      </c>
      <c r="X5" s="163">
        <v>0.62832362514703377</v>
      </c>
      <c r="Y5" s="163">
        <v>0.62163933126249094</v>
      </c>
      <c r="Z5" s="163">
        <v>0.61495503737794799</v>
      </c>
      <c r="AA5" s="163">
        <v>0.60827074349340504</v>
      </c>
      <c r="AB5" s="163">
        <v>0.60158644960886209</v>
      </c>
      <c r="AC5" s="163">
        <v>0.59490215572431915</v>
      </c>
      <c r="AD5" s="163">
        <v>0.58821786183977609</v>
      </c>
      <c r="AE5" s="163">
        <v>0.58153356795523314</v>
      </c>
      <c r="AF5" s="163">
        <v>0.5748492740706902</v>
      </c>
      <c r="AG5" s="163">
        <v>0.56816498018614725</v>
      </c>
      <c r="AH5" s="163">
        <v>0.5614806863016043</v>
      </c>
      <c r="AM5" s="199" t="s">
        <v>72</v>
      </c>
      <c r="AN5" s="197">
        <v>30</v>
      </c>
      <c r="AO5" s="203">
        <f t="shared" si="0"/>
        <v>3.3333333333333333E-2</v>
      </c>
      <c r="AP5" s="204"/>
      <c r="AQ5" s="197">
        <v>2117.766172650508</v>
      </c>
      <c r="AS5" s="181" t="s">
        <v>138</v>
      </c>
      <c r="AT5" s="7">
        <v>937</v>
      </c>
      <c r="AU5" s="7">
        <v>937</v>
      </c>
      <c r="AV5" s="7">
        <v>2042.4638175964355</v>
      </c>
      <c r="AW5" s="7">
        <v>2042.4638175964355</v>
      </c>
      <c r="AX5" s="7">
        <v>2042.4638175964355</v>
      </c>
      <c r="AY5" s="7">
        <v>2042.4638175964355</v>
      </c>
      <c r="AZ5" s="7">
        <v>2042.4638023376465</v>
      </c>
      <c r="BA5" s="7">
        <v>2042.4638023376465</v>
      </c>
      <c r="BB5" s="7">
        <v>2042.4638023376465</v>
      </c>
      <c r="BC5" s="7">
        <v>2042.4638023376465</v>
      </c>
    </row>
    <row r="6" spans="1:55" s="12" customFormat="1" ht="14.25" customHeight="1" x14ac:dyDescent="0.25">
      <c r="A6" s="191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M6" s="199" t="s">
        <v>58</v>
      </c>
      <c r="AN6" s="197">
        <v>30</v>
      </c>
      <c r="AO6" s="203">
        <f t="shared" si="0"/>
        <v>3.3333333333333333E-2</v>
      </c>
      <c r="AP6" s="204"/>
      <c r="AQ6" s="197">
        <v>1135.575000000001</v>
      </c>
      <c r="AS6" s="181" t="s">
        <v>139</v>
      </c>
      <c r="AT6" s="7">
        <v>6153.6138172149658</v>
      </c>
      <c r="AU6" s="7">
        <v>6157.0395851135254</v>
      </c>
      <c r="AV6" s="7">
        <v>15421.44917178154</v>
      </c>
      <c r="AW6" s="7">
        <v>24978.953884124756</v>
      </c>
      <c r="AX6" s="7">
        <v>19083.725030899048</v>
      </c>
      <c r="AY6" s="7">
        <v>43322.565996170044</v>
      </c>
      <c r="AZ6" s="7">
        <v>61913.488777160645</v>
      </c>
      <c r="BA6" s="7">
        <v>66403.424715042114</v>
      </c>
      <c r="BB6" s="7">
        <v>78214.839044570923</v>
      </c>
      <c r="BC6" s="7">
        <v>72437.400802612305</v>
      </c>
    </row>
    <row r="7" spans="1:55" ht="14.25" customHeight="1" x14ac:dyDescent="0.25">
      <c r="A7" s="194" t="s">
        <v>154</v>
      </c>
      <c r="AM7" s="199" t="s">
        <v>73</v>
      </c>
      <c r="AN7" s="197">
        <v>29</v>
      </c>
      <c r="AO7" s="203">
        <f t="shared" si="0"/>
        <v>3.4482758620689655E-2</v>
      </c>
      <c r="AP7" s="204"/>
      <c r="AQ7" s="197">
        <v>2934.0975149362375</v>
      </c>
      <c r="AS7" s="181" t="s">
        <v>59</v>
      </c>
      <c r="AT7" s="7">
        <v>1870.8999881744385</v>
      </c>
      <c r="AU7" s="7">
        <v>1870.8999881744385</v>
      </c>
      <c r="AV7" s="7">
        <v>1870.8999881744385</v>
      </c>
      <c r="AW7" s="7">
        <v>1870.8999881744385</v>
      </c>
      <c r="AX7" s="7">
        <v>1829.0282869338989</v>
      </c>
      <c r="AY7" s="7">
        <v>2561.1908891201019</v>
      </c>
      <c r="AZ7" s="7">
        <v>1811.0282869338989</v>
      </c>
      <c r="BA7" s="7">
        <v>2826.8509995937347</v>
      </c>
      <c r="BB7" s="7">
        <v>0</v>
      </c>
      <c r="BC7" s="7">
        <v>2381.7823232412338</v>
      </c>
    </row>
    <row r="8" spans="1:55" ht="14.25" customHeight="1" x14ac:dyDescent="0.25">
      <c r="A8" s="191" t="s">
        <v>56</v>
      </c>
      <c r="B8" s="12"/>
      <c r="C8" s="13">
        <f t="shared" ref="C8:AF8" si="1">C3/B3-1</f>
        <v>-1.6034985422740511E-2</v>
      </c>
      <c r="D8" s="13">
        <f t="shared" si="1"/>
        <v>-1.6296296296296142E-2</v>
      </c>
      <c r="E8" s="13">
        <f t="shared" si="1"/>
        <v>-1.6566265060240948E-2</v>
      </c>
      <c r="F8" s="13">
        <f t="shared" si="1"/>
        <v>-1.6845329249617125E-2</v>
      </c>
      <c r="G8" s="13">
        <f t="shared" si="1"/>
        <v>-1.7133956386292892E-2</v>
      </c>
      <c r="H8" s="13">
        <f t="shared" si="1"/>
        <v>-1.7432646592709822E-2</v>
      </c>
      <c r="I8" s="13">
        <f t="shared" si="1"/>
        <v>-1.774193548387093E-2</v>
      </c>
      <c r="J8" s="13">
        <f t="shared" si="1"/>
        <v>-1.8062397372742178E-2</v>
      </c>
      <c r="K8" s="13">
        <f t="shared" si="1"/>
        <v>-1.8394648829431426E-2</v>
      </c>
      <c r="L8" s="13">
        <f t="shared" si="1"/>
        <v>-1.8739352640544937E-2</v>
      </c>
      <c r="M8" s="13">
        <f t="shared" si="1"/>
        <v>-1.9097222222222432E-2</v>
      </c>
      <c r="N8" s="13">
        <f t="shared" si="1"/>
        <v>-1.9469026548672441E-2</v>
      </c>
      <c r="O8" s="13">
        <f t="shared" si="1"/>
        <v>-1.550069892731909E-2</v>
      </c>
      <c r="P8" s="13">
        <f t="shared" si="1"/>
        <v>-8.6207367948825109E-3</v>
      </c>
      <c r="Q8" s="13">
        <f t="shared" si="1"/>
        <v>-3.9999713180671748E-3</v>
      </c>
      <c r="R8" s="13">
        <f t="shared" si="1"/>
        <v>-4.0160353442566521E-3</v>
      </c>
      <c r="S8" s="13">
        <f t="shared" si="1"/>
        <v>-4.0322289181079496E-3</v>
      </c>
      <c r="T8" s="13">
        <f t="shared" si="1"/>
        <v>-4.0485536130628885E-3</v>
      </c>
      <c r="U8" s="13">
        <f t="shared" si="1"/>
        <v>-4.0650110281481577E-3</v>
      </c>
      <c r="V8" s="13">
        <f t="shared" si="1"/>
        <v>-4.0816027884957862E-3</v>
      </c>
      <c r="W8" s="13">
        <f t="shared" si="1"/>
        <v>-4.0983305458801578E-3</v>
      </c>
      <c r="X8" s="13">
        <f t="shared" si="1"/>
        <v>-4.1151959792643522E-3</v>
      </c>
      <c r="Y8" s="13">
        <f t="shared" si="1"/>
        <v>-4.1322007953626949E-3</v>
      </c>
      <c r="Z8" s="13">
        <f t="shared" si="1"/>
        <v>-4.1493467292174069E-3</v>
      </c>
      <c r="AA8" s="13">
        <f t="shared" si="1"/>
        <v>-4.1666355447870229E-3</v>
      </c>
      <c r="AB8" s="13">
        <f t="shared" si="1"/>
        <v>-4.1840690355525734E-3</v>
      </c>
      <c r="AC8" s="13">
        <f t="shared" si="1"/>
        <v>-4.2016490251368666E-3</v>
      </c>
      <c r="AD8" s="13">
        <f t="shared" si="1"/>
        <v>-4.2193773679414237E-3</v>
      </c>
      <c r="AE8" s="13">
        <f t="shared" si="1"/>
        <v>-4.2372559497984019E-3</v>
      </c>
      <c r="AF8" s="13">
        <f t="shared" si="1"/>
        <v>-4.2552866886377272E-3</v>
      </c>
      <c r="AG8" s="13">
        <f t="shared" ref="AG8:AH8" si="2">AG3/AF3-1</f>
        <v>-4.2734715351757657E-3</v>
      </c>
      <c r="AH8" s="13">
        <f t="shared" si="2"/>
        <v>-4.2918124736158747E-3</v>
      </c>
      <c r="AI8" s="13"/>
      <c r="AJ8" s="13"/>
      <c r="AM8" s="200" t="s">
        <v>74</v>
      </c>
      <c r="AN8" s="197">
        <v>28</v>
      </c>
      <c r="AO8" s="203">
        <f t="shared" si="0"/>
        <v>3.5714285714285712E-2</v>
      </c>
      <c r="AP8" s="204"/>
      <c r="AQ8" s="197">
        <v>2835.7185897201221</v>
      </c>
      <c r="AS8" s="181" t="s">
        <v>60</v>
      </c>
      <c r="AT8" s="7">
        <v>507.79999995231628</v>
      </c>
      <c r="AU8" s="7">
        <v>507.79999995231628</v>
      </c>
      <c r="AV8" s="7">
        <v>633.60000038146973</v>
      </c>
      <c r="AW8" s="7">
        <v>639.2343955039978</v>
      </c>
      <c r="AX8" s="7">
        <v>433.73341751098633</v>
      </c>
      <c r="AY8" s="7">
        <v>441.20047426223755</v>
      </c>
      <c r="AZ8" s="7">
        <v>192.73341751098633</v>
      </c>
      <c r="BA8" s="7">
        <v>232.96564441919327</v>
      </c>
      <c r="BB8" s="7">
        <v>59.961302619427443</v>
      </c>
      <c r="BC8" s="7">
        <v>752.85913568735123</v>
      </c>
    </row>
    <row r="9" spans="1:55" ht="14.25" customHeight="1" x14ac:dyDescent="0.25">
      <c r="A9" s="191" t="s">
        <v>152</v>
      </c>
      <c r="B9" s="12"/>
      <c r="C9" s="13">
        <f t="shared" ref="C9:AF9" si="3">C4/B4-1</f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13">
        <f t="shared" si="3"/>
        <v>-1.0101010101010277E-2</v>
      </c>
      <c r="I9" s="13">
        <f t="shared" si="3"/>
        <v>0</v>
      </c>
      <c r="J9" s="13">
        <f t="shared" si="3"/>
        <v>0</v>
      </c>
      <c r="K9" s="13">
        <f t="shared" si="3"/>
        <v>-1.0204081632652962E-2</v>
      </c>
      <c r="L9" s="13">
        <f t="shared" si="3"/>
        <v>0</v>
      </c>
      <c r="M9" s="13">
        <f t="shared" si="3"/>
        <v>-1.0309278350515649E-2</v>
      </c>
      <c r="N9" s="13">
        <f t="shared" si="3"/>
        <v>0</v>
      </c>
      <c r="O9" s="13">
        <f t="shared" si="3"/>
        <v>-1.041666666666663E-2</v>
      </c>
      <c r="P9" s="13">
        <f t="shared" si="3"/>
        <v>-5.5401662049862077E-3</v>
      </c>
      <c r="Q9" s="13">
        <f t="shared" si="3"/>
        <v>-5.5710306406685506E-3</v>
      </c>
      <c r="R9" s="13">
        <f t="shared" si="3"/>
        <v>-5.6022408963585235E-3</v>
      </c>
      <c r="S9" s="13">
        <f t="shared" si="3"/>
        <v>-5.6338028169011789E-3</v>
      </c>
      <c r="T9" s="13">
        <f t="shared" si="3"/>
        <v>-5.6657223796033884E-3</v>
      </c>
      <c r="U9" s="13">
        <f t="shared" si="3"/>
        <v>-5.6980056980057148E-3</v>
      </c>
      <c r="V9" s="13">
        <f t="shared" si="3"/>
        <v>-5.7306590257879542E-3</v>
      </c>
      <c r="W9" s="13">
        <f t="shared" si="3"/>
        <v>-5.7636887608069065E-3</v>
      </c>
      <c r="X9" s="13">
        <f t="shared" si="3"/>
        <v>-5.7971014492753659E-3</v>
      </c>
      <c r="Y9" s="13">
        <f t="shared" si="3"/>
        <v>-5.8309037900873273E-3</v>
      </c>
      <c r="Z9" s="13">
        <f t="shared" si="3"/>
        <v>-5.8651026392961825E-3</v>
      </c>
      <c r="AA9" s="13">
        <f t="shared" si="3"/>
        <v>-5.8997050147493457E-3</v>
      </c>
      <c r="AB9" s="13">
        <f t="shared" si="3"/>
        <v>-5.9347181008900796E-3</v>
      </c>
      <c r="AC9" s="13">
        <f t="shared" si="3"/>
        <v>-5.9701492537314049E-3</v>
      </c>
      <c r="AD9" s="13">
        <f t="shared" si="3"/>
        <v>-6.0060060060060927E-3</v>
      </c>
      <c r="AE9" s="13">
        <f t="shared" si="3"/>
        <v>-6.0422960725076136E-3</v>
      </c>
      <c r="AF9" s="13">
        <f t="shared" si="3"/>
        <v>-6.0790273556230456E-3</v>
      </c>
      <c r="AG9" s="13">
        <f t="shared" ref="AG9:AH9" si="4">AG4/AF4-1</f>
        <v>-6.1162079510703737E-3</v>
      </c>
      <c r="AH9" s="13">
        <f t="shared" si="4"/>
        <v>-6.1538461538461764E-3</v>
      </c>
      <c r="AI9" s="13"/>
      <c r="AJ9" s="13"/>
      <c r="AM9" s="201" t="s">
        <v>159</v>
      </c>
      <c r="AN9" s="198">
        <v>28</v>
      </c>
      <c r="AO9" s="203">
        <f t="shared" si="0"/>
        <v>3.5714285714285712E-2</v>
      </c>
      <c r="AP9" s="204"/>
      <c r="AQ9" s="197">
        <v>2835.7185897201221</v>
      </c>
      <c r="AS9" s="181" t="s">
        <v>140</v>
      </c>
      <c r="AT9" s="7">
        <v>430</v>
      </c>
      <c r="AU9" s="7">
        <v>430</v>
      </c>
      <c r="AV9" s="7">
        <v>325.40000152587891</v>
      </c>
      <c r="AW9" s="7">
        <v>325.40000152587891</v>
      </c>
      <c r="AX9" s="7">
        <v>325.40000152587891</v>
      </c>
      <c r="AY9" s="7">
        <v>325.40000152587891</v>
      </c>
      <c r="AZ9" s="7">
        <v>155.40000152587891</v>
      </c>
      <c r="BA9" s="7">
        <v>155.40000152587891</v>
      </c>
      <c r="BB9" s="7">
        <v>115.40000152587891</v>
      </c>
      <c r="BC9" s="7">
        <v>115.40000152587891</v>
      </c>
    </row>
    <row r="10" spans="1:55" ht="14.25" customHeight="1" x14ac:dyDescent="0.25">
      <c r="A10" s="191" t="s">
        <v>153</v>
      </c>
      <c r="B10" s="12"/>
      <c r="C10" s="13">
        <f t="shared" ref="C10:AF10" si="5">C5/B5-1</f>
        <v>-2.5510204081632626E-2</v>
      </c>
      <c r="D10" s="13">
        <f t="shared" si="5"/>
        <v>-2.617801047120405E-2</v>
      </c>
      <c r="E10" s="13">
        <f t="shared" si="5"/>
        <v>-2.6881720430107503E-2</v>
      </c>
      <c r="F10" s="13">
        <f t="shared" si="5"/>
        <v>-2.7624309392265345E-2</v>
      </c>
      <c r="G10" s="13">
        <f t="shared" si="5"/>
        <v>-2.8409090909090939E-2</v>
      </c>
      <c r="H10" s="13">
        <f t="shared" si="5"/>
        <v>-2.9239766081871399E-2</v>
      </c>
      <c r="I10" s="13">
        <f t="shared" si="5"/>
        <v>-3.0120481927710885E-2</v>
      </c>
      <c r="J10" s="13">
        <f t="shared" si="5"/>
        <v>-3.1055900621118071E-2</v>
      </c>
      <c r="K10" s="13">
        <f t="shared" si="5"/>
        <v>-3.2051282051282048E-2</v>
      </c>
      <c r="L10" s="13">
        <f t="shared" si="5"/>
        <v>-3.3112582781456901E-2</v>
      </c>
      <c r="M10" s="13">
        <f t="shared" si="5"/>
        <v>-3.424657534246589E-2</v>
      </c>
      <c r="N10" s="13">
        <f t="shared" si="5"/>
        <v>-3.5460992907801137E-2</v>
      </c>
      <c r="O10" s="13">
        <f t="shared" si="5"/>
        <v>-7.0957152501839205E-2</v>
      </c>
      <c r="P10" s="13">
        <f t="shared" si="5"/>
        <v>-2.111324376199597E-2</v>
      </c>
      <c r="Q10" s="13">
        <f t="shared" si="5"/>
        <v>-9.8039215686275272E-3</v>
      </c>
      <c r="R10" s="13">
        <f t="shared" si="5"/>
        <v>-9.9009900990099098E-3</v>
      </c>
      <c r="S10" s="13">
        <f t="shared" si="5"/>
        <v>-1.0000000000000009E-2</v>
      </c>
      <c r="T10" s="13">
        <f t="shared" si="5"/>
        <v>-1.0101010101010166E-2</v>
      </c>
      <c r="U10" s="13">
        <f t="shared" si="5"/>
        <v>-1.0204081632653295E-2</v>
      </c>
      <c r="V10" s="13">
        <f t="shared" si="5"/>
        <v>-1.0309278350515538E-2</v>
      </c>
      <c r="W10" s="13">
        <f t="shared" si="5"/>
        <v>-1.0416666666666741E-2</v>
      </c>
      <c r="X10" s="13">
        <f t="shared" si="5"/>
        <v>-1.0526315789473717E-2</v>
      </c>
      <c r="Y10" s="13">
        <f t="shared" si="5"/>
        <v>-1.0638297872340274E-2</v>
      </c>
      <c r="Z10" s="13">
        <f t="shared" si="5"/>
        <v>-1.0752688172043112E-2</v>
      </c>
      <c r="AA10" s="13">
        <f t="shared" si="5"/>
        <v>-1.0869565217391353E-2</v>
      </c>
      <c r="AB10" s="13">
        <f t="shared" si="5"/>
        <v>-1.0989010989011061E-2</v>
      </c>
      <c r="AC10" s="13">
        <f t="shared" si="5"/>
        <v>-1.1111111111111183E-2</v>
      </c>
      <c r="AD10" s="13">
        <f t="shared" si="5"/>
        <v>-1.1235955056180025E-2</v>
      </c>
      <c r="AE10" s="13">
        <f t="shared" si="5"/>
        <v>-1.1363636363636465E-2</v>
      </c>
      <c r="AF10" s="13">
        <f t="shared" si="5"/>
        <v>-1.1494252873563315E-2</v>
      </c>
      <c r="AG10" s="13">
        <f t="shared" ref="AG10:AH10" si="6">AG5/AF5-1</f>
        <v>-1.1627906976744207E-2</v>
      </c>
      <c r="AH10" s="13">
        <f t="shared" si="6"/>
        <v>-1.176470588235301E-2</v>
      </c>
      <c r="AI10" s="13"/>
      <c r="AJ10" s="13"/>
      <c r="AM10" s="199" t="s">
        <v>76</v>
      </c>
      <c r="AN10" s="197">
        <v>60</v>
      </c>
      <c r="AO10" s="203">
        <f t="shared" si="0"/>
        <v>1.6666666666666666E-2</v>
      </c>
      <c r="AP10" s="204"/>
      <c r="AQ10" s="197">
        <v>5986.6266752927895</v>
      </c>
      <c r="AS10" s="181" t="s">
        <v>141</v>
      </c>
      <c r="AT10" s="7">
        <v>1608</v>
      </c>
      <c r="AU10" s="7">
        <v>1608</v>
      </c>
      <c r="AV10" s="7">
        <v>1608</v>
      </c>
      <c r="AW10" s="7">
        <v>1608</v>
      </c>
      <c r="AX10" s="7">
        <v>1608</v>
      </c>
      <c r="AY10" s="7">
        <v>1608</v>
      </c>
      <c r="AZ10" s="7">
        <v>1608</v>
      </c>
      <c r="BA10" s="7">
        <v>1608</v>
      </c>
      <c r="BB10" s="7">
        <v>1608</v>
      </c>
      <c r="BC10" s="7">
        <v>12152.596435546875</v>
      </c>
    </row>
    <row r="11" spans="1:55" ht="14.25" customHeight="1" x14ac:dyDescent="0.25">
      <c r="AM11" s="199" t="s">
        <v>77</v>
      </c>
      <c r="AN11" s="197">
        <v>40</v>
      </c>
      <c r="AO11" s="203">
        <f t="shared" si="0"/>
        <v>2.5000000000000001E-2</v>
      </c>
      <c r="AP11" s="204"/>
      <c r="AQ11" s="197">
        <v>1702.1799263379337</v>
      </c>
      <c r="AS11" s="181" t="s">
        <v>142</v>
      </c>
      <c r="AT11" s="7">
        <v>6151.7299957275391</v>
      </c>
      <c r="AU11" s="7">
        <v>6151.7299957275391</v>
      </c>
      <c r="AV11" s="7">
        <v>6151.7299957275391</v>
      </c>
      <c r="AW11" s="7">
        <v>6151.7299957275391</v>
      </c>
      <c r="AX11" s="7">
        <v>4751.7299957275391</v>
      </c>
      <c r="AY11" s="7">
        <v>4751.7299957275391</v>
      </c>
      <c r="AZ11" s="7">
        <v>3486.7299957275391</v>
      </c>
      <c r="BA11" s="7">
        <v>1272.5987591552735</v>
      </c>
      <c r="BB11" s="7">
        <v>128.72999572753906</v>
      </c>
      <c r="BC11" s="7">
        <v>4.272460955689894E-6</v>
      </c>
    </row>
    <row r="12" spans="1:55" ht="14.25" customHeight="1" x14ac:dyDescent="0.25">
      <c r="A12" s="194" t="s">
        <v>164</v>
      </c>
      <c r="B12" s="123">
        <v>2018</v>
      </c>
      <c r="C12" s="123">
        <v>2019</v>
      </c>
      <c r="D12" s="123">
        <v>2020</v>
      </c>
      <c r="E12" s="123">
        <v>2021</v>
      </c>
      <c r="F12" s="123">
        <v>2022</v>
      </c>
      <c r="G12" s="123">
        <v>2023</v>
      </c>
      <c r="H12" s="123">
        <v>2024</v>
      </c>
      <c r="I12" s="123">
        <v>2025</v>
      </c>
      <c r="J12" s="123">
        <v>2026</v>
      </c>
      <c r="K12" s="123">
        <v>2027</v>
      </c>
      <c r="L12" s="123">
        <v>2028</v>
      </c>
      <c r="M12" s="123">
        <v>2029</v>
      </c>
      <c r="N12" s="123">
        <v>2030</v>
      </c>
      <c r="O12" s="123">
        <v>2031</v>
      </c>
      <c r="P12" s="123">
        <v>2032</v>
      </c>
      <c r="Q12" s="123">
        <v>2033</v>
      </c>
      <c r="R12" s="123">
        <v>2034</v>
      </c>
      <c r="S12" s="123">
        <v>2035</v>
      </c>
      <c r="T12" s="123">
        <v>2036</v>
      </c>
      <c r="U12" s="123">
        <v>2037</v>
      </c>
      <c r="V12" s="123">
        <v>2038</v>
      </c>
      <c r="W12" s="123">
        <v>2039</v>
      </c>
      <c r="X12" s="123">
        <v>2040</v>
      </c>
      <c r="Y12" s="123">
        <v>2041</v>
      </c>
      <c r="Z12" s="123">
        <v>2042</v>
      </c>
      <c r="AA12" s="123">
        <v>2043</v>
      </c>
      <c r="AB12" s="123">
        <v>2044</v>
      </c>
      <c r="AC12" s="123">
        <v>2045</v>
      </c>
      <c r="AD12" s="123">
        <v>2046</v>
      </c>
      <c r="AE12" s="123">
        <v>2047</v>
      </c>
      <c r="AF12" s="123">
        <v>2048</v>
      </c>
      <c r="AG12" s="123">
        <v>2049</v>
      </c>
      <c r="AH12" s="123">
        <v>2050</v>
      </c>
      <c r="AI12" s="123"/>
      <c r="AJ12" s="123"/>
      <c r="AM12" s="199" t="s">
        <v>78</v>
      </c>
      <c r="AN12" s="197">
        <v>30</v>
      </c>
      <c r="AO12" s="203">
        <f t="shared" si="0"/>
        <v>3.3333333333333333E-2</v>
      </c>
      <c r="AP12" s="204"/>
      <c r="AQ12" s="197">
        <v>950.86566024173555</v>
      </c>
      <c r="AS12" s="181" t="s">
        <v>143</v>
      </c>
      <c r="AT12" s="7">
        <v>44145.269960403442</v>
      </c>
      <c r="AU12" s="7">
        <v>44145.269960403442</v>
      </c>
      <c r="AV12" s="7">
        <v>40259.315294265747</v>
      </c>
      <c r="AW12" s="7">
        <v>40259.315294265747</v>
      </c>
      <c r="AX12" s="7">
        <v>56572.489496231079</v>
      </c>
      <c r="AY12" s="7">
        <v>50127.594927787781</v>
      </c>
      <c r="AZ12" s="7">
        <v>50307.019642591476</v>
      </c>
      <c r="BA12" s="7">
        <v>40012.02690410614</v>
      </c>
      <c r="BB12" s="7">
        <v>62753.818284273148</v>
      </c>
      <c r="BC12" s="7">
        <v>34793.254542350769</v>
      </c>
    </row>
    <row r="13" spans="1:55" ht="14.25" customHeight="1" x14ac:dyDescent="0.25">
      <c r="A13" s="191" t="s">
        <v>56</v>
      </c>
      <c r="B13" s="7">
        <f>AQ4</f>
        <v>1568.8575000000012</v>
      </c>
      <c r="C13" s="7">
        <f>B13</f>
        <v>1568.8575000000012</v>
      </c>
      <c r="D13" s="7">
        <f t="shared" ref="D13:E13" si="7">C13</f>
        <v>1568.8575000000012</v>
      </c>
      <c r="E13" s="7">
        <f t="shared" si="7"/>
        <v>1568.8575000000012</v>
      </c>
      <c r="F13" s="7">
        <f>E13*(1+F8)</f>
        <v>1542.42957886677</v>
      </c>
      <c r="G13" s="7">
        <f t="shared" ref="G13:AH14" si="8">F13*(1+G8)</f>
        <v>1516.0016577335387</v>
      </c>
      <c r="H13" s="7">
        <f t="shared" si="8"/>
        <v>1489.5737366003077</v>
      </c>
      <c r="I13" s="7">
        <f t="shared" si="8"/>
        <v>1463.1458154670765</v>
      </c>
      <c r="J13" s="7">
        <f t="shared" si="8"/>
        <v>1436.7178943338454</v>
      </c>
      <c r="K13" s="7">
        <f t="shared" si="8"/>
        <v>1410.2899732006142</v>
      </c>
      <c r="L13" s="7">
        <f t="shared" si="8"/>
        <v>1383.8620520673833</v>
      </c>
      <c r="M13" s="7">
        <f t="shared" si="8"/>
        <v>1357.4341309341517</v>
      </c>
      <c r="N13" s="7">
        <f t="shared" si="8"/>
        <v>1331.0062098009205</v>
      </c>
      <c r="O13" s="7">
        <f t="shared" si="8"/>
        <v>1310.3746832724044</v>
      </c>
      <c r="P13" s="7">
        <f t="shared" si="8"/>
        <v>1299.0782880252355</v>
      </c>
      <c r="Q13" s="7">
        <f t="shared" si="8"/>
        <v>1293.8820121332108</v>
      </c>
      <c r="R13" s="7">
        <f t="shared" si="8"/>
        <v>1288.6857362411859</v>
      </c>
      <c r="S13" s="7">
        <f t="shared" si="8"/>
        <v>1283.4894603491609</v>
      </c>
      <c r="T13" s="7">
        <f t="shared" si="8"/>
        <v>1278.2931844571362</v>
      </c>
      <c r="U13" s="7">
        <f t="shared" si="8"/>
        <v>1273.0969085651113</v>
      </c>
      <c r="V13" s="7">
        <f t="shared" si="8"/>
        <v>1267.9006326730866</v>
      </c>
      <c r="W13" s="7">
        <f t="shared" si="8"/>
        <v>1262.7043567810617</v>
      </c>
      <c r="X13" s="7">
        <f t="shared" si="8"/>
        <v>1257.5080808890368</v>
      </c>
      <c r="Y13" s="7">
        <f t="shared" si="8"/>
        <v>1252.3118049970121</v>
      </c>
      <c r="Z13" s="7">
        <f t="shared" si="8"/>
        <v>1247.1155291049874</v>
      </c>
      <c r="AA13" s="7">
        <f t="shared" si="8"/>
        <v>1241.9192532129628</v>
      </c>
      <c r="AB13" s="7">
        <f t="shared" si="8"/>
        <v>1236.7229773209378</v>
      </c>
      <c r="AC13" s="7">
        <f t="shared" si="8"/>
        <v>1231.5267014289129</v>
      </c>
      <c r="AD13" s="7">
        <f t="shared" si="8"/>
        <v>1226.3304255368882</v>
      </c>
      <c r="AE13" s="7">
        <f t="shared" si="8"/>
        <v>1221.1341496448633</v>
      </c>
      <c r="AF13" s="7">
        <f t="shared" si="8"/>
        <v>1215.9378737528386</v>
      </c>
      <c r="AG13" s="7">
        <f t="shared" si="8"/>
        <v>1210.7415978608137</v>
      </c>
      <c r="AH13" s="7">
        <f t="shared" si="8"/>
        <v>1205.545321968789</v>
      </c>
      <c r="AI13" s="125"/>
      <c r="AJ13" s="125"/>
      <c r="AM13" s="199" t="s">
        <v>79</v>
      </c>
      <c r="AN13" s="197">
        <v>25</v>
      </c>
      <c r="AO13" s="203">
        <f t="shared" si="0"/>
        <v>0.04</v>
      </c>
      <c r="AP13" s="204"/>
      <c r="AQ13" s="197">
        <v>3211.5229939489195</v>
      </c>
      <c r="AS13" s="181" t="s">
        <v>65</v>
      </c>
      <c r="AT13" s="7">
        <v>5120</v>
      </c>
      <c r="AU13" s="7">
        <v>5120</v>
      </c>
      <c r="AV13" s="7">
        <v>1857</v>
      </c>
      <c r="AW13" s="7">
        <v>1857</v>
      </c>
      <c r="AX13" s="7">
        <v>78.787721633911133</v>
      </c>
      <c r="AY13" s="7">
        <v>78.787721633911133</v>
      </c>
      <c r="AZ13" s="7">
        <v>127.34492492675781</v>
      </c>
      <c r="BA13" s="7">
        <v>127.34492492675781</v>
      </c>
      <c r="BB13" s="7">
        <v>144.43421936035156</v>
      </c>
      <c r="BC13" s="7">
        <v>142.89393615722656</v>
      </c>
    </row>
    <row r="14" spans="1:55" ht="14.25" customHeight="1" x14ac:dyDescent="0.25">
      <c r="A14" s="191" t="s">
        <v>152</v>
      </c>
      <c r="B14" s="7">
        <f>AQ5</f>
        <v>2117.766172650508</v>
      </c>
      <c r="C14" s="7">
        <f>B14</f>
        <v>2117.766172650508</v>
      </c>
      <c r="D14" s="7">
        <f t="shared" ref="D14:E14" si="9">C14</f>
        <v>2117.766172650508</v>
      </c>
      <c r="E14" s="7">
        <f t="shared" si="9"/>
        <v>2117.766172650508</v>
      </c>
      <c r="F14" s="7">
        <f t="shared" ref="F14:U14" si="10">E14*(1+F9)</f>
        <v>2117.766172650508</v>
      </c>
      <c r="G14" s="7">
        <f t="shared" si="10"/>
        <v>2117.766172650508</v>
      </c>
      <c r="H14" s="7">
        <f t="shared" si="10"/>
        <v>2096.3745951489873</v>
      </c>
      <c r="I14" s="7">
        <f t="shared" si="10"/>
        <v>2096.3745951489873</v>
      </c>
      <c r="J14" s="7">
        <f t="shared" si="10"/>
        <v>2096.3745951489873</v>
      </c>
      <c r="K14" s="7">
        <f t="shared" si="10"/>
        <v>2074.983017647467</v>
      </c>
      <c r="L14" s="7">
        <f t="shared" si="10"/>
        <v>2074.983017647467</v>
      </c>
      <c r="M14" s="7">
        <f t="shared" si="10"/>
        <v>2053.5914401459463</v>
      </c>
      <c r="N14" s="7">
        <f t="shared" si="10"/>
        <v>2053.5914401459463</v>
      </c>
      <c r="O14" s="7">
        <f t="shared" si="10"/>
        <v>2032.199862644426</v>
      </c>
      <c r="P14" s="7">
        <f t="shared" si="10"/>
        <v>2020.9411376436258</v>
      </c>
      <c r="Q14" s="7">
        <f t="shared" si="10"/>
        <v>2009.6824126428255</v>
      </c>
      <c r="R14" s="7">
        <f t="shared" si="10"/>
        <v>1998.4236876420255</v>
      </c>
      <c r="S14" s="7">
        <f t="shared" si="10"/>
        <v>1987.1649626412259</v>
      </c>
      <c r="T14" s="7">
        <f t="shared" si="10"/>
        <v>1975.9062376404258</v>
      </c>
      <c r="U14" s="7">
        <f t="shared" si="10"/>
        <v>1964.6475126396256</v>
      </c>
      <c r="V14" s="7">
        <f t="shared" si="8"/>
        <v>1953.3887876388255</v>
      </c>
      <c r="W14" s="7">
        <f t="shared" si="8"/>
        <v>1942.1300626380255</v>
      </c>
      <c r="X14" s="7">
        <f t="shared" si="8"/>
        <v>1930.8713376372252</v>
      </c>
      <c r="Y14" s="7">
        <f t="shared" si="8"/>
        <v>1919.6126126364254</v>
      </c>
      <c r="Z14" s="7">
        <f t="shared" si="8"/>
        <v>1908.3538876356254</v>
      </c>
      <c r="AA14" s="7">
        <f t="shared" si="8"/>
        <v>1897.0951626348251</v>
      </c>
      <c r="AB14" s="7">
        <f t="shared" si="8"/>
        <v>1885.8364376340253</v>
      </c>
      <c r="AC14" s="7">
        <f t="shared" si="8"/>
        <v>1874.577712633225</v>
      </c>
      <c r="AD14" s="7">
        <f t="shared" si="8"/>
        <v>1863.3189876324248</v>
      </c>
      <c r="AE14" s="7">
        <f t="shared" si="8"/>
        <v>1852.0602626316245</v>
      </c>
      <c r="AF14" s="7">
        <f t="shared" si="8"/>
        <v>1840.8015376308244</v>
      </c>
      <c r="AG14" s="7">
        <f t="shared" si="8"/>
        <v>1829.5428126300242</v>
      </c>
      <c r="AH14" s="7">
        <f t="shared" si="8"/>
        <v>1818.2840876292239</v>
      </c>
      <c r="AI14" s="125"/>
      <c r="AJ14" s="125"/>
      <c r="AM14" s="199" t="s">
        <v>80</v>
      </c>
      <c r="AN14" s="197">
        <v>30</v>
      </c>
      <c r="AO14" s="203">
        <f t="shared" si="0"/>
        <v>3.3333333333333333E-2</v>
      </c>
      <c r="AP14" s="204"/>
      <c r="AQ14" s="197">
        <v>1911.3333333333333</v>
      </c>
      <c r="AS14" s="181" t="s">
        <v>144</v>
      </c>
      <c r="AT14" s="7">
        <v>164.51999998092651</v>
      </c>
      <c r="AU14" s="7">
        <v>164.51999998092651</v>
      </c>
      <c r="AV14" s="7">
        <v>132.51999998092651</v>
      </c>
      <c r="AW14" s="7">
        <v>132.51999998092651</v>
      </c>
      <c r="AX14" s="7">
        <v>99.519999980926514</v>
      </c>
      <c r="AY14" s="7">
        <v>99.519999980926514</v>
      </c>
      <c r="AZ14" s="7">
        <v>26.519999980926514</v>
      </c>
      <c r="BA14" s="7">
        <v>23.519999980926514</v>
      </c>
      <c r="BB14" s="7">
        <v>0</v>
      </c>
      <c r="BC14" s="7">
        <v>0</v>
      </c>
    </row>
    <row r="15" spans="1:55" ht="14.25" customHeight="1" x14ac:dyDescent="0.25">
      <c r="A15" s="191" t="s">
        <v>153</v>
      </c>
      <c r="B15" s="7">
        <f>AQ6</f>
        <v>1135.575000000001</v>
      </c>
      <c r="C15" s="7">
        <f>B15*(1+C10)</f>
        <v>1106.606250000001</v>
      </c>
      <c r="D15" s="7">
        <f t="shared" ref="D15:E15" si="11">C15*(1+D10)</f>
        <v>1077.6375000000012</v>
      </c>
      <c r="E15" s="7">
        <f t="shared" si="11"/>
        <v>1048.6687500000012</v>
      </c>
      <c r="F15" s="7">
        <f>E15*(1+F10)</f>
        <v>1019.700000000001</v>
      </c>
      <c r="G15" s="7">
        <f t="shared" ref="G15:AH15" si="12">F15*(1+G10)</f>
        <v>990.73125000000084</v>
      </c>
      <c r="H15" s="7">
        <f t="shared" si="12"/>
        <v>961.76250000000073</v>
      </c>
      <c r="I15" s="7">
        <f t="shared" si="12"/>
        <v>932.79375000000061</v>
      </c>
      <c r="J15" s="7">
        <f t="shared" si="12"/>
        <v>903.8250000000005</v>
      </c>
      <c r="K15" s="7">
        <f t="shared" si="12"/>
        <v>874.8562500000005</v>
      </c>
      <c r="L15" s="7">
        <f t="shared" si="12"/>
        <v>845.8875000000005</v>
      </c>
      <c r="M15" s="7">
        <f t="shared" si="12"/>
        <v>816.91875000000039</v>
      </c>
      <c r="N15" s="7">
        <f t="shared" si="12"/>
        <v>787.95000000000061</v>
      </c>
      <c r="O15" s="7">
        <f t="shared" si="12"/>
        <v>732.03931168617635</v>
      </c>
      <c r="P15" s="7">
        <f t="shared" si="12"/>
        <v>716.58358725518235</v>
      </c>
      <c r="Q15" s="7">
        <f t="shared" si="12"/>
        <v>709.55825796836677</v>
      </c>
      <c r="R15" s="7">
        <f t="shared" si="12"/>
        <v>702.53292868155131</v>
      </c>
      <c r="S15" s="7">
        <f t="shared" si="12"/>
        <v>695.50759939473585</v>
      </c>
      <c r="T15" s="7">
        <f t="shared" si="12"/>
        <v>688.48227010792027</v>
      </c>
      <c r="U15" s="7">
        <f t="shared" si="12"/>
        <v>681.45694082110458</v>
      </c>
      <c r="V15" s="7">
        <f t="shared" si="12"/>
        <v>674.431611534289</v>
      </c>
      <c r="W15" s="7">
        <f t="shared" si="12"/>
        <v>667.40628224747343</v>
      </c>
      <c r="X15" s="7">
        <f t="shared" si="12"/>
        <v>660.38095296065785</v>
      </c>
      <c r="Y15" s="7">
        <f t="shared" si="12"/>
        <v>653.35562367384239</v>
      </c>
      <c r="Z15" s="7">
        <f t="shared" si="12"/>
        <v>646.33029438702681</v>
      </c>
      <c r="AA15" s="7">
        <f t="shared" si="12"/>
        <v>639.30496510021123</v>
      </c>
      <c r="AB15" s="7">
        <f t="shared" si="12"/>
        <v>632.27963581339566</v>
      </c>
      <c r="AC15" s="7">
        <f t="shared" si="12"/>
        <v>625.25430652658008</v>
      </c>
      <c r="AD15" s="7">
        <f t="shared" si="12"/>
        <v>618.22897723976439</v>
      </c>
      <c r="AE15" s="7">
        <f t="shared" si="12"/>
        <v>611.20364795294881</v>
      </c>
      <c r="AF15" s="7">
        <f t="shared" si="12"/>
        <v>604.17831866613324</v>
      </c>
      <c r="AG15" s="7">
        <f t="shared" si="12"/>
        <v>597.15298937931777</v>
      </c>
      <c r="AH15" s="7">
        <f t="shared" si="12"/>
        <v>590.1276600925022</v>
      </c>
      <c r="AI15" s="125"/>
      <c r="AJ15" s="125"/>
      <c r="AP15" s="204">
        <v>2.9116560000000069E-2</v>
      </c>
      <c r="AS15" s="181" t="s">
        <v>102</v>
      </c>
      <c r="AT15" s="7">
        <f t="shared" ref="AT15:BC15" si="13">SUM(AT3:AT14)</f>
        <v>87703.713758707047</v>
      </c>
      <c r="AU15" s="7">
        <f t="shared" si="13"/>
        <v>87707.139526605606</v>
      </c>
      <c r="AV15" s="7">
        <f t="shared" si="13"/>
        <v>94452.731765985489</v>
      </c>
      <c r="AW15" s="7">
        <f t="shared" si="13"/>
        <v>107726.10894107819</v>
      </c>
      <c r="AX15" s="7">
        <f t="shared" si="13"/>
        <v>119037.29020929337</v>
      </c>
      <c r="AY15" s="7">
        <f t="shared" si="13"/>
        <v>155267.7774939537</v>
      </c>
      <c r="AZ15" s="7">
        <f t="shared" si="13"/>
        <v>167154.31938290596</v>
      </c>
      <c r="BA15" s="7">
        <f t="shared" si="13"/>
        <v>209689.08902363063</v>
      </c>
      <c r="BB15" s="7">
        <f t="shared" si="13"/>
        <v>195309.26909170672</v>
      </c>
      <c r="BC15" s="7">
        <f t="shared" si="13"/>
        <v>249449.31961457015</v>
      </c>
    </row>
    <row r="16" spans="1:55" s="12" customFormat="1" x14ac:dyDescent="0.25">
      <c r="A16" s="191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</row>
    <row r="17" spans="1:46" x14ac:dyDescent="0.25">
      <c r="A17" s="194" t="s">
        <v>162</v>
      </c>
    </row>
    <row r="18" spans="1:46" x14ac:dyDescent="0.25">
      <c r="A18" s="191" t="s">
        <v>70</v>
      </c>
      <c r="B18" s="124">
        <f>AQ3</f>
        <v>3645.5947155910644</v>
      </c>
      <c r="C18" s="124">
        <f>B18</f>
        <v>3645.5947155910644</v>
      </c>
      <c r="D18" s="124">
        <f t="shared" ref="D18:AH18" si="14">C18</f>
        <v>3645.5947155910644</v>
      </c>
      <c r="E18" s="124">
        <f t="shared" si="14"/>
        <v>3645.5947155910644</v>
      </c>
      <c r="F18" s="124">
        <f t="shared" si="14"/>
        <v>3645.5947155910644</v>
      </c>
      <c r="G18" s="124">
        <f t="shared" si="14"/>
        <v>3645.5947155910644</v>
      </c>
      <c r="H18" s="124">
        <f t="shared" si="14"/>
        <v>3645.5947155910644</v>
      </c>
      <c r="I18" s="124">
        <f t="shared" si="14"/>
        <v>3645.5947155910644</v>
      </c>
      <c r="J18" s="124">
        <f t="shared" si="14"/>
        <v>3645.5947155910644</v>
      </c>
      <c r="K18" s="124">
        <f t="shared" si="14"/>
        <v>3645.5947155910644</v>
      </c>
      <c r="L18" s="124">
        <f t="shared" si="14"/>
        <v>3645.5947155910644</v>
      </c>
      <c r="M18" s="124">
        <f t="shared" si="14"/>
        <v>3645.5947155910644</v>
      </c>
      <c r="N18" s="124">
        <f t="shared" si="14"/>
        <v>3645.5947155910644</v>
      </c>
      <c r="O18" s="124">
        <f t="shared" si="14"/>
        <v>3645.5947155910644</v>
      </c>
      <c r="P18" s="124">
        <f t="shared" si="14"/>
        <v>3645.5947155910644</v>
      </c>
      <c r="Q18" s="124">
        <f t="shared" si="14"/>
        <v>3645.5947155910644</v>
      </c>
      <c r="R18" s="124">
        <f t="shared" si="14"/>
        <v>3645.5947155910644</v>
      </c>
      <c r="S18" s="124">
        <f t="shared" si="14"/>
        <v>3645.5947155910644</v>
      </c>
      <c r="T18" s="124">
        <f t="shared" si="14"/>
        <v>3645.5947155910644</v>
      </c>
      <c r="U18" s="124">
        <f t="shared" si="14"/>
        <v>3645.5947155910644</v>
      </c>
      <c r="V18" s="124">
        <f t="shared" si="14"/>
        <v>3645.5947155910644</v>
      </c>
      <c r="W18" s="124">
        <f t="shared" si="14"/>
        <v>3645.5947155910644</v>
      </c>
      <c r="X18" s="124">
        <f t="shared" si="14"/>
        <v>3645.5947155910644</v>
      </c>
      <c r="Y18" s="124">
        <f t="shared" si="14"/>
        <v>3645.5947155910644</v>
      </c>
      <c r="Z18" s="124">
        <f t="shared" si="14"/>
        <v>3645.5947155910644</v>
      </c>
      <c r="AA18" s="124">
        <f t="shared" si="14"/>
        <v>3645.5947155910644</v>
      </c>
      <c r="AB18" s="124">
        <f t="shared" si="14"/>
        <v>3645.5947155910644</v>
      </c>
      <c r="AC18" s="124">
        <f t="shared" si="14"/>
        <v>3645.5947155910644</v>
      </c>
      <c r="AD18" s="124">
        <f t="shared" si="14"/>
        <v>3645.5947155910644</v>
      </c>
      <c r="AE18" s="124">
        <f t="shared" si="14"/>
        <v>3645.5947155910644</v>
      </c>
      <c r="AF18" s="124">
        <f t="shared" si="14"/>
        <v>3645.5947155910644</v>
      </c>
      <c r="AG18" s="124">
        <f t="shared" si="14"/>
        <v>3645.5947155910644</v>
      </c>
      <c r="AH18" s="124">
        <f t="shared" si="14"/>
        <v>3645.5947155910644</v>
      </c>
      <c r="AI18" s="124"/>
      <c r="AJ18" s="124"/>
      <c r="AT18" s="7"/>
    </row>
    <row r="19" spans="1:46" x14ac:dyDescent="0.25">
      <c r="A19" s="191" t="s">
        <v>71</v>
      </c>
      <c r="B19" s="124">
        <f>B13</f>
        <v>1568.8575000000012</v>
      </c>
      <c r="C19" s="124">
        <f>C13</f>
        <v>1568.8575000000012</v>
      </c>
      <c r="D19" s="124">
        <f t="shared" ref="D19:AH19" si="15">D13</f>
        <v>1568.8575000000012</v>
      </c>
      <c r="E19" s="124">
        <f t="shared" si="15"/>
        <v>1568.8575000000012</v>
      </c>
      <c r="F19" s="124">
        <f t="shared" si="15"/>
        <v>1542.42957886677</v>
      </c>
      <c r="G19" s="124">
        <f t="shared" si="15"/>
        <v>1516.0016577335387</v>
      </c>
      <c r="H19" s="124">
        <f t="shared" si="15"/>
        <v>1489.5737366003077</v>
      </c>
      <c r="I19" s="124">
        <f t="shared" si="15"/>
        <v>1463.1458154670765</v>
      </c>
      <c r="J19" s="124">
        <f t="shared" si="15"/>
        <v>1436.7178943338454</v>
      </c>
      <c r="K19" s="124">
        <f t="shared" si="15"/>
        <v>1410.2899732006142</v>
      </c>
      <c r="L19" s="124">
        <f t="shared" si="15"/>
        <v>1383.8620520673833</v>
      </c>
      <c r="M19" s="124">
        <f t="shared" si="15"/>
        <v>1357.4341309341517</v>
      </c>
      <c r="N19" s="124">
        <f t="shared" si="15"/>
        <v>1331.0062098009205</v>
      </c>
      <c r="O19" s="124">
        <f t="shared" si="15"/>
        <v>1310.3746832724044</v>
      </c>
      <c r="P19" s="124">
        <f t="shared" si="15"/>
        <v>1299.0782880252355</v>
      </c>
      <c r="Q19" s="124">
        <f t="shared" si="15"/>
        <v>1293.8820121332108</v>
      </c>
      <c r="R19" s="124">
        <f t="shared" si="15"/>
        <v>1288.6857362411859</v>
      </c>
      <c r="S19" s="124">
        <f t="shared" si="15"/>
        <v>1283.4894603491609</v>
      </c>
      <c r="T19" s="124">
        <f t="shared" si="15"/>
        <v>1278.2931844571362</v>
      </c>
      <c r="U19" s="124">
        <f t="shared" si="15"/>
        <v>1273.0969085651113</v>
      </c>
      <c r="V19" s="124">
        <f t="shared" si="15"/>
        <v>1267.9006326730866</v>
      </c>
      <c r="W19" s="124">
        <f t="shared" si="15"/>
        <v>1262.7043567810617</v>
      </c>
      <c r="X19" s="124">
        <f t="shared" si="15"/>
        <v>1257.5080808890368</v>
      </c>
      <c r="Y19" s="124">
        <f t="shared" si="15"/>
        <v>1252.3118049970121</v>
      </c>
      <c r="Z19" s="124">
        <f t="shared" si="15"/>
        <v>1247.1155291049874</v>
      </c>
      <c r="AA19" s="124">
        <f t="shared" si="15"/>
        <v>1241.9192532129628</v>
      </c>
      <c r="AB19" s="124">
        <f t="shared" si="15"/>
        <v>1236.7229773209378</v>
      </c>
      <c r="AC19" s="124">
        <f t="shared" si="15"/>
        <v>1231.5267014289129</v>
      </c>
      <c r="AD19" s="124">
        <f t="shared" si="15"/>
        <v>1226.3304255368882</v>
      </c>
      <c r="AE19" s="124">
        <f t="shared" si="15"/>
        <v>1221.1341496448633</v>
      </c>
      <c r="AF19" s="124">
        <f t="shared" si="15"/>
        <v>1215.9378737528386</v>
      </c>
      <c r="AG19" s="124">
        <f t="shared" si="15"/>
        <v>1210.7415978608137</v>
      </c>
      <c r="AH19" s="124">
        <f t="shared" si="15"/>
        <v>1205.545321968789</v>
      </c>
      <c r="AI19" s="124"/>
      <c r="AJ19" s="124"/>
      <c r="AT19" s="7"/>
    </row>
    <row r="20" spans="1:46" x14ac:dyDescent="0.25">
      <c r="A20" s="191" t="s">
        <v>72</v>
      </c>
      <c r="B20" s="124">
        <f t="shared" ref="B20:C21" si="16">B14</f>
        <v>2117.766172650508</v>
      </c>
      <c r="C20" s="124">
        <f t="shared" si="16"/>
        <v>2117.766172650508</v>
      </c>
      <c r="D20" s="124">
        <f t="shared" ref="D20:AH20" si="17">D14</f>
        <v>2117.766172650508</v>
      </c>
      <c r="E20" s="124">
        <f t="shared" si="17"/>
        <v>2117.766172650508</v>
      </c>
      <c r="F20" s="124">
        <f t="shared" si="17"/>
        <v>2117.766172650508</v>
      </c>
      <c r="G20" s="124">
        <f t="shared" si="17"/>
        <v>2117.766172650508</v>
      </c>
      <c r="H20" s="124">
        <f t="shared" si="17"/>
        <v>2096.3745951489873</v>
      </c>
      <c r="I20" s="124">
        <f t="shared" si="17"/>
        <v>2096.3745951489873</v>
      </c>
      <c r="J20" s="124">
        <f t="shared" si="17"/>
        <v>2096.3745951489873</v>
      </c>
      <c r="K20" s="124">
        <f t="shared" si="17"/>
        <v>2074.983017647467</v>
      </c>
      <c r="L20" s="124">
        <f t="shared" si="17"/>
        <v>2074.983017647467</v>
      </c>
      <c r="M20" s="124">
        <f t="shared" si="17"/>
        <v>2053.5914401459463</v>
      </c>
      <c r="N20" s="124">
        <f t="shared" si="17"/>
        <v>2053.5914401459463</v>
      </c>
      <c r="O20" s="124">
        <f t="shared" si="17"/>
        <v>2032.199862644426</v>
      </c>
      <c r="P20" s="124">
        <f t="shared" si="17"/>
        <v>2020.9411376436258</v>
      </c>
      <c r="Q20" s="124">
        <f t="shared" si="17"/>
        <v>2009.6824126428255</v>
      </c>
      <c r="R20" s="124">
        <f t="shared" si="17"/>
        <v>1998.4236876420255</v>
      </c>
      <c r="S20" s="124">
        <f t="shared" si="17"/>
        <v>1987.1649626412259</v>
      </c>
      <c r="T20" s="124">
        <f t="shared" si="17"/>
        <v>1975.9062376404258</v>
      </c>
      <c r="U20" s="124">
        <f t="shared" si="17"/>
        <v>1964.6475126396256</v>
      </c>
      <c r="V20" s="124">
        <f t="shared" si="17"/>
        <v>1953.3887876388255</v>
      </c>
      <c r="W20" s="124">
        <f t="shared" si="17"/>
        <v>1942.1300626380255</v>
      </c>
      <c r="X20" s="124">
        <f t="shared" si="17"/>
        <v>1930.8713376372252</v>
      </c>
      <c r="Y20" s="124">
        <f t="shared" si="17"/>
        <v>1919.6126126364254</v>
      </c>
      <c r="Z20" s="124">
        <f t="shared" si="17"/>
        <v>1908.3538876356254</v>
      </c>
      <c r="AA20" s="124">
        <f t="shared" si="17"/>
        <v>1897.0951626348251</v>
      </c>
      <c r="AB20" s="124">
        <f t="shared" si="17"/>
        <v>1885.8364376340253</v>
      </c>
      <c r="AC20" s="124">
        <f t="shared" si="17"/>
        <v>1874.577712633225</v>
      </c>
      <c r="AD20" s="124">
        <f t="shared" si="17"/>
        <v>1863.3189876324248</v>
      </c>
      <c r="AE20" s="124">
        <f t="shared" si="17"/>
        <v>1852.0602626316245</v>
      </c>
      <c r="AF20" s="124">
        <f t="shared" si="17"/>
        <v>1840.8015376308244</v>
      </c>
      <c r="AG20" s="124">
        <f t="shared" si="17"/>
        <v>1829.5428126300242</v>
      </c>
      <c r="AH20" s="124">
        <f t="shared" si="17"/>
        <v>1818.2840876292239</v>
      </c>
      <c r="AI20" s="124"/>
      <c r="AJ20" s="124"/>
      <c r="AT20" s="7"/>
    </row>
    <row r="21" spans="1:46" x14ac:dyDescent="0.25">
      <c r="A21" s="191" t="s">
        <v>58</v>
      </c>
      <c r="B21" s="124">
        <f t="shared" si="16"/>
        <v>1135.575000000001</v>
      </c>
      <c r="C21" s="124">
        <f t="shared" si="16"/>
        <v>1106.606250000001</v>
      </c>
      <c r="D21" s="124">
        <f t="shared" ref="D21:AH21" si="18">D15</f>
        <v>1077.6375000000012</v>
      </c>
      <c r="E21" s="124">
        <f t="shared" si="18"/>
        <v>1048.6687500000012</v>
      </c>
      <c r="F21" s="124">
        <f t="shared" si="18"/>
        <v>1019.700000000001</v>
      </c>
      <c r="G21" s="124">
        <f t="shared" si="18"/>
        <v>990.73125000000084</v>
      </c>
      <c r="H21" s="124">
        <f t="shared" si="18"/>
        <v>961.76250000000073</v>
      </c>
      <c r="I21" s="124">
        <f t="shared" si="18"/>
        <v>932.79375000000061</v>
      </c>
      <c r="J21" s="124">
        <f t="shared" si="18"/>
        <v>903.8250000000005</v>
      </c>
      <c r="K21" s="124">
        <f t="shared" si="18"/>
        <v>874.8562500000005</v>
      </c>
      <c r="L21" s="124">
        <f t="shared" si="18"/>
        <v>845.8875000000005</v>
      </c>
      <c r="M21" s="124">
        <f t="shared" si="18"/>
        <v>816.91875000000039</v>
      </c>
      <c r="N21" s="124">
        <f t="shared" si="18"/>
        <v>787.95000000000061</v>
      </c>
      <c r="O21" s="124">
        <f t="shared" si="18"/>
        <v>732.03931168617635</v>
      </c>
      <c r="P21" s="124">
        <f t="shared" si="18"/>
        <v>716.58358725518235</v>
      </c>
      <c r="Q21" s="124">
        <f t="shared" si="18"/>
        <v>709.55825796836677</v>
      </c>
      <c r="R21" s="124">
        <f t="shared" si="18"/>
        <v>702.53292868155131</v>
      </c>
      <c r="S21" s="124">
        <f t="shared" si="18"/>
        <v>695.50759939473585</v>
      </c>
      <c r="T21" s="124">
        <f t="shared" si="18"/>
        <v>688.48227010792027</v>
      </c>
      <c r="U21" s="124">
        <f t="shared" si="18"/>
        <v>681.45694082110458</v>
      </c>
      <c r="V21" s="124">
        <f t="shared" si="18"/>
        <v>674.431611534289</v>
      </c>
      <c r="W21" s="124">
        <f t="shared" si="18"/>
        <v>667.40628224747343</v>
      </c>
      <c r="X21" s="124">
        <f t="shared" si="18"/>
        <v>660.38095296065785</v>
      </c>
      <c r="Y21" s="124">
        <f t="shared" si="18"/>
        <v>653.35562367384239</v>
      </c>
      <c r="Z21" s="124">
        <f t="shared" si="18"/>
        <v>646.33029438702681</v>
      </c>
      <c r="AA21" s="124">
        <f t="shared" si="18"/>
        <v>639.30496510021123</v>
      </c>
      <c r="AB21" s="124">
        <f t="shared" si="18"/>
        <v>632.27963581339566</v>
      </c>
      <c r="AC21" s="124">
        <f t="shared" si="18"/>
        <v>625.25430652658008</v>
      </c>
      <c r="AD21" s="124">
        <f t="shared" si="18"/>
        <v>618.22897723976439</v>
      </c>
      <c r="AE21" s="124">
        <f t="shared" si="18"/>
        <v>611.20364795294881</v>
      </c>
      <c r="AF21" s="124">
        <f t="shared" si="18"/>
        <v>604.17831866613324</v>
      </c>
      <c r="AG21" s="124">
        <f t="shared" si="18"/>
        <v>597.15298937931777</v>
      </c>
      <c r="AH21" s="124">
        <f t="shared" si="18"/>
        <v>590.1276600925022</v>
      </c>
      <c r="AI21" s="124"/>
      <c r="AJ21" s="124"/>
      <c r="AT21" s="7"/>
    </row>
    <row r="22" spans="1:46" x14ac:dyDescent="0.25">
      <c r="A22" s="191" t="s">
        <v>73</v>
      </c>
      <c r="B22" s="124">
        <f>AQ7</f>
        <v>2934.0975149362375</v>
      </c>
      <c r="C22" s="124">
        <f>B22</f>
        <v>2934.0975149362375</v>
      </c>
      <c r="D22" s="124">
        <f t="shared" ref="D22:AH29" si="19">C22</f>
        <v>2934.0975149362375</v>
      </c>
      <c r="E22" s="124">
        <f t="shared" si="19"/>
        <v>2934.0975149362375</v>
      </c>
      <c r="F22" s="124">
        <f t="shared" si="19"/>
        <v>2934.0975149362375</v>
      </c>
      <c r="G22" s="124">
        <f t="shared" si="19"/>
        <v>2934.0975149362375</v>
      </c>
      <c r="H22" s="124">
        <f t="shared" si="19"/>
        <v>2934.0975149362375</v>
      </c>
      <c r="I22" s="124">
        <f t="shared" si="19"/>
        <v>2934.0975149362375</v>
      </c>
      <c r="J22" s="124">
        <f t="shared" si="19"/>
        <v>2934.0975149362375</v>
      </c>
      <c r="K22" s="124">
        <f t="shared" si="19"/>
        <v>2934.0975149362375</v>
      </c>
      <c r="L22" s="124">
        <f t="shared" si="19"/>
        <v>2934.0975149362375</v>
      </c>
      <c r="M22" s="124">
        <f t="shared" si="19"/>
        <v>2934.0975149362375</v>
      </c>
      <c r="N22" s="124">
        <f t="shared" si="19"/>
        <v>2934.0975149362375</v>
      </c>
      <c r="O22" s="124">
        <f t="shared" si="19"/>
        <v>2934.0975149362375</v>
      </c>
      <c r="P22" s="124">
        <f t="shared" si="19"/>
        <v>2934.0975149362375</v>
      </c>
      <c r="Q22" s="124">
        <f t="shared" si="19"/>
        <v>2934.0975149362375</v>
      </c>
      <c r="R22" s="124">
        <f t="shared" si="19"/>
        <v>2934.0975149362375</v>
      </c>
      <c r="S22" s="124">
        <f t="shared" si="19"/>
        <v>2934.0975149362375</v>
      </c>
      <c r="T22" s="124">
        <f t="shared" si="19"/>
        <v>2934.0975149362375</v>
      </c>
      <c r="U22" s="124">
        <f t="shared" si="19"/>
        <v>2934.0975149362375</v>
      </c>
      <c r="V22" s="124">
        <f t="shared" si="19"/>
        <v>2934.0975149362375</v>
      </c>
      <c r="W22" s="124">
        <f t="shared" si="19"/>
        <v>2934.0975149362375</v>
      </c>
      <c r="X22" s="124">
        <f t="shared" si="19"/>
        <v>2934.0975149362375</v>
      </c>
      <c r="Y22" s="124">
        <f t="shared" si="19"/>
        <v>2934.0975149362375</v>
      </c>
      <c r="Z22" s="124">
        <f t="shared" si="19"/>
        <v>2934.0975149362375</v>
      </c>
      <c r="AA22" s="124">
        <f t="shared" si="19"/>
        <v>2934.0975149362375</v>
      </c>
      <c r="AB22" s="124">
        <f t="shared" si="19"/>
        <v>2934.0975149362375</v>
      </c>
      <c r="AC22" s="124">
        <f t="shared" si="19"/>
        <v>2934.0975149362375</v>
      </c>
      <c r="AD22" s="124">
        <f t="shared" si="19"/>
        <v>2934.0975149362375</v>
      </c>
      <c r="AE22" s="124">
        <f t="shared" si="19"/>
        <v>2934.0975149362375</v>
      </c>
      <c r="AF22" s="124">
        <f t="shared" si="19"/>
        <v>2934.0975149362375</v>
      </c>
      <c r="AG22" s="124">
        <f t="shared" si="19"/>
        <v>2934.0975149362375</v>
      </c>
      <c r="AH22" s="124">
        <f t="shared" si="19"/>
        <v>2934.0975149362375</v>
      </c>
      <c r="AI22" s="124"/>
      <c r="AJ22" s="124"/>
      <c r="AT22" s="7"/>
    </row>
    <row r="23" spans="1:46" x14ac:dyDescent="0.25">
      <c r="A23" s="191" t="s">
        <v>74</v>
      </c>
      <c r="B23" s="124">
        <f t="shared" ref="B23:B29" si="20">AQ8</f>
        <v>2835.7185897201221</v>
      </c>
      <c r="C23" s="124">
        <f t="shared" ref="C23:R29" si="21">B23</f>
        <v>2835.7185897201221</v>
      </c>
      <c r="D23" s="124">
        <f t="shared" si="21"/>
        <v>2835.7185897201221</v>
      </c>
      <c r="E23" s="124">
        <f t="shared" si="21"/>
        <v>2835.7185897201221</v>
      </c>
      <c r="F23" s="124">
        <f t="shared" si="21"/>
        <v>2835.7185897201221</v>
      </c>
      <c r="G23" s="124">
        <f t="shared" si="21"/>
        <v>2835.7185897201221</v>
      </c>
      <c r="H23" s="124">
        <f t="shared" si="21"/>
        <v>2835.7185897201221</v>
      </c>
      <c r="I23" s="124">
        <f t="shared" si="21"/>
        <v>2835.7185897201221</v>
      </c>
      <c r="J23" s="124">
        <f t="shared" si="21"/>
        <v>2835.7185897201221</v>
      </c>
      <c r="K23" s="124">
        <f t="shared" si="21"/>
        <v>2835.7185897201221</v>
      </c>
      <c r="L23" s="124">
        <f t="shared" si="21"/>
        <v>2835.7185897201221</v>
      </c>
      <c r="M23" s="124">
        <f t="shared" si="21"/>
        <v>2835.7185897201221</v>
      </c>
      <c r="N23" s="124">
        <f t="shared" si="21"/>
        <v>2835.7185897201221</v>
      </c>
      <c r="O23" s="124">
        <f t="shared" si="21"/>
        <v>2835.7185897201221</v>
      </c>
      <c r="P23" s="124">
        <f t="shared" si="21"/>
        <v>2835.7185897201221</v>
      </c>
      <c r="Q23" s="124">
        <f t="shared" si="21"/>
        <v>2835.7185897201221</v>
      </c>
      <c r="R23" s="124">
        <f t="shared" si="21"/>
        <v>2835.7185897201221</v>
      </c>
      <c r="S23" s="124">
        <f t="shared" si="19"/>
        <v>2835.7185897201221</v>
      </c>
      <c r="T23" s="124">
        <f t="shared" si="19"/>
        <v>2835.7185897201221</v>
      </c>
      <c r="U23" s="124">
        <f t="shared" si="19"/>
        <v>2835.7185897201221</v>
      </c>
      <c r="V23" s="124">
        <f t="shared" si="19"/>
        <v>2835.7185897201221</v>
      </c>
      <c r="W23" s="124">
        <f t="shared" si="19"/>
        <v>2835.7185897201221</v>
      </c>
      <c r="X23" s="124">
        <f t="shared" si="19"/>
        <v>2835.7185897201221</v>
      </c>
      <c r="Y23" s="124">
        <f t="shared" si="19"/>
        <v>2835.7185897201221</v>
      </c>
      <c r="Z23" s="124">
        <f t="shared" si="19"/>
        <v>2835.7185897201221</v>
      </c>
      <c r="AA23" s="124">
        <f t="shared" si="19"/>
        <v>2835.7185897201221</v>
      </c>
      <c r="AB23" s="124">
        <f t="shared" si="19"/>
        <v>2835.7185897201221</v>
      </c>
      <c r="AC23" s="124">
        <f t="shared" si="19"/>
        <v>2835.7185897201221</v>
      </c>
      <c r="AD23" s="124">
        <f t="shared" si="19"/>
        <v>2835.7185897201221</v>
      </c>
      <c r="AE23" s="124">
        <f t="shared" si="19"/>
        <v>2835.7185897201221</v>
      </c>
      <c r="AF23" s="124">
        <f t="shared" si="19"/>
        <v>2835.7185897201221</v>
      </c>
      <c r="AG23" s="124">
        <f t="shared" si="19"/>
        <v>2835.7185897201221</v>
      </c>
      <c r="AH23" s="124">
        <f t="shared" si="19"/>
        <v>2835.7185897201221</v>
      </c>
      <c r="AI23" s="124"/>
      <c r="AJ23" s="124"/>
      <c r="AM23" s="123" t="s">
        <v>166</v>
      </c>
      <c r="AN23" s="123"/>
      <c r="AO23" s="123"/>
      <c r="AT23" s="7"/>
    </row>
    <row r="24" spans="1:46" ht="15" customHeight="1" x14ac:dyDescent="0.25">
      <c r="A24" s="191" t="s">
        <v>156</v>
      </c>
      <c r="B24" s="124">
        <f t="shared" si="20"/>
        <v>2835.7185897201221</v>
      </c>
      <c r="C24" s="124">
        <f t="shared" si="21"/>
        <v>2835.7185897201221</v>
      </c>
      <c r="D24" s="124">
        <f t="shared" si="19"/>
        <v>2835.7185897201221</v>
      </c>
      <c r="E24" s="124">
        <f t="shared" si="19"/>
        <v>2835.7185897201221</v>
      </c>
      <c r="F24" s="124">
        <f t="shared" si="19"/>
        <v>2835.7185897201221</v>
      </c>
      <c r="G24" s="124">
        <f t="shared" si="19"/>
        <v>2835.7185897201221</v>
      </c>
      <c r="H24" s="124">
        <f t="shared" si="19"/>
        <v>2835.7185897201221</v>
      </c>
      <c r="I24" s="124">
        <f t="shared" si="19"/>
        <v>2835.7185897201221</v>
      </c>
      <c r="J24" s="124">
        <f t="shared" si="19"/>
        <v>2835.7185897201221</v>
      </c>
      <c r="K24" s="124">
        <f t="shared" si="19"/>
        <v>2835.7185897201221</v>
      </c>
      <c r="L24" s="124">
        <f t="shared" si="19"/>
        <v>2835.7185897201221</v>
      </c>
      <c r="M24" s="124">
        <f t="shared" si="19"/>
        <v>2835.7185897201221</v>
      </c>
      <c r="N24" s="124">
        <f t="shared" si="19"/>
        <v>2835.7185897201221</v>
      </c>
      <c r="O24" s="124">
        <f t="shared" si="19"/>
        <v>2835.7185897201221</v>
      </c>
      <c r="P24" s="124">
        <f t="shared" si="19"/>
        <v>2835.7185897201221</v>
      </c>
      <c r="Q24" s="124">
        <f t="shared" si="19"/>
        <v>2835.7185897201221</v>
      </c>
      <c r="R24" s="124">
        <f t="shared" si="19"/>
        <v>2835.7185897201221</v>
      </c>
      <c r="S24" s="124">
        <f t="shared" si="19"/>
        <v>2835.7185897201221</v>
      </c>
      <c r="T24" s="124">
        <f t="shared" si="19"/>
        <v>2835.7185897201221</v>
      </c>
      <c r="U24" s="124">
        <f t="shared" si="19"/>
        <v>2835.7185897201221</v>
      </c>
      <c r="V24" s="124">
        <f t="shared" si="19"/>
        <v>2835.7185897201221</v>
      </c>
      <c r="W24" s="124">
        <f t="shared" si="19"/>
        <v>2835.7185897201221</v>
      </c>
      <c r="X24" s="124">
        <f t="shared" si="19"/>
        <v>2835.7185897201221</v>
      </c>
      <c r="Y24" s="124">
        <f t="shared" si="19"/>
        <v>2835.7185897201221</v>
      </c>
      <c r="Z24" s="124">
        <f t="shared" si="19"/>
        <v>2835.7185897201221</v>
      </c>
      <c r="AA24" s="124">
        <f t="shared" si="19"/>
        <v>2835.7185897201221</v>
      </c>
      <c r="AB24" s="124">
        <f t="shared" si="19"/>
        <v>2835.7185897201221</v>
      </c>
      <c r="AC24" s="124">
        <f t="shared" si="19"/>
        <v>2835.7185897201221</v>
      </c>
      <c r="AD24" s="124">
        <f t="shared" si="19"/>
        <v>2835.7185897201221</v>
      </c>
      <c r="AE24" s="124">
        <f t="shared" si="19"/>
        <v>2835.7185897201221</v>
      </c>
      <c r="AF24" s="124">
        <f t="shared" si="19"/>
        <v>2835.7185897201221</v>
      </c>
      <c r="AG24" s="124">
        <f t="shared" si="19"/>
        <v>2835.7185897201221</v>
      </c>
      <c r="AH24" s="124">
        <f t="shared" si="19"/>
        <v>2835.7185897201221</v>
      </c>
      <c r="AI24" s="124"/>
      <c r="AJ24" s="124"/>
      <c r="AM24" s="12"/>
      <c r="AN24" s="123" t="s">
        <v>133</v>
      </c>
      <c r="AO24" s="123" t="s">
        <v>165</v>
      </c>
      <c r="AT24" s="7"/>
    </row>
    <row r="25" spans="1:46" x14ac:dyDescent="0.25">
      <c r="A25" s="191" t="s">
        <v>76</v>
      </c>
      <c r="B25" s="124">
        <f t="shared" si="20"/>
        <v>5986.6266752927895</v>
      </c>
      <c r="C25" s="124">
        <f t="shared" si="21"/>
        <v>5986.6266752927895</v>
      </c>
      <c r="D25" s="124">
        <f t="shared" si="19"/>
        <v>5986.6266752927895</v>
      </c>
      <c r="E25" s="124">
        <f t="shared" si="19"/>
        <v>5986.6266752927895</v>
      </c>
      <c r="F25" s="124">
        <f t="shared" si="19"/>
        <v>5986.6266752927895</v>
      </c>
      <c r="G25" s="124">
        <f t="shared" si="19"/>
        <v>5986.6266752927895</v>
      </c>
      <c r="H25" s="124">
        <f t="shared" si="19"/>
        <v>5986.6266752927895</v>
      </c>
      <c r="I25" s="124">
        <f t="shared" si="19"/>
        <v>5986.6266752927895</v>
      </c>
      <c r="J25" s="124">
        <f t="shared" si="19"/>
        <v>5986.6266752927895</v>
      </c>
      <c r="K25" s="124">
        <f t="shared" si="19"/>
        <v>5986.6266752927895</v>
      </c>
      <c r="L25" s="124">
        <f t="shared" si="19"/>
        <v>5986.6266752927895</v>
      </c>
      <c r="M25" s="124">
        <f t="shared" si="19"/>
        <v>5986.6266752927895</v>
      </c>
      <c r="N25" s="124">
        <f t="shared" si="19"/>
        <v>5986.6266752927895</v>
      </c>
      <c r="O25" s="124">
        <f t="shared" si="19"/>
        <v>5986.6266752927895</v>
      </c>
      <c r="P25" s="124">
        <f t="shared" si="19"/>
        <v>5986.6266752927895</v>
      </c>
      <c r="Q25" s="124">
        <f t="shared" si="19"/>
        <v>5986.6266752927895</v>
      </c>
      <c r="R25" s="124">
        <f t="shared" si="19"/>
        <v>5986.6266752927895</v>
      </c>
      <c r="S25" s="124">
        <f t="shared" si="19"/>
        <v>5986.6266752927895</v>
      </c>
      <c r="T25" s="124">
        <f t="shared" si="19"/>
        <v>5986.6266752927895</v>
      </c>
      <c r="U25" s="124">
        <f t="shared" si="19"/>
        <v>5986.6266752927895</v>
      </c>
      <c r="V25" s="124">
        <f t="shared" si="19"/>
        <v>5986.6266752927895</v>
      </c>
      <c r="W25" s="124">
        <f t="shared" si="19"/>
        <v>5986.6266752927895</v>
      </c>
      <c r="X25" s="124">
        <f t="shared" si="19"/>
        <v>5986.6266752927895</v>
      </c>
      <c r="Y25" s="124">
        <f t="shared" si="19"/>
        <v>5986.6266752927895</v>
      </c>
      <c r="Z25" s="124">
        <f t="shared" si="19"/>
        <v>5986.6266752927895</v>
      </c>
      <c r="AA25" s="124">
        <f t="shared" si="19"/>
        <v>5986.6266752927895</v>
      </c>
      <c r="AB25" s="124">
        <f t="shared" si="19"/>
        <v>5986.6266752927895</v>
      </c>
      <c r="AC25" s="124">
        <f t="shared" si="19"/>
        <v>5986.6266752927895</v>
      </c>
      <c r="AD25" s="124">
        <f t="shared" si="19"/>
        <v>5986.6266752927895</v>
      </c>
      <c r="AE25" s="124">
        <f t="shared" si="19"/>
        <v>5986.6266752927895</v>
      </c>
      <c r="AF25" s="124">
        <f t="shared" si="19"/>
        <v>5986.6266752927895</v>
      </c>
      <c r="AG25" s="124">
        <f t="shared" si="19"/>
        <v>5986.6266752927895</v>
      </c>
      <c r="AH25" s="124">
        <f t="shared" si="19"/>
        <v>5986.6266752927895</v>
      </c>
      <c r="AI25" s="124"/>
      <c r="AJ25" s="124"/>
      <c r="AM25" s="12">
        <v>2020</v>
      </c>
      <c r="AN25" s="7">
        <v>2350.6019369363785</v>
      </c>
      <c r="AO25" s="7">
        <v>2351.0147775411606</v>
      </c>
      <c r="AQ25" s="7">
        <f>AN25*exchangeRate</f>
        <v>39960.232927918434</v>
      </c>
      <c r="AT25" s="7"/>
    </row>
    <row r="26" spans="1:46" x14ac:dyDescent="0.25">
      <c r="A26" s="191" t="s">
        <v>77</v>
      </c>
      <c r="B26" s="124">
        <f t="shared" si="20"/>
        <v>1702.1799263379337</v>
      </c>
      <c r="C26" s="124">
        <f t="shared" si="21"/>
        <v>1702.1799263379337</v>
      </c>
      <c r="D26" s="124">
        <f t="shared" si="19"/>
        <v>1702.1799263379337</v>
      </c>
      <c r="E26" s="124">
        <f t="shared" si="19"/>
        <v>1702.1799263379337</v>
      </c>
      <c r="F26" s="124">
        <f t="shared" si="19"/>
        <v>1702.1799263379337</v>
      </c>
      <c r="G26" s="124">
        <f t="shared" si="19"/>
        <v>1702.1799263379337</v>
      </c>
      <c r="H26" s="124">
        <f t="shared" si="19"/>
        <v>1702.1799263379337</v>
      </c>
      <c r="I26" s="124">
        <f t="shared" si="19"/>
        <v>1702.1799263379337</v>
      </c>
      <c r="J26" s="124">
        <f t="shared" si="19"/>
        <v>1702.1799263379337</v>
      </c>
      <c r="K26" s="124">
        <f t="shared" si="19"/>
        <v>1702.1799263379337</v>
      </c>
      <c r="L26" s="124">
        <f t="shared" si="19"/>
        <v>1702.1799263379337</v>
      </c>
      <c r="M26" s="124">
        <f t="shared" si="19"/>
        <v>1702.1799263379337</v>
      </c>
      <c r="N26" s="124">
        <f t="shared" si="19"/>
        <v>1702.1799263379337</v>
      </c>
      <c r="O26" s="124">
        <f t="shared" si="19"/>
        <v>1702.1799263379337</v>
      </c>
      <c r="P26" s="124">
        <f t="shared" si="19"/>
        <v>1702.1799263379337</v>
      </c>
      <c r="Q26" s="124">
        <f t="shared" si="19"/>
        <v>1702.1799263379337</v>
      </c>
      <c r="R26" s="124">
        <f t="shared" si="19"/>
        <v>1702.1799263379337</v>
      </c>
      <c r="S26" s="124">
        <f t="shared" si="19"/>
        <v>1702.1799263379337</v>
      </c>
      <c r="T26" s="124">
        <f t="shared" si="19"/>
        <v>1702.1799263379337</v>
      </c>
      <c r="U26" s="124">
        <f t="shared" si="19"/>
        <v>1702.1799263379337</v>
      </c>
      <c r="V26" s="124">
        <f t="shared" si="19"/>
        <v>1702.1799263379337</v>
      </c>
      <c r="W26" s="124">
        <f t="shared" si="19"/>
        <v>1702.1799263379337</v>
      </c>
      <c r="X26" s="124">
        <f t="shared" si="19"/>
        <v>1702.1799263379337</v>
      </c>
      <c r="Y26" s="124">
        <f t="shared" si="19"/>
        <v>1702.1799263379337</v>
      </c>
      <c r="Z26" s="124">
        <f t="shared" si="19"/>
        <v>1702.1799263379337</v>
      </c>
      <c r="AA26" s="124">
        <f t="shared" si="19"/>
        <v>1702.1799263379337</v>
      </c>
      <c r="AB26" s="124">
        <f t="shared" si="19"/>
        <v>1702.1799263379337</v>
      </c>
      <c r="AC26" s="124">
        <f t="shared" si="19"/>
        <v>1702.1799263379337</v>
      </c>
      <c r="AD26" s="124">
        <f t="shared" si="19"/>
        <v>1702.1799263379337</v>
      </c>
      <c r="AE26" s="124">
        <f t="shared" si="19"/>
        <v>1702.1799263379337</v>
      </c>
      <c r="AF26" s="124">
        <f t="shared" si="19"/>
        <v>1702.1799263379337</v>
      </c>
      <c r="AG26" s="124">
        <f t="shared" si="19"/>
        <v>1702.1799263379337</v>
      </c>
      <c r="AH26" s="124">
        <f t="shared" si="19"/>
        <v>1702.1799263379337</v>
      </c>
      <c r="AI26" s="124"/>
      <c r="AJ26" s="124"/>
      <c r="AM26" s="12">
        <v>2025</v>
      </c>
      <c r="AN26" s="7">
        <v>4770.6934315115213</v>
      </c>
      <c r="AO26" s="7">
        <v>6357.6342924237251</v>
      </c>
      <c r="AQ26" s="7">
        <f>AN26*exchangeRate</f>
        <v>81101.788335695863</v>
      </c>
      <c r="AT26" s="7"/>
    </row>
    <row r="27" spans="1:46" x14ac:dyDescent="0.25">
      <c r="A27" s="191" t="s">
        <v>78</v>
      </c>
      <c r="B27" s="124">
        <f t="shared" si="20"/>
        <v>950.86566024173555</v>
      </c>
      <c r="C27" s="124">
        <f t="shared" si="21"/>
        <v>950.86566024173555</v>
      </c>
      <c r="D27" s="124">
        <f t="shared" si="19"/>
        <v>950.86566024173555</v>
      </c>
      <c r="E27" s="124">
        <f t="shared" si="19"/>
        <v>950.86566024173555</v>
      </c>
      <c r="F27" s="124">
        <f t="shared" si="19"/>
        <v>950.86566024173555</v>
      </c>
      <c r="G27" s="124">
        <f t="shared" si="19"/>
        <v>950.86566024173555</v>
      </c>
      <c r="H27" s="124">
        <f t="shared" si="19"/>
        <v>950.86566024173555</v>
      </c>
      <c r="I27" s="124">
        <f t="shared" si="19"/>
        <v>950.86566024173555</v>
      </c>
      <c r="J27" s="124">
        <f t="shared" si="19"/>
        <v>950.86566024173555</v>
      </c>
      <c r="K27" s="124">
        <f t="shared" si="19"/>
        <v>950.86566024173555</v>
      </c>
      <c r="L27" s="124">
        <f t="shared" si="19"/>
        <v>950.86566024173555</v>
      </c>
      <c r="M27" s="124">
        <f t="shared" si="19"/>
        <v>950.86566024173555</v>
      </c>
      <c r="N27" s="124">
        <f t="shared" si="19"/>
        <v>950.86566024173555</v>
      </c>
      <c r="O27" s="124">
        <f t="shared" si="19"/>
        <v>950.86566024173555</v>
      </c>
      <c r="P27" s="124">
        <f t="shared" si="19"/>
        <v>950.86566024173555</v>
      </c>
      <c r="Q27" s="124">
        <f t="shared" si="19"/>
        <v>950.86566024173555</v>
      </c>
      <c r="R27" s="124">
        <f t="shared" si="19"/>
        <v>950.86566024173555</v>
      </c>
      <c r="S27" s="124">
        <f t="shared" si="19"/>
        <v>950.86566024173555</v>
      </c>
      <c r="T27" s="124">
        <f t="shared" si="19"/>
        <v>950.86566024173555</v>
      </c>
      <c r="U27" s="124">
        <f t="shared" si="19"/>
        <v>950.86566024173555</v>
      </c>
      <c r="V27" s="124">
        <f t="shared" si="19"/>
        <v>950.86566024173555</v>
      </c>
      <c r="W27" s="124">
        <f t="shared" si="19"/>
        <v>950.86566024173555</v>
      </c>
      <c r="X27" s="124">
        <f t="shared" si="19"/>
        <v>950.86566024173555</v>
      </c>
      <c r="Y27" s="124">
        <f t="shared" si="19"/>
        <v>950.86566024173555</v>
      </c>
      <c r="Z27" s="124">
        <f t="shared" si="19"/>
        <v>950.86566024173555</v>
      </c>
      <c r="AA27" s="124">
        <f t="shared" si="19"/>
        <v>950.86566024173555</v>
      </c>
      <c r="AB27" s="124">
        <f t="shared" si="19"/>
        <v>950.86566024173555</v>
      </c>
      <c r="AC27" s="124">
        <f t="shared" si="19"/>
        <v>950.86566024173555</v>
      </c>
      <c r="AD27" s="124">
        <f t="shared" si="19"/>
        <v>950.86566024173555</v>
      </c>
      <c r="AE27" s="124">
        <f t="shared" si="19"/>
        <v>950.86566024173555</v>
      </c>
      <c r="AF27" s="124">
        <f t="shared" si="19"/>
        <v>950.86566024173555</v>
      </c>
      <c r="AG27" s="124">
        <f t="shared" si="19"/>
        <v>950.86566024173555</v>
      </c>
      <c r="AH27" s="124">
        <f t="shared" si="19"/>
        <v>950.86566024173555</v>
      </c>
      <c r="AI27" s="124"/>
      <c r="AJ27" s="124"/>
      <c r="AM27" s="12">
        <v>2030</v>
      </c>
      <c r="AN27" s="7">
        <v>8917.1189188361168</v>
      </c>
      <c r="AO27" s="7">
        <v>13465.50769919157</v>
      </c>
      <c r="AQ27" s="7">
        <f>AN27*exchangeRate</f>
        <v>151591.02162021399</v>
      </c>
      <c r="AT27" s="7"/>
    </row>
    <row r="28" spans="1:46" x14ac:dyDescent="0.25">
      <c r="A28" s="191" t="s">
        <v>79</v>
      </c>
      <c r="B28" s="124">
        <f t="shared" si="20"/>
        <v>3211.5229939489195</v>
      </c>
      <c r="C28" s="124">
        <f t="shared" si="21"/>
        <v>3211.5229939489195</v>
      </c>
      <c r="D28" s="124">
        <f t="shared" si="19"/>
        <v>3211.5229939489195</v>
      </c>
      <c r="E28" s="124">
        <f t="shared" si="19"/>
        <v>3211.5229939489195</v>
      </c>
      <c r="F28" s="124">
        <f t="shared" si="19"/>
        <v>3211.5229939489195</v>
      </c>
      <c r="G28" s="124">
        <f t="shared" si="19"/>
        <v>3211.5229939489195</v>
      </c>
      <c r="H28" s="124">
        <f t="shared" si="19"/>
        <v>3211.5229939489195</v>
      </c>
      <c r="I28" s="124">
        <f t="shared" si="19"/>
        <v>3211.5229939489195</v>
      </c>
      <c r="J28" s="124">
        <f t="shared" si="19"/>
        <v>3211.5229939489195</v>
      </c>
      <c r="K28" s="124">
        <f t="shared" si="19"/>
        <v>3211.5229939489195</v>
      </c>
      <c r="L28" s="124">
        <f t="shared" si="19"/>
        <v>3211.5229939489195</v>
      </c>
      <c r="M28" s="124">
        <f t="shared" si="19"/>
        <v>3211.5229939489195</v>
      </c>
      <c r="N28" s="124">
        <f t="shared" si="19"/>
        <v>3211.5229939489195</v>
      </c>
      <c r="O28" s="124">
        <f t="shared" si="19"/>
        <v>3211.5229939489195</v>
      </c>
      <c r="P28" s="124">
        <f t="shared" si="19"/>
        <v>3211.5229939489195</v>
      </c>
      <c r="Q28" s="124">
        <f t="shared" si="19"/>
        <v>3211.5229939489195</v>
      </c>
      <c r="R28" s="124">
        <f t="shared" si="19"/>
        <v>3211.5229939489195</v>
      </c>
      <c r="S28" s="124">
        <f t="shared" si="19"/>
        <v>3211.5229939489195</v>
      </c>
      <c r="T28" s="124">
        <f t="shared" si="19"/>
        <v>3211.5229939489195</v>
      </c>
      <c r="U28" s="124">
        <f t="shared" si="19"/>
        <v>3211.5229939489195</v>
      </c>
      <c r="V28" s="124">
        <f t="shared" si="19"/>
        <v>3211.5229939489195</v>
      </c>
      <c r="W28" s="124">
        <f t="shared" si="19"/>
        <v>3211.5229939489195</v>
      </c>
      <c r="X28" s="124">
        <f t="shared" si="19"/>
        <v>3211.5229939489195</v>
      </c>
      <c r="Y28" s="124">
        <f t="shared" si="19"/>
        <v>3211.5229939489195</v>
      </c>
      <c r="Z28" s="124">
        <f t="shared" si="19"/>
        <v>3211.5229939489195</v>
      </c>
      <c r="AA28" s="124">
        <f t="shared" si="19"/>
        <v>3211.5229939489195</v>
      </c>
      <c r="AB28" s="124">
        <f t="shared" si="19"/>
        <v>3211.5229939489195</v>
      </c>
      <c r="AC28" s="124">
        <f t="shared" si="19"/>
        <v>3211.5229939489195</v>
      </c>
      <c r="AD28" s="124">
        <f t="shared" si="19"/>
        <v>3211.5229939489195</v>
      </c>
      <c r="AE28" s="124">
        <f t="shared" si="19"/>
        <v>3211.5229939489195</v>
      </c>
      <c r="AF28" s="124">
        <f t="shared" si="19"/>
        <v>3211.5229939489195</v>
      </c>
      <c r="AG28" s="124">
        <f t="shared" si="19"/>
        <v>3211.5229939489195</v>
      </c>
      <c r="AH28" s="124">
        <f t="shared" si="19"/>
        <v>3211.5229939489195</v>
      </c>
      <c r="AI28" s="124"/>
      <c r="AJ28" s="124"/>
      <c r="AM28" s="12">
        <v>2040</v>
      </c>
      <c r="AN28" s="7">
        <v>14841.970515608788</v>
      </c>
      <c r="AO28" s="7">
        <v>21661.303845517337</v>
      </c>
      <c r="AQ28" s="7">
        <f>AN28*exchangeRate</f>
        <v>252313.49876534939</v>
      </c>
    </row>
    <row r="29" spans="1:46" x14ac:dyDescent="0.25">
      <c r="A29" s="191" t="s">
        <v>80</v>
      </c>
      <c r="B29" s="124">
        <f t="shared" si="20"/>
        <v>1911.3333333333333</v>
      </c>
      <c r="C29" s="124">
        <f t="shared" si="21"/>
        <v>1911.3333333333333</v>
      </c>
      <c r="D29" s="124">
        <f t="shared" si="19"/>
        <v>1911.3333333333333</v>
      </c>
      <c r="E29" s="124">
        <f t="shared" si="19"/>
        <v>1911.3333333333333</v>
      </c>
      <c r="F29" s="124">
        <f t="shared" si="19"/>
        <v>1911.3333333333333</v>
      </c>
      <c r="G29" s="124">
        <f t="shared" si="19"/>
        <v>1911.3333333333333</v>
      </c>
      <c r="H29" s="124">
        <f t="shared" si="19"/>
        <v>1911.3333333333333</v>
      </c>
      <c r="I29" s="124">
        <f t="shared" si="19"/>
        <v>1911.3333333333333</v>
      </c>
      <c r="J29" s="124">
        <f t="shared" si="19"/>
        <v>1911.3333333333333</v>
      </c>
      <c r="K29" s="124">
        <f t="shared" si="19"/>
        <v>1911.3333333333333</v>
      </c>
      <c r="L29" s="124">
        <f t="shared" si="19"/>
        <v>1911.3333333333333</v>
      </c>
      <c r="M29" s="124">
        <f t="shared" si="19"/>
        <v>1911.3333333333333</v>
      </c>
      <c r="N29" s="124">
        <f t="shared" si="19"/>
        <v>1911.3333333333333</v>
      </c>
      <c r="O29" s="124">
        <f t="shared" si="19"/>
        <v>1911.3333333333333</v>
      </c>
      <c r="P29" s="124">
        <f t="shared" si="19"/>
        <v>1911.3333333333333</v>
      </c>
      <c r="Q29" s="124">
        <f t="shared" si="19"/>
        <v>1911.3333333333333</v>
      </c>
      <c r="R29" s="124">
        <f t="shared" si="19"/>
        <v>1911.3333333333333</v>
      </c>
      <c r="S29" s="124">
        <f t="shared" si="19"/>
        <v>1911.3333333333333</v>
      </c>
      <c r="T29" s="124">
        <f t="shared" si="19"/>
        <v>1911.3333333333333</v>
      </c>
      <c r="U29" s="124">
        <f t="shared" si="19"/>
        <v>1911.3333333333333</v>
      </c>
      <c r="V29" s="124">
        <f t="shared" si="19"/>
        <v>1911.3333333333333</v>
      </c>
      <c r="W29" s="124">
        <f t="shared" si="19"/>
        <v>1911.3333333333333</v>
      </c>
      <c r="X29" s="124">
        <f t="shared" si="19"/>
        <v>1911.3333333333333</v>
      </c>
      <c r="Y29" s="124">
        <f t="shared" si="19"/>
        <v>1911.3333333333333</v>
      </c>
      <c r="Z29" s="124">
        <f t="shared" si="19"/>
        <v>1911.3333333333333</v>
      </c>
      <c r="AA29" s="124">
        <f t="shared" si="19"/>
        <v>1911.3333333333333</v>
      </c>
      <c r="AB29" s="124">
        <f t="shared" si="19"/>
        <v>1911.3333333333333</v>
      </c>
      <c r="AC29" s="124">
        <f t="shared" si="19"/>
        <v>1911.3333333333333</v>
      </c>
      <c r="AD29" s="124">
        <f t="shared" si="19"/>
        <v>1911.3333333333333</v>
      </c>
      <c r="AE29" s="124">
        <f t="shared" si="19"/>
        <v>1911.3333333333333</v>
      </c>
      <c r="AF29" s="124">
        <f t="shared" si="19"/>
        <v>1911.3333333333333</v>
      </c>
      <c r="AG29" s="124">
        <f t="shared" si="19"/>
        <v>1911.3333333333333</v>
      </c>
      <c r="AH29" s="124">
        <f t="shared" si="19"/>
        <v>1911.3333333333333</v>
      </c>
      <c r="AI29" s="124"/>
      <c r="AJ29" s="124"/>
      <c r="AM29" s="12">
        <v>2050</v>
      </c>
      <c r="AN29" s="7">
        <v>18278.00153208524</v>
      </c>
      <c r="AO29" s="7">
        <v>33383.207308873534</v>
      </c>
      <c r="AQ29" s="7">
        <f>AN29*exchangeRate</f>
        <v>310726.02604544908</v>
      </c>
    </row>
    <row r="30" spans="1:46" x14ac:dyDescent="0.25">
      <c r="A30" s="192"/>
    </row>
    <row r="31" spans="1:46" s="12" customFormat="1" x14ac:dyDescent="0.25">
      <c r="A31" s="19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M31" s="193"/>
      <c r="N31" s="123"/>
      <c r="O31" s="123"/>
      <c r="P31" s="123"/>
      <c r="Q31" s="123"/>
      <c r="R31" s="123"/>
      <c r="S31" s="123"/>
      <c r="T31" s="123"/>
      <c r="U31" s="123"/>
      <c r="V31" s="123"/>
      <c r="W31" s="123"/>
    </row>
    <row r="32" spans="1:46" x14ac:dyDescent="0.25">
      <c r="A32" s="194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123"/>
      <c r="M32" s="194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</row>
    <row r="33" spans="1:36" x14ac:dyDescent="0.25">
      <c r="A33" s="19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91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19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91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25">
      <c r="A35" s="19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91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19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91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19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91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19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91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19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91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19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91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19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91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19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91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19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91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19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91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B45" s="205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12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</row>
    <row r="46" spans="1:36" s="12" customFormat="1" x14ac:dyDescent="0.25"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</row>
    <row r="47" spans="1:36" s="12" customFormat="1" x14ac:dyDescent="0.25"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</row>
    <row r="48" spans="1:36" x14ac:dyDescent="0.25"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R48" s="123"/>
      <c r="S48" s="163"/>
      <c r="T48" s="163"/>
      <c r="U48" s="163"/>
      <c r="V48" s="12"/>
      <c r="W48" s="13"/>
      <c r="X48" s="13"/>
      <c r="Y48" s="13"/>
    </row>
    <row r="49" spans="1:36" x14ac:dyDescent="0.25">
      <c r="A49" s="194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R49" s="123"/>
      <c r="S49" s="163"/>
      <c r="T49" s="163"/>
      <c r="U49" s="163"/>
      <c r="V49" s="12"/>
      <c r="W49" s="13"/>
      <c r="X49" s="13"/>
      <c r="Y49" s="13"/>
    </row>
    <row r="50" spans="1:36" x14ac:dyDescent="0.25">
      <c r="A50" s="19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19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19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19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19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19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19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19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19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19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19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19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</row>
    <row r="63" spans="1:36" x14ac:dyDescent="0.25">
      <c r="R63" s="123"/>
      <c r="S63" s="163"/>
      <c r="T63" s="163"/>
      <c r="U63" s="163"/>
      <c r="V63" s="12"/>
      <c r="W63" s="13"/>
      <c r="X63" s="13"/>
      <c r="Y63" s="13"/>
    </row>
    <row r="64" spans="1:36" x14ac:dyDescent="0.25">
      <c r="R64" s="123"/>
      <c r="S64" s="163"/>
      <c r="T64" s="163"/>
      <c r="U64" s="163"/>
      <c r="V64" s="12"/>
      <c r="W64" s="13"/>
      <c r="X64" s="13"/>
      <c r="Y64" s="13"/>
    </row>
    <row r="65" spans="18:25" x14ac:dyDescent="0.25">
      <c r="R65" s="123"/>
      <c r="S65" s="163"/>
      <c r="T65" s="163"/>
      <c r="U65" s="163"/>
      <c r="V65" s="12"/>
      <c r="W65" s="13"/>
      <c r="X65" s="13"/>
      <c r="Y65" s="13"/>
    </row>
    <row r="66" spans="18:25" x14ac:dyDescent="0.25">
      <c r="R66" s="123"/>
      <c r="S66" s="163"/>
      <c r="T66" s="163"/>
      <c r="U66" s="163"/>
      <c r="V66" s="12"/>
      <c r="W66" s="13"/>
      <c r="X66" s="13"/>
      <c r="Y66" s="13"/>
    </row>
    <row r="67" spans="18:25" x14ac:dyDescent="0.25">
      <c r="R67" s="123"/>
      <c r="S67" s="163"/>
      <c r="T67" s="163"/>
      <c r="U67" s="163"/>
      <c r="V67" s="12"/>
      <c r="W67" s="13"/>
      <c r="X67" s="13"/>
      <c r="Y67" s="13"/>
    </row>
    <row r="68" spans="18:25" x14ac:dyDescent="0.25">
      <c r="R68" s="123"/>
      <c r="S68" s="163"/>
      <c r="T68" s="163"/>
      <c r="U68" s="163"/>
      <c r="V68" s="12"/>
      <c r="W68" s="13"/>
      <c r="X68" s="13"/>
      <c r="Y68" s="13"/>
    </row>
    <row r="69" spans="18:25" x14ac:dyDescent="0.25">
      <c r="R69" s="123"/>
      <c r="S69" s="163"/>
      <c r="T69" s="163"/>
      <c r="U69" s="163"/>
      <c r="V69" s="12"/>
      <c r="W69" s="13"/>
      <c r="X69" s="13"/>
      <c r="Y69" s="13"/>
    </row>
    <row r="70" spans="18:25" x14ac:dyDescent="0.25">
      <c r="R70" s="123"/>
      <c r="S70" s="163"/>
      <c r="T70" s="163"/>
      <c r="U70" s="163"/>
      <c r="V70" s="12"/>
      <c r="W70" s="13"/>
      <c r="X70" s="13"/>
      <c r="Y70" s="13"/>
    </row>
    <row r="71" spans="18:25" x14ac:dyDescent="0.25">
      <c r="R71" s="123"/>
      <c r="S71" s="163"/>
      <c r="T71" s="163"/>
      <c r="U71" s="163"/>
      <c r="V71" s="12"/>
      <c r="W71" s="13"/>
      <c r="X71" s="13"/>
      <c r="Y71" s="13"/>
    </row>
    <row r="72" spans="18:25" x14ac:dyDescent="0.25">
      <c r="R72" s="123"/>
      <c r="S72" s="163"/>
      <c r="T72" s="163"/>
      <c r="U72" s="163"/>
      <c r="V72" s="12"/>
      <c r="W72" s="13"/>
      <c r="X72" s="13"/>
      <c r="Y72" s="13"/>
    </row>
    <row r="73" spans="18:25" x14ac:dyDescent="0.25">
      <c r="R73" s="123"/>
      <c r="S73" s="163"/>
      <c r="T73" s="163"/>
      <c r="U73" s="163"/>
      <c r="V73" s="12"/>
      <c r="W73" s="13"/>
      <c r="X73" s="13"/>
      <c r="Y73" s="13"/>
    </row>
    <row r="74" spans="18:25" x14ac:dyDescent="0.25">
      <c r="R74" s="123"/>
      <c r="S74" s="163"/>
      <c r="T74" s="163"/>
      <c r="U74" s="163"/>
      <c r="V74" s="12"/>
      <c r="W74" s="13"/>
      <c r="X74" s="13"/>
      <c r="Y74" s="13"/>
    </row>
    <row r="75" spans="18:25" x14ac:dyDescent="0.25">
      <c r="R75" s="123"/>
      <c r="S75" s="163"/>
      <c r="T75" s="163"/>
      <c r="U75" s="163"/>
      <c r="V75" s="12"/>
      <c r="W75" s="13"/>
      <c r="X75" s="13"/>
      <c r="Y75" s="13"/>
    </row>
    <row r="76" spans="18:25" x14ac:dyDescent="0.25">
      <c r="R76" s="123"/>
      <c r="S76" s="163"/>
      <c r="T76" s="163"/>
      <c r="U76" s="163"/>
      <c r="V76" s="12"/>
      <c r="W76" s="13"/>
      <c r="X76" s="13"/>
      <c r="Y76" s="13"/>
    </row>
    <row r="77" spans="18:25" x14ac:dyDescent="0.25">
      <c r="R77" s="123"/>
      <c r="S77" s="163"/>
      <c r="T77" s="163"/>
      <c r="U77" s="163"/>
      <c r="V77" s="12"/>
      <c r="W77" s="13"/>
      <c r="X77" s="13"/>
      <c r="Y77" s="13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109"/>
  <sheetViews>
    <sheetView tabSelected="1" topLeftCell="Y92" workbookViewId="0">
      <selection activeCell="AK111" sqref="AK111"/>
    </sheetView>
  </sheetViews>
  <sheetFormatPr baseColWidth="10" defaultColWidth="11.42578125" defaultRowHeight="15" x14ac:dyDescent="0.25"/>
  <cols>
    <col min="1" max="1" width="32" bestFit="1" customWidth="1"/>
  </cols>
  <sheetData>
    <row r="1" spans="1:7" s="12" customFormat="1" ht="21" x14ac:dyDescent="0.35">
      <c r="A1" s="157" t="s">
        <v>174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4" spans="1:7" s="12" customFormat="1" x14ac:dyDescent="0.25"/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13570.291522979736</v>
      </c>
      <c r="F6" s="7">
        <v>13570.291522979736</v>
      </c>
      <c r="G6" s="7">
        <v>13570.291522979736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11175.349998474121</v>
      </c>
      <c r="E7" s="7">
        <v>18642.120918273926</v>
      </c>
      <c r="F7" s="7">
        <v>31913.299011230469</v>
      </c>
      <c r="G7" s="7">
        <v>36671.330918312073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6153.6138172149658</v>
      </c>
      <c r="D9" s="7">
        <v>15421.44917178154</v>
      </c>
      <c r="E9" s="7">
        <v>19083.725030899048</v>
      </c>
      <c r="F9" s="7">
        <v>61913.488777160645</v>
      </c>
      <c r="G9" s="7">
        <v>78214.839044570923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1829.0282869338989</v>
      </c>
      <c r="F10" s="7">
        <v>1811.0282869338989</v>
      </c>
      <c r="G10" s="7">
        <v>0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633.60000038146973</v>
      </c>
      <c r="E11" s="7">
        <v>433.73341751098633</v>
      </c>
      <c r="F11" s="7">
        <v>192.73341751098633</v>
      </c>
      <c r="G11" s="7">
        <v>59.961302619427443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1608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3486.7299957275391</v>
      </c>
      <c r="G14" s="7">
        <v>128.72999572753906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56572.489496231079</v>
      </c>
      <c r="F15" s="7">
        <v>50307.019642591476</v>
      </c>
      <c r="G15" s="7">
        <v>62753.818284273148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144.43421936035156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26.519999980926514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:G18" si="0">SUM(C6:C17)</f>
        <v>87703.713758707047</v>
      </c>
      <c r="D18" s="7">
        <f t="shared" si="0"/>
        <v>94452.731765985489</v>
      </c>
      <c r="E18" s="7">
        <f t="shared" si="0"/>
        <v>119037.29020929337</v>
      </c>
      <c r="F18" s="7">
        <f t="shared" si="0"/>
        <v>167154.31938290596</v>
      </c>
      <c r="G18" s="7">
        <f t="shared" si="0"/>
        <v>195309.26909170672</v>
      </c>
    </row>
    <row r="20" spans="1:39" s="212" customFormat="1" ht="18.75" x14ac:dyDescent="0.3">
      <c r="A20" s="211" t="s">
        <v>168</v>
      </c>
    </row>
    <row r="21" spans="1:39" s="12" customFormat="1" x14ac:dyDescent="0.25">
      <c r="A21" s="123"/>
    </row>
    <row r="22" spans="1:39" s="12" customFormat="1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s="12" customFormat="1" x14ac:dyDescent="0.25">
      <c r="A23" s="181" t="s">
        <v>55</v>
      </c>
      <c r="B23" s="209">
        <f>B6</f>
        <v>11708.939999999997</v>
      </c>
      <c r="C23" s="7">
        <f t="shared" ref="C23:M25" si="1">$B23+($N23-$B23)/($N$22-$B$22)*(C$22-$B$22)</f>
        <v>11814.445291506447</v>
      </c>
      <c r="D23" s="7">
        <f t="shared" si="1"/>
        <v>11919.950583012896</v>
      </c>
      <c r="E23" s="7">
        <f t="shared" si="1"/>
        <v>12025.455874519346</v>
      </c>
      <c r="F23" s="7">
        <f t="shared" si="1"/>
        <v>12130.961166025796</v>
      </c>
      <c r="G23" s="7">
        <f t="shared" si="1"/>
        <v>12236.466457532246</v>
      </c>
      <c r="H23" s="7">
        <f t="shared" si="1"/>
        <v>12341.971749038694</v>
      </c>
      <c r="I23" s="7">
        <f t="shared" si="1"/>
        <v>12447.477040545144</v>
      </c>
      <c r="J23" s="7">
        <f t="shared" si="1"/>
        <v>12552.982332051593</v>
      </c>
      <c r="K23" s="7">
        <f t="shared" si="1"/>
        <v>12658.487623558043</v>
      </c>
      <c r="L23" s="7">
        <f t="shared" si="1"/>
        <v>12763.992915064493</v>
      </c>
      <c r="M23" s="7">
        <f>$B23+($N23-$B23)/($N$22-$B$22)*(M$22-$B$22)</f>
        <v>12869.498206570943</v>
      </c>
      <c r="N23" s="209">
        <f t="shared" ref="N23:N34" si="2">D6</f>
        <v>12975.003498077393</v>
      </c>
      <c r="O23" s="7">
        <f>$N23+($S23-$N23)/($S$22-$N$22)*(O$22-$N$22)</f>
        <v>13094.061103057862</v>
      </c>
      <c r="P23" s="7">
        <f t="shared" ref="P23:R34" si="3">$N23+($S23-$N23)/($S$22-$N$22)*(P$22-$N$22)</f>
        <v>13213.11870803833</v>
      </c>
      <c r="Q23" s="7">
        <f t="shared" si="3"/>
        <v>13332.176313018799</v>
      </c>
      <c r="R23" s="7">
        <f t="shared" si="3"/>
        <v>13451.233917999267</v>
      </c>
      <c r="S23" s="209">
        <f>E6</f>
        <v>13570.291522979736</v>
      </c>
      <c r="T23" s="7">
        <f>$S23+($AC23-$S23)/($AC$22-$S$22)*(T$22-$S$22)</f>
        <v>13570.291522979736</v>
      </c>
      <c r="U23" s="7">
        <f t="shared" ref="U23:AB34" si="4">$S23+($AC23-$S23)/($AC$22-$S$22)*(U$22-$S$22)</f>
        <v>13570.291522979736</v>
      </c>
      <c r="V23" s="7">
        <f t="shared" si="4"/>
        <v>13570.291522979736</v>
      </c>
      <c r="W23" s="7">
        <f t="shared" si="4"/>
        <v>13570.291522979736</v>
      </c>
      <c r="X23" s="7">
        <f t="shared" si="4"/>
        <v>13570.291522979736</v>
      </c>
      <c r="Y23" s="7">
        <f t="shared" si="4"/>
        <v>13570.291522979736</v>
      </c>
      <c r="Z23" s="7">
        <f t="shared" si="4"/>
        <v>13570.291522979736</v>
      </c>
      <c r="AA23" s="7">
        <f t="shared" si="4"/>
        <v>13570.291522979736</v>
      </c>
      <c r="AB23" s="7">
        <f t="shared" si="4"/>
        <v>13570.291522979736</v>
      </c>
      <c r="AC23" s="209">
        <f>F6</f>
        <v>13570.291522979736</v>
      </c>
      <c r="AD23" s="7">
        <f>$AC23+($AM23-$AC23)/($AM$22-$AC$22)*(AD$22-$AC$22)</f>
        <v>13570.291522979736</v>
      </c>
      <c r="AE23" s="7">
        <f t="shared" ref="AE23:AL23" si="5">$AC23+($AM23-$AC23)/($AM$22-$AC$22)*(AE$22-$AC$22)</f>
        <v>13570.291522979736</v>
      </c>
      <c r="AF23" s="7">
        <f t="shared" si="5"/>
        <v>13570.291522979736</v>
      </c>
      <c r="AG23" s="7">
        <f t="shared" si="5"/>
        <v>13570.291522979736</v>
      </c>
      <c r="AH23" s="7">
        <f t="shared" si="5"/>
        <v>13570.291522979736</v>
      </c>
      <c r="AI23" s="7">
        <f t="shared" si="5"/>
        <v>13570.291522979736</v>
      </c>
      <c r="AJ23" s="7">
        <f t="shared" si="5"/>
        <v>13570.291522979736</v>
      </c>
      <c r="AK23" s="7">
        <f t="shared" si="5"/>
        <v>13570.291522979736</v>
      </c>
      <c r="AL23" s="7">
        <f t="shared" si="5"/>
        <v>13570.291522979736</v>
      </c>
      <c r="AM23" s="209">
        <f>G6</f>
        <v>13570.291522979736</v>
      </c>
    </row>
    <row r="24" spans="1:39" s="12" customFormat="1" x14ac:dyDescent="0.25">
      <c r="A24" s="181" t="s">
        <v>137</v>
      </c>
      <c r="B24" s="209">
        <f t="shared" ref="B24:B34" si="6">B7</f>
        <v>1611.35</v>
      </c>
      <c r="C24" s="7">
        <f t="shared" si="1"/>
        <v>2408.3499998728435</v>
      </c>
      <c r="D24" s="7">
        <f t="shared" si="1"/>
        <v>3205.3499997456865</v>
      </c>
      <c r="E24" s="7">
        <f t="shared" si="1"/>
        <v>4002.3499996185301</v>
      </c>
      <c r="F24" s="7">
        <f t="shared" si="1"/>
        <v>4799.3499994913736</v>
      </c>
      <c r="G24" s="7">
        <f t="shared" si="1"/>
        <v>5596.3499993642172</v>
      </c>
      <c r="H24" s="7">
        <f t="shared" si="1"/>
        <v>6393.3499992370598</v>
      </c>
      <c r="I24" s="7">
        <f t="shared" si="1"/>
        <v>7190.3499991099034</v>
      </c>
      <c r="J24" s="7">
        <f t="shared" si="1"/>
        <v>7987.3499989827469</v>
      </c>
      <c r="K24" s="7">
        <f t="shared" si="1"/>
        <v>8784.3499988555905</v>
      </c>
      <c r="L24" s="7">
        <f t="shared" si="1"/>
        <v>9581.349998728434</v>
      </c>
      <c r="M24" s="7">
        <f t="shared" si="1"/>
        <v>10378.349998601278</v>
      </c>
      <c r="N24" s="209">
        <f t="shared" si="2"/>
        <v>11175.349998474121</v>
      </c>
      <c r="O24" s="7">
        <f>$N24+($S24-$N24)/($S$22-$N$22)*(O$22-$N$22)</f>
        <v>12668.704182434081</v>
      </c>
      <c r="P24" s="7">
        <f>$N24+($S24-$N24)/($S$22-$N$22)*(P$22-$N$22)</f>
        <v>14162.058366394043</v>
      </c>
      <c r="Q24" s="7">
        <f t="shared" si="3"/>
        <v>15655.412550354004</v>
      </c>
      <c r="R24" s="7">
        <f t="shared" si="3"/>
        <v>17148.766734313966</v>
      </c>
      <c r="S24" s="209">
        <f t="shared" ref="S24:S34" si="7">E7</f>
        <v>18642.120918273926</v>
      </c>
      <c r="T24" s="7">
        <f t="shared" ref="T24:T34" si="8">$S24+($AC24-$S24)/($AC$22-$S$22)*(T$22-$S$22)</f>
        <v>19969.23872756958</v>
      </c>
      <c r="U24" s="7">
        <f t="shared" si="4"/>
        <v>21296.356536865234</v>
      </c>
      <c r="V24" s="7">
        <f t="shared" si="4"/>
        <v>22623.474346160889</v>
      </c>
      <c r="W24" s="7">
        <f t="shared" si="4"/>
        <v>23950.592155456543</v>
      </c>
      <c r="X24" s="7">
        <f t="shared" si="4"/>
        <v>25277.709964752197</v>
      </c>
      <c r="Y24" s="7">
        <f t="shared" si="4"/>
        <v>26604.827774047852</v>
      </c>
      <c r="Z24" s="7">
        <f t="shared" si="4"/>
        <v>27931.945583343506</v>
      </c>
      <c r="AA24" s="7">
        <f t="shared" si="4"/>
        <v>29259.06339263916</v>
      </c>
      <c r="AB24" s="7">
        <f t="shared" si="4"/>
        <v>30586.181201934814</v>
      </c>
      <c r="AC24" s="209">
        <f t="shared" ref="AC24:AC34" si="9">F7</f>
        <v>31913.299011230469</v>
      </c>
      <c r="AD24" s="7">
        <f t="shared" ref="AD24:AL34" si="10">$AC24+($AM24-$AC24)/($AM$22-$AC$22)*(AD$22-$AC$22)</f>
        <v>32389.102201938629</v>
      </c>
      <c r="AE24" s="7">
        <f t="shared" si="10"/>
        <v>32864.90539264679</v>
      </c>
      <c r="AF24" s="7">
        <f t="shared" si="10"/>
        <v>33340.70858335495</v>
      </c>
      <c r="AG24" s="7">
        <f t="shared" si="10"/>
        <v>33816.51177406311</v>
      </c>
      <c r="AH24" s="7">
        <f t="shared" si="10"/>
        <v>34292.314964771271</v>
      </c>
      <c r="AI24" s="7">
        <f t="shared" si="10"/>
        <v>34768.118155479431</v>
      </c>
      <c r="AJ24" s="7">
        <f t="shared" si="10"/>
        <v>35243.921346187592</v>
      </c>
      <c r="AK24" s="7">
        <f t="shared" si="10"/>
        <v>35719.724536895752</v>
      </c>
      <c r="AL24" s="7">
        <f t="shared" si="10"/>
        <v>36195.527727603912</v>
      </c>
      <c r="AM24" s="209">
        <f t="shared" ref="AM24:AM34" si="11">G7</f>
        <v>36671.330918312073</v>
      </c>
    </row>
    <row r="25" spans="1:39" s="12" customFormat="1" x14ac:dyDescent="0.25">
      <c r="A25" s="181" t="s">
        <v>138</v>
      </c>
      <c r="B25" s="209">
        <f t="shared" si="6"/>
        <v>823.4</v>
      </c>
      <c r="C25" s="7">
        <f t="shared" ref="C25:C34" si="12">$B25+($N25-$B25)/($N$22-$B$22)*(C$22-$B$22)</f>
        <v>924.98865146636956</v>
      </c>
      <c r="D25" s="7">
        <f t="shared" si="1"/>
        <v>1026.5773029327393</v>
      </c>
      <c r="E25" s="7">
        <f t="shared" si="1"/>
        <v>1128.1659543991088</v>
      </c>
      <c r="F25" s="7">
        <f t="shared" si="1"/>
        <v>1229.7546058654784</v>
      </c>
      <c r="G25" s="7">
        <f t="shared" si="1"/>
        <v>1331.3432573318482</v>
      </c>
      <c r="H25" s="7">
        <f t="shared" si="1"/>
        <v>1432.9319087982176</v>
      </c>
      <c r="I25" s="7">
        <f t="shared" si="1"/>
        <v>1534.5205602645874</v>
      </c>
      <c r="J25" s="7">
        <f t="shared" si="1"/>
        <v>1636.109211730957</v>
      </c>
      <c r="K25" s="7">
        <f t="shared" si="1"/>
        <v>1737.6978631973266</v>
      </c>
      <c r="L25" s="7">
        <f t="shared" si="1"/>
        <v>1839.2865146636964</v>
      </c>
      <c r="M25" s="7">
        <f t="shared" si="1"/>
        <v>1940.8751661300657</v>
      </c>
      <c r="N25" s="209">
        <f t="shared" si="2"/>
        <v>2042.4638175964355</v>
      </c>
      <c r="O25" s="7">
        <f>$N25+($S25-$N25)/($S$22-$N$22)*(O$22-$N$22)</f>
        <v>2042.4638175964355</v>
      </c>
      <c r="P25" s="7">
        <f t="shared" si="3"/>
        <v>2042.4638175964355</v>
      </c>
      <c r="Q25" s="7">
        <f t="shared" si="3"/>
        <v>2042.4638175964355</v>
      </c>
      <c r="R25" s="7">
        <f t="shared" si="3"/>
        <v>2042.4638175964355</v>
      </c>
      <c r="S25" s="209">
        <f t="shared" si="7"/>
        <v>2042.4638175964355</v>
      </c>
      <c r="T25" s="7">
        <f t="shared" si="8"/>
        <v>2042.4638160705567</v>
      </c>
      <c r="U25" s="7">
        <f t="shared" si="4"/>
        <v>2042.4638145446777</v>
      </c>
      <c r="V25" s="7">
        <f t="shared" si="4"/>
        <v>2042.4638130187989</v>
      </c>
      <c r="W25" s="7">
        <f t="shared" si="4"/>
        <v>2042.4638114929198</v>
      </c>
      <c r="X25" s="7">
        <f t="shared" si="4"/>
        <v>2042.463809967041</v>
      </c>
      <c r="Y25" s="7">
        <f t="shared" si="4"/>
        <v>2042.4638084411622</v>
      </c>
      <c r="Z25" s="7">
        <f t="shared" si="4"/>
        <v>2042.4638069152832</v>
      </c>
      <c r="AA25" s="7">
        <f t="shared" si="4"/>
        <v>2042.4638053894043</v>
      </c>
      <c r="AB25" s="7">
        <f t="shared" si="4"/>
        <v>2042.4638038635253</v>
      </c>
      <c r="AC25" s="209">
        <f t="shared" si="9"/>
        <v>2042.4638023376465</v>
      </c>
      <c r="AD25" s="7">
        <f t="shared" si="10"/>
        <v>2042.4638023376465</v>
      </c>
      <c r="AE25" s="7">
        <f t="shared" si="10"/>
        <v>2042.4638023376465</v>
      </c>
      <c r="AF25" s="7">
        <f t="shared" si="10"/>
        <v>2042.4638023376465</v>
      </c>
      <c r="AG25" s="7">
        <f t="shared" si="10"/>
        <v>2042.4638023376465</v>
      </c>
      <c r="AH25" s="7">
        <f t="shared" si="10"/>
        <v>2042.4638023376465</v>
      </c>
      <c r="AI25" s="7">
        <f t="shared" si="10"/>
        <v>2042.4638023376465</v>
      </c>
      <c r="AJ25" s="7">
        <f t="shared" si="10"/>
        <v>2042.4638023376465</v>
      </c>
      <c r="AK25" s="7">
        <f t="shared" si="10"/>
        <v>2042.4638023376465</v>
      </c>
      <c r="AL25" s="7">
        <f t="shared" si="10"/>
        <v>2042.4638023376465</v>
      </c>
      <c r="AM25" s="209">
        <f t="shared" si="11"/>
        <v>2042.4638023376465</v>
      </c>
    </row>
    <row r="26" spans="1:39" s="12" customFormat="1" x14ac:dyDescent="0.25">
      <c r="A26" s="181" t="s">
        <v>139</v>
      </c>
      <c r="B26" s="209">
        <f t="shared" si="6"/>
        <v>46.317999999999998</v>
      </c>
      <c r="C26" s="7">
        <f t="shared" si="12"/>
        <v>1327.5789309817951</v>
      </c>
      <c r="D26" s="7">
        <f t="shared" ref="D26:M34" si="13">$B26+($N26-$B26)/($N$22-$B$22)*(D$22-$B$22)</f>
        <v>2608.8398619635905</v>
      </c>
      <c r="E26" s="7">
        <f t="shared" si="13"/>
        <v>3890.1007929453854</v>
      </c>
      <c r="F26" s="7">
        <f t="shared" si="13"/>
        <v>5171.3617239271807</v>
      </c>
      <c r="G26" s="7">
        <f t="shared" si="13"/>
        <v>6452.6226549089761</v>
      </c>
      <c r="H26" s="7">
        <f t="shared" si="13"/>
        <v>7733.8835858907705</v>
      </c>
      <c r="I26" s="7">
        <f t="shared" si="13"/>
        <v>9015.1445168725659</v>
      </c>
      <c r="J26" s="7">
        <f t="shared" si="13"/>
        <v>10296.40544785436</v>
      </c>
      <c r="K26" s="7">
        <f t="shared" si="13"/>
        <v>11577.666378836155</v>
      </c>
      <c r="L26" s="7">
        <f t="shared" si="13"/>
        <v>12858.927309817951</v>
      </c>
      <c r="M26" s="7">
        <f t="shared" si="13"/>
        <v>14140.188240799745</v>
      </c>
      <c r="N26" s="209">
        <f t="shared" si="2"/>
        <v>15421.44917178154</v>
      </c>
      <c r="O26" s="7">
        <f t="shared" ref="O26:O34" si="14">$N26+($S26-$N26)/($S$22-$N$22)*(O$22-$N$22)</f>
        <v>16153.904343605042</v>
      </c>
      <c r="P26" s="7">
        <f t="shared" si="3"/>
        <v>16886.359515428543</v>
      </c>
      <c r="Q26" s="7">
        <f t="shared" si="3"/>
        <v>17618.814687252045</v>
      </c>
      <c r="R26" s="7">
        <f t="shared" si="3"/>
        <v>18351.269859075546</v>
      </c>
      <c r="S26" s="209">
        <f t="shared" si="7"/>
        <v>19083.725030899048</v>
      </c>
      <c r="T26" s="7">
        <f t="shared" si="8"/>
        <v>23366.701405525208</v>
      </c>
      <c r="U26" s="7">
        <f t="shared" si="4"/>
        <v>27649.677780151367</v>
      </c>
      <c r="V26" s="7">
        <f t="shared" si="4"/>
        <v>31932.654154777527</v>
      </c>
      <c r="W26" s="7">
        <f t="shared" si="4"/>
        <v>36215.630529403687</v>
      </c>
      <c r="X26" s="7">
        <f t="shared" si="4"/>
        <v>40498.606904029846</v>
      </c>
      <c r="Y26" s="7">
        <f t="shared" si="4"/>
        <v>44781.583278656006</v>
      </c>
      <c r="Z26" s="7">
        <f t="shared" si="4"/>
        <v>49064.559653282166</v>
      </c>
      <c r="AA26" s="7">
        <f t="shared" si="4"/>
        <v>53347.536027908325</v>
      </c>
      <c r="AB26" s="7">
        <f t="shared" si="4"/>
        <v>57630.512402534485</v>
      </c>
      <c r="AC26" s="209">
        <f t="shared" si="9"/>
        <v>61913.488777160645</v>
      </c>
      <c r="AD26" s="7">
        <f t="shared" si="10"/>
        <v>63543.623803901675</v>
      </c>
      <c r="AE26" s="7">
        <f t="shared" si="10"/>
        <v>65173.758830642699</v>
      </c>
      <c r="AF26" s="7">
        <f t="shared" si="10"/>
        <v>66803.893857383722</v>
      </c>
      <c r="AG26" s="7">
        <f t="shared" si="10"/>
        <v>68434.028884124753</v>
      </c>
      <c r="AH26" s="7">
        <f t="shared" si="10"/>
        <v>70064.163910865784</v>
      </c>
      <c r="AI26" s="7">
        <f t="shared" si="10"/>
        <v>71694.298937606814</v>
      </c>
      <c r="AJ26" s="7">
        <f t="shared" si="10"/>
        <v>73324.433964347845</v>
      </c>
      <c r="AK26" s="7">
        <f t="shared" si="10"/>
        <v>74954.568991088861</v>
      </c>
      <c r="AL26" s="7">
        <f t="shared" si="10"/>
        <v>76584.704017829892</v>
      </c>
      <c r="AM26" s="209">
        <f t="shared" si="11"/>
        <v>78214.839044570923</v>
      </c>
    </row>
    <row r="27" spans="1:39" s="12" customFormat="1" x14ac:dyDescent="0.25">
      <c r="A27" s="181" t="s">
        <v>59</v>
      </c>
      <c r="B27" s="209">
        <f t="shared" si="6"/>
        <v>396.75399999999996</v>
      </c>
      <c r="C27" s="7">
        <f t="shared" si="12"/>
        <v>519.59949901453649</v>
      </c>
      <c r="D27" s="7">
        <f t="shared" si="13"/>
        <v>642.44499802907308</v>
      </c>
      <c r="E27" s="7">
        <f t="shared" si="13"/>
        <v>765.29049704360955</v>
      </c>
      <c r="F27" s="7">
        <f t="shared" si="13"/>
        <v>888.13599605814613</v>
      </c>
      <c r="G27" s="7">
        <f t="shared" si="13"/>
        <v>1010.9814950726827</v>
      </c>
      <c r="H27" s="7">
        <f t="shared" si="13"/>
        <v>1133.8269940872192</v>
      </c>
      <c r="I27" s="7">
        <f t="shared" si="13"/>
        <v>1256.6724931017557</v>
      </c>
      <c r="J27" s="7">
        <f t="shared" si="13"/>
        <v>1379.5179921162924</v>
      </c>
      <c r="K27" s="7">
        <f t="shared" si="13"/>
        <v>1502.3634911308288</v>
      </c>
      <c r="L27" s="7">
        <f t="shared" si="13"/>
        <v>1625.2089901453653</v>
      </c>
      <c r="M27" s="7">
        <f t="shared" si="13"/>
        <v>1748.0544891599018</v>
      </c>
      <c r="N27" s="209">
        <f t="shared" si="2"/>
        <v>1870.8999881744385</v>
      </c>
      <c r="O27" s="7">
        <f t="shared" si="14"/>
        <v>1862.5256479263305</v>
      </c>
      <c r="P27" s="7">
        <f t="shared" si="3"/>
        <v>1854.1513076782226</v>
      </c>
      <c r="Q27" s="7">
        <f t="shared" si="3"/>
        <v>1845.7769674301148</v>
      </c>
      <c r="R27" s="7">
        <f t="shared" si="3"/>
        <v>1837.4026271820069</v>
      </c>
      <c r="S27" s="209">
        <f t="shared" si="7"/>
        <v>1829.0282869338989</v>
      </c>
      <c r="T27" s="7">
        <f t="shared" si="8"/>
        <v>1827.228286933899</v>
      </c>
      <c r="U27" s="7">
        <f t="shared" si="4"/>
        <v>1825.428286933899</v>
      </c>
      <c r="V27" s="7">
        <f t="shared" si="4"/>
        <v>1823.6282869338988</v>
      </c>
      <c r="W27" s="7">
        <f t="shared" si="4"/>
        <v>1821.8282869338989</v>
      </c>
      <c r="X27" s="7">
        <f t="shared" si="4"/>
        <v>1820.0282869338989</v>
      </c>
      <c r="Y27" s="7">
        <f t="shared" si="4"/>
        <v>1818.228286933899</v>
      </c>
      <c r="Z27" s="7">
        <f t="shared" si="4"/>
        <v>1816.428286933899</v>
      </c>
      <c r="AA27" s="7">
        <f t="shared" si="4"/>
        <v>1814.6282869338988</v>
      </c>
      <c r="AB27" s="7">
        <f t="shared" si="4"/>
        <v>1812.8282869338989</v>
      </c>
      <c r="AC27" s="209">
        <f t="shared" si="9"/>
        <v>1811.0282869338989</v>
      </c>
      <c r="AD27" s="7">
        <f t="shared" si="10"/>
        <v>1629.925458240509</v>
      </c>
      <c r="AE27" s="7">
        <f t="shared" si="10"/>
        <v>1448.822629547119</v>
      </c>
      <c r="AF27" s="7">
        <f t="shared" si="10"/>
        <v>1267.7198008537293</v>
      </c>
      <c r="AG27" s="7">
        <f t="shared" si="10"/>
        <v>1086.6169721603394</v>
      </c>
      <c r="AH27" s="7">
        <f t="shared" si="10"/>
        <v>905.51414346694946</v>
      </c>
      <c r="AI27" s="7">
        <f t="shared" si="10"/>
        <v>724.41131477355975</v>
      </c>
      <c r="AJ27" s="7">
        <f t="shared" si="10"/>
        <v>543.30848608016981</v>
      </c>
      <c r="AK27" s="7">
        <f t="shared" si="10"/>
        <v>362.20565738677988</v>
      </c>
      <c r="AL27" s="7">
        <f t="shared" si="10"/>
        <v>181.10282869338994</v>
      </c>
      <c r="AM27" s="209">
        <f t="shared" si="11"/>
        <v>0</v>
      </c>
    </row>
    <row r="28" spans="1:39" s="12" customFormat="1" x14ac:dyDescent="0.25">
      <c r="A28" s="181" t="s">
        <v>60</v>
      </c>
      <c r="B28" s="209">
        <f t="shared" si="6"/>
        <v>641.62299999999993</v>
      </c>
      <c r="C28" s="7">
        <f t="shared" si="12"/>
        <v>640.9544166984557</v>
      </c>
      <c r="D28" s="7">
        <f t="shared" si="13"/>
        <v>640.28583339691158</v>
      </c>
      <c r="E28" s="7">
        <f t="shared" si="13"/>
        <v>639.61725009536735</v>
      </c>
      <c r="F28" s="7">
        <f t="shared" si="13"/>
        <v>638.94866679382324</v>
      </c>
      <c r="G28" s="7">
        <f t="shared" si="13"/>
        <v>638.280083492279</v>
      </c>
      <c r="H28" s="7">
        <f t="shared" si="13"/>
        <v>637.61150019073489</v>
      </c>
      <c r="I28" s="7">
        <f t="shared" si="13"/>
        <v>636.94291688919066</v>
      </c>
      <c r="J28" s="7">
        <f t="shared" si="13"/>
        <v>636.27433358764642</v>
      </c>
      <c r="K28" s="7">
        <f t="shared" si="13"/>
        <v>635.60575028610231</v>
      </c>
      <c r="L28" s="7">
        <f t="shared" si="13"/>
        <v>634.93716698455808</v>
      </c>
      <c r="M28" s="7">
        <f t="shared" si="13"/>
        <v>634.26858368301396</v>
      </c>
      <c r="N28" s="209">
        <f t="shared" si="2"/>
        <v>633.60000038146973</v>
      </c>
      <c r="O28" s="7">
        <f t="shared" si="14"/>
        <v>593.62668380737307</v>
      </c>
      <c r="P28" s="7">
        <f t="shared" si="3"/>
        <v>553.65336723327641</v>
      </c>
      <c r="Q28" s="7">
        <f t="shared" si="3"/>
        <v>513.68005065917964</v>
      </c>
      <c r="R28" s="7">
        <f t="shared" si="3"/>
        <v>473.70673408508299</v>
      </c>
      <c r="S28" s="209">
        <f t="shared" si="7"/>
        <v>433.73341751098633</v>
      </c>
      <c r="T28" s="7">
        <f t="shared" si="8"/>
        <v>409.63341751098631</v>
      </c>
      <c r="U28" s="7">
        <f t="shared" si="4"/>
        <v>385.53341751098634</v>
      </c>
      <c r="V28" s="7">
        <f t="shared" si="4"/>
        <v>361.43341751098632</v>
      </c>
      <c r="W28" s="7">
        <f t="shared" si="4"/>
        <v>337.33341751098635</v>
      </c>
      <c r="X28" s="7">
        <f t="shared" si="4"/>
        <v>313.23341751098633</v>
      </c>
      <c r="Y28" s="7">
        <f t="shared" si="4"/>
        <v>289.13341751098631</v>
      </c>
      <c r="Z28" s="7">
        <f t="shared" si="4"/>
        <v>265.03341751098628</v>
      </c>
      <c r="AA28" s="7">
        <f t="shared" si="4"/>
        <v>240.93341751098632</v>
      </c>
      <c r="AB28" s="7">
        <f t="shared" si="4"/>
        <v>216.83341751098632</v>
      </c>
      <c r="AC28" s="209">
        <f t="shared" si="9"/>
        <v>192.73341751098633</v>
      </c>
      <c r="AD28" s="7">
        <f t="shared" si="10"/>
        <v>179.45620602183044</v>
      </c>
      <c r="AE28" s="7">
        <f t="shared" si="10"/>
        <v>166.17899453267455</v>
      </c>
      <c r="AF28" s="7">
        <f t="shared" si="10"/>
        <v>152.90178304351866</v>
      </c>
      <c r="AG28" s="7">
        <f t="shared" si="10"/>
        <v>139.62457155436277</v>
      </c>
      <c r="AH28" s="7">
        <f t="shared" si="10"/>
        <v>126.34736006520689</v>
      </c>
      <c r="AI28" s="7">
        <f t="shared" si="10"/>
        <v>113.070148576051</v>
      </c>
      <c r="AJ28" s="7">
        <f t="shared" si="10"/>
        <v>99.792937086895108</v>
      </c>
      <c r="AK28" s="7">
        <f t="shared" si="10"/>
        <v>86.51572559773922</v>
      </c>
      <c r="AL28" s="7">
        <f t="shared" si="10"/>
        <v>73.238514108583331</v>
      </c>
      <c r="AM28" s="209">
        <f t="shared" si="11"/>
        <v>59.961302619427443</v>
      </c>
    </row>
    <row r="29" spans="1:39" s="12" customFormat="1" x14ac:dyDescent="0.25">
      <c r="A29" s="181" t="s">
        <v>140</v>
      </c>
      <c r="B29" s="209">
        <f t="shared" si="6"/>
        <v>6.9180000000000001</v>
      </c>
      <c r="C29" s="7">
        <f t="shared" si="12"/>
        <v>33.458166793823246</v>
      </c>
      <c r="D29" s="7">
        <f t="shared" si="13"/>
        <v>59.998333587646485</v>
      </c>
      <c r="E29" s="7">
        <f t="shared" si="13"/>
        <v>86.538500381469731</v>
      </c>
      <c r="F29" s="7">
        <f t="shared" si="13"/>
        <v>113.07866717529298</v>
      </c>
      <c r="G29" s="7">
        <f t="shared" si="13"/>
        <v>139.61883396911622</v>
      </c>
      <c r="H29" s="7">
        <f t="shared" si="13"/>
        <v>166.15900076293946</v>
      </c>
      <c r="I29" s="7">
        <f t="shared" si="13"/>
        <v>192.69916755676272</v>
      </c>
      <c r="J29" s="7">
        <f t="shared" si="13"/>
        <v>219.23933435058595</v>
      </c>
      <c r="K29" s="7">
        <f t="shared" si="13"/>
        <v>245.77950114440918</v>
      </c>
      <c r="L29" s="7">
        <f t="shared" si="13"/>
        <v>272.31966793823244</v>
      </c>
      <c r="M29" s="7">
        <f t="shared" si="13"/>
        <v>298.85983473205567</v>
      </c>
      <c r="N29" s="209">
        <f t="shared" si="2"/>
        <v>325.40000152587891</v>
      </c>
      <c r="O29" s="7">
        <f t="shared" si="14"/>
        <v>325.40000152587891</v>
      </c>
      <c r="P29" s="7">
        <f t="shared" si="3"/>
        <v>325.40000152587891</v>
      </c>
      <c r="Q29" s="7">
        <f t="shared" si="3"/>
        <v>325.40000152587891</v>
      </c>
      <c r="R29" s="7">
        <f t="shared" si="3"/>
        <v>325.40000152587891</v>
      </c>
      <c r="S29" s="209">
        <f t="shared" si="7"/>
        <v>325.40000152587891</v>
      </c>
      <c r="T29" s="7">
        <f t="shared" si="8"/>
        <v>308.40000152587891</v>
      </c>
      <c r="U29" s="7">
        <f t="shared" si="4"/>
        <v>291.40000152587891</v>
      </c>
      <c r="V29" s="7">
        <f t="shared" si="4"/>
        <v>274.40000152587891</v>
      </c>
      <c r="W29" s="7">
        <f t="shared" si="4"/>
        <v>257.40000152587891</v>
      </c>
      <c r="X29" s="7">
        <f t="shared" si="4"/>
        <v>240.40000152587891</v>
      </c>
      <c r="Y29" s="7">
        <f t="shared" si="4"/>
        <v>223.40000152587891</v>
      </c>
      <c r="Z29" s="7">
        <f t="shared" si="4"/>
        <v>206.40000152587891</v>
      </c>
      <c r="AA29" s="7">
        <f t="shared" si="4"/>
        <v>189.40000152587891</v>
      </c>
      <c r="AB29" s="7">
        <f t="shared" si="4"/>
        <v>172.40000152587891</v>
      </c>
      <c r="AC29" s="209">
        <f t="shared" si="9"/>
        <v>155.40000152587891</v>
      </c>
      <c r="AD29" s="7">
        <f t="shared" si="10"/>
        <v>151.40000152587891</v>
      </c>
      <c r="AE29" s="7">
        <f t="shared" si="10"/>
        <v>147.40000152587891</v>
      </c>
      <c r="AF29" s="7">
        <f t="shared" si="10"/>
        <v>143.40000152587891</v>
      </c>
      <c r="AG29" s="7">
        <f t="shared" si="10"/>
        <v>139.40000152587891</v>
      </c>
      <c r="AH29" s="7">
        <f t="shared" si="10"/>
        <v>135.40000152587891</v>
      </c>
      <c r="AI29" s="7">
        <f t="shared" si="10"/>
        <v>131.40000152587891</v>
      </c>
      <c r="AJ29" s="7">
        <f t="shared" si="10"/>
        <v>127.40000152587891</v>
      </c>
      <c r="AK29" s="7">
        <f t="shared" si="10"/>
        <v>123.40000152587891</v>
      </c>
      <c r="AL29" s="7">
        <f t="shared" si="10"/>
        <v>119.40000152587891</v>
      </c>
      <c r="AM29" s="209">
        <f t="shared" si="11"/>
        <v>115.40000152587891</v>
      </c>
    </row>
    <row r="30" spans="1:39" s="12" customFormat="1" x14ac:dyDescent="0.25">
      <c r="A30" s="181" t="s">
        <v>141</v>
      </c>
      <c r="B30" s="209">
        <f t="shared" si="6"/>
        <v>1400</v>
      </c>
      <c r="C30" s="7">
        <f t="shared" si="12"/>
        <v>1417.3333333333333</v>
      </c>
      <c r="D30" s="7">
        <f t="shared" si="13"/>
        <v>1434.6666666666667</v>
      </c>
      <c r="E30" s="7">
        <f t="shared" si="13"/>
        <v>1452</v>
      </c>
      <c r="F30" s="7">
        <f t="shared" si="13"/>
        <v>1469.3333333333333</v>
      </c>
      <c r="G30" s="7">
        <f t="shared" si="13"/>
        <v>1486.6666666666667</v>
      </c>
      <c r="H30" s="7">
        <f t="shared" si="13"/>
        <v>1504</v>
      </c>
      <c r="I30" s="7">
        <f t="shared" si="13"/>
        <v>1521.3333333333333</v>
      </c>
      <c r="J30" s="7">
        <f t="shared" si="13"/>
        <v>1538.6666666666667</v>
      </c>
      <c r="K30" s="7">
        <f t="shared" si="13"/>
        <v>1556</v>
      </c>
      <c r="L30" s="7">
        <f t="shared" si="13"/>
        <v>1573.3333333333333</v>
      </c>
      <c r="M30" s="7">
        <f t="shared" si="13"/>
        <v>1590.6666666666667</v>
      </c>
      <c r="N30" s="209">
        <f t="shared" si="2"/>
        <v>1608</v>
      </c>
      <c r="O30" s="7">
        <f t="shared" si="14"/>
        <v>1608</v>
      </c>
      <c r="P30" s="7">
        <f t="shared" si="3"/>
        <v>1608</v>
      </c>
      <c r="Q30" s="7">
        <f t="shared" si="3"/>
        <v>1608</v>
      </c>
      <c r="R30" s="7">
        <f t="shared" si="3"/>
        <v>1608</v>
      </c>
      <c r="S30" s="209">
        <f t="shared" si="7"/>
        <v>1608</v>
      </c>
      <c r="T30" s="7">
        <f t="shared" si="8"/>
        <v>1608</v>
      </c>
      <c r="U30" s="7">
        <f t="shared" si="4"/>
        <v>1608</v>
      </c>
      <c r="V30" s="7">
        <f t="shared" si="4"/>
        <v>1608</v>
      </c>
      <c r="W30" s="7">
        <f t="shared" si="4"/>
        <v>1608</v>
      </c>
      <c r="X30" s="7">
        <f t="shared" si="4"/>
        <v>1608</v>
      </c>
      <c r="Y30" s="7">
        <f t="shared" si="4"/>
        <v>1608</v>
      </c>
      <c r="Z30" s="7">
        <f t="shared" si="4"/>
        <v>1608</v>
      </c>
      <c r="AA30" s="7">
        <f t="shared" si="4"/>
        <v>1608</v>
      </c>
      <c r="AB30" s="7">
        <f t="shared" si="4"/>
        <v>1608</v>
      </c>
      <c r="AC30" s="209">
        <f t="shared" si="9"/>
        <v>1608</v>
      </c>
      <c r="AD30" s="7">
        <f t="shared" si="10"/>
        <v>1608</v>
      </c>
      <c r="AE30" s="7">
        <f t="shared" si="10"/>
        <v>1608</v>
      </c>
      <c r="AF30" s="7">
        <f t="shared" si="10"/>
        <v>1608</v>
      </c>
      <c r="AG30" s="7">
        <f t="shared" si="10"/>
        <v>1608</v>
      </c>
      <c r="AH30" s="7">
        <f t="shared" si="10"/>
        <v>1608</v>
      </c>
      <c r="AI30" s="7">
        <f t="shared" si="10"/>
        <v>1608</v>
      </c>
      <c r="AJ30" s="7">
        <f t="shared" si="10"/>
        <v>1608</v>
      </c>
      <c r="AK30" s="7">
        <f t="shared" si="10"/>
        <v>1608</v>
      </c>
      <c r="AL30" s="7">
        <f t="shared" si="10"/>
        <v>1608</v>
      </c>
      <c r="AM30" s="209">
        <f t="shared" si="11"/>
        <v>1608</v>
      </c>
    </row>
    <row r="31" spans="1:39" s="12" customFormat="1" x14ac:dyDescent="0.25">
      <c r="A31" s="181" t="s">
        <v>142</v>
      </c>
      <c r="B31" s="209">
        <f t="shared" si="6"/>
        <v>5958.3600000000006</v>
      </c>
      <c r="C31" s="7">
        <f t="shared" si="12"/>
        <v>5974.4741663106288</v>
      </c>
      <c r="D31" s="7">
        <f t="shared" si="13"/>
        <v>5990.588332621257</v>
      </c>
      <c r="E31" s="7">
        <f t="shared" si="13"/>
        <v>6006.7024989318852</v>
      </c>
      <c r="F31" s="7">
        <f t="shared" si="13"/>
        <v>6022.8166652425134</v>
      </c>
      <c r="G31" s="7">
        <f t="shared" si="13"/>
        <v>6038.9308315531416</v>
      </c>
      <c r="H31" s="7">
        <f t="shared" si="13"/>
        <v>6055.0449978637698</v>
      </c>
      <c r="I31" s="7">
        <f t="shared" si="13"/>
        <v>6071.159164174398</v>
      </c>
      <c r="J31" s="7">
        <f t="shared" si="13"/>
        <v>6087.2733304850262</v>
      </c>
      <c r="K31" s="7">
        <f t="shared" si="13"/>
        <v>6103.3874967956544</v>
      </c>
      <c r="L31" s="7">
        <f t="shared" si="13"/>
        <v>6119.5016631062826</v>
      </c>
      <c r="M31" s="7">
        <f t="shared" si="13"/>
        <v>6135.6158294169109</v>
      </c>
      <c r="N31" s="209">
        <f t="shared" si="2"/>
        <v>6151.7299957275391</v>
      </c>
      <c r="O31" s="7">
        <f t="shared" si="14"/>
        <v>5871.7299957275391</v>
      </c>
      <c r="P31" s="7">
        <f t="shared" si="3"/>
        <v>5591.7299957275391</v>
      </c>
      <c r="Q31" s="7">
        <f t="shared" si="3"/>
        <v>5311.7299957275391</v>
      </c>
      <c r="R31" s="7">
        <f t="shared" si="3"/>
        <v>5031.7299957275391</v>
      </c>
      <c r="S31" s="209">
        <f t="shared" si="7"/>
        <v>4751.7299957275391</v>
      </c>
      <c r="T31" s="7">
        <f t="shared" si="8"/>
        <v>4625.2299957275391</v>
      </c>
      <c r="U31" s="7">
        <f t="shared" si="4"/>
        <v>4498.7299957275391</v>
      </c>
      <c r="V31" s="7">
        <f t="shared" si="4"/>
        <v>4372.2299957275391</v>
      </c>
      <c r="W31" s="7">
        <f t="shared" si="4"/>
        <v>4245.7299957275391</v>
      </c>
      <c r="X31" s="7">
        <f t="shared" si="4"/>
        <v>4119.2299957275391</v>
      </c>
      <c r="Y31" s="7">
        <f t="shared" si="4"/>
        <v>3992.7299957275391</v>
      </c>
      <c r="Z31" s="7">
        <f t="shared" si="4"/>
        <v>3866.2299957275391</v>
      </c>
      <c r="AA31" s="7">
        <f t="shared" si="4"/>
        <v>3739.7299957275391</v>
      </c>
      <c r="AB31" s="7">
        <f t="shared" si="4"/>
        <v>3613.2299957275391</v>
      </c>
      <c r="AC31" s="209">
        <f t="shared" si="9"/>
        <v>3486.7299957275391</v>
      </c>
      <c r="AD31" s="7">
        <f t="shared" si="10"/>
        <v>3150.9299957275389</v>
      </c>
      <c r="AE31" s="7">
        <f t="shared" si="10"/>
        <v>2815.1299957275392</v>
      </c>
      <c r="AF31" s="7">
        <f t="shared" si="10"/>
        <v>2479.329995727539</v>
      </c>
      <c r="AG31" s="7">
        <f t="shared" si="10"/>
        <v>2143.5299957275392</v>
      </c>
      <c r="AH31" s="7">
        <f t="shared" si="10"/>
        <v>1807.7299957275391</v>
      </c>
      <c r="AI31" s="7">
        <f t="shared" si="10"/>
        <v>1471.9299957275389</v>
      </c>
      <c r="AJ31" s="7">
        <f t="shared" si="10"/>
        <v>1136.1299957275392</v>
      </c>
      <c r="AK31" s="7">
        <f t="shared" si="10"/>
        <v>800.32999572753897</v>
      </c>
      <c r="AL31" s="7">
        <f t="shared" si="10"/>
        <v>464.52999572753879</v>
      </c>
      <c r="AM31" s="209">
        <f t="shared" si="11"/>
        <v>128.72999572753906</v>
      </c>
    </row>
    <row r="32" spans="1:39" s="12" customFormat="1" x14ac:dyDescent="0.25">
      <c r="A32" s="181" t="s">
        <v>143</v>
      </c>
      <c r="B32" s="209">
        <f t="shared" si="6"/>
        <v>27613.996999999999</v>
      </c>
      <c r="C32" s="7">
        <f t="shared" si="12"/>
        <v>28667.773524522145</v>
      </c>
      <c r="D32" s="7">
        <f t="shared" si="13"/>
        <v>29721.55004904429</v>
      </c>
      <c r="E32" s="7">
        <f t="shared" si="13"/>
        <v>30775.326573566435</v>
      </c>
      <c r="F32" s="7">
        <f t="shared" si="13"/>
        <v>31829.103098088581</v>
      </c>
      <c r="G32" s="7">
        <f t="shared" si="13"/>
        <v>32882.87962261073</v>
      </c>
      <c r="H32" s="7">
        <f t="shared" si="13"/>
        <v>33936.656147132875</v>
      </c>
      <c r="I32" s="7">
        <f t="shared" si="13"/>
        <v>34990.43267165502</v>
      </c>
      <c r="J32" s="7">
        <f t="shared" si="13"/>
        <v>36044.209196177166</v>
      </c>
      <c r="K32" s="7">
        <f t="shared" si="13"/>
        <v>37097.985720699311</v>
      </c>
      <c r="L32" s="7">
        <f t="shared" si="13"/>
        <v>38151.762245221456</v>
      </c>
      <c r="M32" s="7">
        <f t="shared" si="13"/>
        <v>39205.538769743602</v>
      </c>
      <c r="N32" s="209">
        <f t="shared" si="2"/>
        <v>40259.315294265747</v>
      </c>
      <c r="O32" s="7">
        <f t="shared" si="14"/>
        <v>43521.950134658815</v>
      </c>
      <c r="P32" s="7">
        <f t="shared" si="3"/>
        <v>46784.584975051883</v>
      </c>
      <c r="Q32" s="7">
        <f t="shared" si="3"/>
        <v>50047.219815444943</v>
      </c>
      <c r="R32" s="7">
        <f t="shared" si="3"/>
        <v>53309.854655838011</v>
      </c>
      <c r="S32" s="209">
        <f t="shared" si="7"/>
        <v>56572.489496231079</v>
      </c>
      <c r="T32" s="7">
        <f t="shared" si="8"/>
        <v>55945.94251086712</v>
      </c>
      <c r="U32" s="7">
        <f t="shared" si="4"/>
        <v>55319.395525503161</v>
      </c>
      <c r="V32" s="7">
        <f t="shared" si="4"/>
        <v>54692.848540139195</v>
      </c>
      <c r="W32" s="7">
        <f t="shared" si="4"/>
        <v>54066.301554775237</v>
      </c>
      <c r="X32" s="7">
        <f t="shared" si="4"/>
        <v>53439.754569411278</v>
      </c>
      <c r="Y32" s="7">
        <f t="shared" si="4"/>
        <v>52813.207584047319</v>
      </c>
      <c r="Z32" s="7">
        <f t="shared" si="4"/>
        <v>52186.66059868336</v>
      </c>
      <c r="AA32" s="7">
        <f t="shared" si="4"/>
        <v>51560.113613319394</v>
      </c>
      <c r="AB32" s="7">
        <f t="shared" si="4"/>
        <v>50933.566627955435</v>
      </c>
      <c r="AC32" s="209">
        <f t="shared" si="9"/>
        <v>50307.019642591476</v>
      </c>
      <c r="AD32" s="7">
        <f t="shared" si="10"/>
        <v>51551.699506759644</v>
      </c>
      <c r="AE32" s="7">
        <f t="shared" si="10"/>
        <v>52796.379370927811</v>
      </c>
      <c r="AF32" s="7">
        <f t="shared" si="10"/>
        <v>54041.059235095978</v>
      </c>
      <c r="AG32" s="7">
        <f t="shared" si="10"/>
        <v>55285.739099264145</v>
      </c>
      <c r="AH32" s="7">
        <f t="shared" si="10"/>
        <v>56530.418963432312</v>
      </c>
      <c r="AI32" s="7">
        <f t="shared" si="10"/>
        <v>57775.098827600479</v>
      </c>
      <c r="AJ32" s="7">
        <f t="shared" si="10"/>
        <v>59019.778691768646</v>
      </c>
      <c r="AK32" s="7">
        <f t="shared" si="10"/>
        <v>60264.458555936813</v>
      </c>
      <c r="AL32" s="7">
        <f t="shared" si="10"/>
        <v>61509.13842010498</v>
      </c>
      <c r="AM32" s="209">
        <f t="shared" si="11"/>
        <v>62753.818284273148</v>
      </c>
    </row>
    <row r="33" spans="1:39" s="12" customFormat="1" x14ac:dyDescent="0.25">
      <c r="A33" s="181" t="s">
        <v>65</v>
      </c>
      <c r="B33" s="209">
        <f t="shared" si="6"/>
        <v>1120.2669999999996</v>
      </c>
      <c r="C33" s="7">
        <f t="shared" si="12"/>
        <v>1181.6614166666664</v>
      </c>
      <c r="D33" s="7">
        <f t="shared" si="13"/>
        <v>1243.0558333333329</v>
      </c>
      <c r="E33" s="7">
        <f t="shared" si="13"/>
        <v>1304.4502499999996</v>
      </c>
      <c r="F33" s="7">
        <f t="shared" si="13"/>
        <v>1365.8446666666664</v>
      </c>
      <c r="G33" s="7">
        <f t="shared" si="13"/>
        <v>1427.2390833333332</v>
      </c>
      <c r="H33" s="7">
        <f t="shared" si="13"/>
        <v>1488.6334999999999</v>
      </c>
      <c r="I33" s="7">
        <f t="shared" si="13"/>
        <v>1550.0279166666664</v>
      </c>
      <c r="J33" s="7">
        <f t="shared" si="13"/>
        <v>1611.4223333333332</v>
      </c>
      <c r="K33" s="7">
        <f t="shared" si="13"/>
        <v>1672.81675</v>
      </c>
      <c r="L33" s="7">
        <f t="shared" si="13"/>
        <v>1734.2111666666665</v>
      </c>
      <c r="M33" s="7">
        <f t="shared" si="13"/>
        <v>1795.6055833333332</v>
      </c>
      <c r="N33" s="209">
        <f t="shared" si="2"/>
        <v>1857</v>
      </c>
      <c r="O33" s="7">
        <f t="shared" si="14"/>
        <v>1501.3575443267823</v>
      </c>
      <c r="P33" s="7">
        <f t="shared" si="3"/>
        <v>1145.7150886535644</v>
      </c>
      <c r="Q33" s="7">
        <f t="shared" si="3"/>
        <v>790.0726329803465</v>
      </c>
      <c r="R33" s="7">
        <f t="shared" si="3"/>
        <v>434.43017730712882</v>
      </c>
      <c r="S33" s="209">
        <f t="shared" si="7"/>
        <v>78.787721633911133</v>
      </c>
      <c r="T33" s="7">
        <f t="shared" si="8"/>
        <v>83.643441963195798</v>
      </c>
      <c r="U33" s="7">
        <f t="shared" si="4"/>
        <v>88.499162292480463</v>
      </c>
      <c r="V33" s="7">
        <f t="shared" si="4"/>
        <v>93.354882621765142</v>
      </c>
      <c r="W33" s="7">
        <f t="shared" si="4"/>
        <v>98.210602951049808</v>
      </c>
      <c r="X33" s="7">
        <f t="shared" si="4"/>
        <v>103.06632328033447</v>
      </c>
      <c r="Y33" s="7">
        <f t="shared" si="4"/>
        <v>107.92204360961914</v>
      </c>
      <c r="Z33" s="7">
        <f t="shared" si="4"/>
        <v>112.7777639389038</v>
      </c>
      <c r="AA33" s="7">
        <f t="shared" si="4"/>
        <v>117.63348426818848</v>
      </c>
      <c r="AB33" s="7">
        <f t="shared" si="4"/>
        <v>122.48920459747313</v>
      </c>
      <c r="AC33" s="209">
        <f t="shared" si="9"/>
        <v>127.34492492675781</v>
      </c>
      <c r="AD33" s="7">
        <f t="shared" si="10"/>
        <v>129.05385437011719</v>
      </c>
      <c r="AE33" s="7">
        <f t="shared" si="10"/>
        <v>130.76278381347657</v>
      </c>
      <c r="AF33" s="7">
        <f t="shared" si="10"/>
        <v>132.47171325683593</v>
      </c>
      <c r="AG33" s="7">
        <f t="shared" si="10"/>
        <v>134.18064270019531</v>
      </c>
      <c r="AH33" s="7">
        <f t="shared" si="10"/>
        <v>135.88957214355469</v>
      </c>
      <c r="AI33" s="7">
        <f t="shared" si="10"/>
        <v>137.59850158691407</v>
      </c>
      <c r="AJ33" s="7">
        <f t="shared" si="10"/>
        <v>139.30743103027345</v>
      </c>
      <c r="AK33" s="7">
        <f t="shared" si="10"/>
        <v>141.0163604736328</v>
      </c>
      <c r="AL33" s="7">
        <f t="shared" si="10"/>
        <v>142.72528991699218</v>
      </c>
      <c r="AM33" s="209">
        <f t="shared" si="11"/>
        <v>144.43421936035156</v>
      </c>
    </row>
    <row r="34" spans="1:39" s="12" customFormat="1" x14ac:dyDescent="0.25">
      <c r="A34" s="181" t="s">
        <v>144</v>
      </c>
      <c r="B34" s="209">
        <f t="shared" si="6"/>
        <v>13068.87</v>
      </c>
      <c r="C34" s="7">
        <f t="shared" si="12"/>
        <v>11990.840833331744</v>
      </c>
      <c r="D34" s="7">
        <f t="shared" si="13"/>
        <v>10912.811666663489</v>
      </c>
      <c r="E34" s="7">
        <f t="shared" si="13"/>
        <v>9834.7824999952318</v>
      </c>
      <c r="F34" s="7">
        <f t="shared" si="13"/>
        <v>8756.7533333269748</v>
      </c>
      <c r="G34" s="7">
        <f t="shared" si="13"/>
        <v>7678.7241666587197</v>
      </c>
      <c r="H34" s="7">
        <f t="shared" si="13"/>
        <v>6600.6949999904627</v>
      </c>
      <c r="I34" s="7">
        <f t="shared" si="13"/>
        <v>5522.6658333222067</v>
      </c>
      <c r="J34" s="7">
        <f t="shared" si="13"/>
        <v>4444.6366666539507</v>
      </c>
      <c r="K34" s="7">
        <f t="shared" si="13"/>
        <v>3366.6074999856937</v>
      </c>
      <c r="L34" s="7">
        <f t="shared" si="13"/>
        <v>2288.5783333174386</v>
      </c>
      <c r="M34" s="7">
        <f t="shared" si="13"/>
        <v>1210.5491666491816</v>
      </c>
      <c r="N34" s="209">
        <f t="shared" si="2"/>
        <v>132.51999998092651</v>
      </c>
      <c r="O34" s="7">
        <f t="shared" si="14"/>
        <v>125.91999998092652</v>
      </c>
      <c r="P34" s="7">
        <f t="shared" si="3"/>
        <v>119.31999998092651</v>
      </c>
      <c r="Q34" s="7">
        <f t="shared" si="3"/>
        <v>112.71999998092652</v>
      </c>
      <c r="R34" s="7">
        <f t="shared" si="3"/>
        <v>106.11999998092651</v>
      </c>
      <c r="S34" s="209">
        <f t="shared" si="7"/>
        <v>99.519999980926514</v>
      </c>
      <c r="T34" s="7">
        <f t="shared" si="8"/>
        <v>92.219999980926517</v>
      </c>
      <c r="U34" s="7">
        <f t="shared" si="4"/>
        <v>84.919999980926519</v>
      </c>
      <c r="V34" s="7">
        <f t="shared" si="4"/>
        <v>77.619999980926508</v>
      </c>
      <c r="W34" s="7">
        <f t="shared" si="4"/>
        <v>70.319999980926511</v>
      </c>
      <c r="X34" s="7">
        <f t="shared" si="4"/>
        <v>63.019999980926514</v>
      </c>
      <c r="Y34" s="7">
        <f t="shared" si="4"/>
        <v>55.719999980926517</v>
      </c>
      <c r="Z34" s="7">
        <f t="shared" si="4"/>
        <v>48.419999980926512</v>
      </c>
      <c r="AA34" s="7">
        <f t="shared" si="4"/>
        <v>41.119999980926515</v>
      </c>
      <c r="AB34" s="7">
        <f t="shared" si="4"/>
        <v>33.819999980926511</v>
      </c>
      <c r="AC34" s="209">
        <f t="shared" si="9"/>
        <v>26.519999980926514</v>
      </c>
      <c r="AD34" s="7">
        <f t="shared" si="10"/>
        <v>23.867999982833862</v>
      </c>
      <c r="AE34" s="7">
        <f t="shared" si="10"/>
        <v>21.21599998474121</v>
      </c>
      <c r="AF34" s="7">
        <f t="shared" si="10"/>
        <v>18.563999986648561</v>
      </c>
      <c r="AG34" s="7">
        <f t="shared" si="10"/>
        <v>15.911999988555909</v>
      </c>
      <c r="AH34" s="7">
        <f t="shared" si="10"/>
        <v>13.259999990463257</v>
      </c>
      <c r="AI34" s="7">
        <f t="shared" si="10"/>
        <v>10.607999992370607</v>
      </c>
      <c r="AJ34" s="7">
        <f t="shared" si="10"/>
        <v>7.9559999942779562</v>
      </c>
      <c r="AK34" s="7">
        <f t="shared" si="10"/>
        <v>5.3039999961853042</v>
      </c>
      <c r="AL34" s="7">
        <f t="shared" si="10"/>
        <v>2.6519999980926521</v>
      </c>
      <c r="AM34" s="209">
        <f t="shared" si="11"/>
        <v>0</v>
      </c>
    </row>
    <row r="35" spans="1:39" s="12" customFormat="1" x14ac:dyDescent="0.25">
      <c r="A35" s="181" t="s">
        <v>102</v>
      </c>
      <c r="B35" s="217">
        <f>SUM(B23:B34)</f>
        <v>64396.796999999999</v>
      </c>
      <c r="C35" s="216">
        <f t="shared" ref="C35" si="15">SUM(C23:C34)</f>
        <v>66901.4582304988</v>
      </c>
      <c r="D35" s="216">
        <f t="shared" ref="D35" si="16">SUM(D23:D34)</f>
        <v>69406.119460997579</v>
      </c>
      <c r="E35" s="216">
        <f t="shared" ref="E35" si="17">SUM(E23:E34)</f>
        <v>71910.780691496373</v>
      </c>
      <c r="F35" s="216">
        <f t="shared" ref="F35" si="18">SUM(F23:F34)</f>
        <v>74415.441921995167</v>
      </c>
      <c r="G35" s="216">
        <f t="shared" ref="G35" si="19">SUM(G23:G34)</f>
        <v>76920.103152493975</v>
      </c>
      <c r="H35" s="216">
        <f t="shared" ref="H35" si="20">SUM(H23:H34)</f>
        <v>79424.76438299274</v>
      </c>
      <c r="I35" s="216">
        <f t="shared" ref="I35" si="21">SUM(I23:I34)</f>
        <v>81929.425613491549</v>
      </c>
      <c r="J35" s="216">
        <f t="shared" ref="J35" si="22">SUM(J23:J34)</f>
        <v>84434.086843990313</v>
      </c>
      <c r="K35" s="216">
        <f t="shared" ref="K35" si="23">SUM(K23:K34)</f>
        <v>86938.748074489093</v>
      </c>
      <c r="L35" s="216">
        <f t="shared" ref="L35" si="24">SUM(L23:L34)</f>
        <v>89443.409304987901</v>
      </c>
      <c r="M35" s="216">
        <f t="shared" ref="M35" si="25">SUM(M23:M34)</f>
        <v>91948.07053548671</v>
      </c>
      <c r="N35" s="217">
        <f>SUM(N23:N34)</f>
        <v>94452.731765985489</v>
      </c>
      <c r="O35" s="216">
        <f t="shared" ref="O35" si="26">SUM(O23:O34)</f>
        <v>99369.643454647055</v>
      </c>
      <c r="P35" s="216">
        <f t="shared" ref="P35" si="27">SUM(P23:P34)</f>
        <v>104286.55514330865</v>
      </c>
      <c r="Q35" s="216">
        <f t="shared" ref="Q35" si="28">SUM(Q23:Q34)</f>
        <v>109203.4668319702</v>
      </c>
      <c r="R35" s="216">
        <f t="shared" ref="R35" si="29">SUM(R23:R34)</f>
        <v>114120.3785206318</v>
      </c>
      <c r="S35" s="217">
        <f t="shared" ref="S35" si="30">SUM(S23:S34)</f>
        <v>119037.29020929337</v>
      </c>
      <c r="T35" s="216">
        <f t="shared" ref="T35" si="31">SUM(T23:T34)</f>
        <v>123848.99312665462</v>
      </c>
      <c r="U35" s="216">
        <f t="shared" ref="U35" si="32">SUM(U23:U34)</f>
        <v>128660.69604401589</v>
      </c>
      <c r="V35" s="216">
        <f t="shared" ref="V35" si="33">SUM(V23:V34)</f>
        <v>133472.39896137716</v>
      </c>
      <c r="W35" s="216">
        <f t="shared" ref="W35" si="34">SUM(W23:W34)</f>
        <v>138284.10187873841</v>
      </c>
      <c r="X35" s="216">
        <f t="shared" ref="X35" si="35">SUM(X23:X34)</f>
        <v>143095.80479609966</v>
      </c>
      <c r="Y35" s="216">
        <f t="shared" ref="Y35" si="36">SUM(Y23:Y34)</f>
        <v>147907.50771346092</v>
      </c>
      <c r="Z35" s="216">
        <f t="shared" ref="Z35" si="37">SUM(Z23:Z34)</f>
        <v>152719.21063082217</v>
      </c>
      <c r="AA35" s="216">
        <f t="shared" ref="AA35" si="38">SUM(AA23:AA34)</f>
        <v>157530.91354818345</v>
      </c>
      <c r="AB35" s="216">
        <f t="shared" ref="AB35" si="39">SUM(AB23:AB34)</f>
        <v>162342.61646554471</v>
      </c>
      <c r="AC35" s="219">
        <f t="shared" ref="AC35" si="40">SUM(AC23:AC34)</f>
        <v>167154.31938290596</v>
      </c>
      <c r="AD35" s="216">
        <f t="shared" ref="AD35" si="41">SUM(AD23:AD34)</f>
        <v>169969.81435378603</v>
      </c>
      <c r="AE35" s="216">
        <f t="shared" ref="AE35" si="42">SUM(AE23:AE34)</f>
        <v>172785.3093246661</v>
      </c>
      <c r="AF35" s="216">
        <f t="shared" ref="AF35" si="43">SUM(AF23:AF34)</f>
        <v>175600.8042955462</v>
      </c>
      <c r="AG35" s="216">
        <f t="shared" ref="AG35" si="44">SUM(AG23:AG34)</f>
        <v>178416.29926642627</v>
      </c>
      <c r="AH35" s="216">
        <f t="shared" ref="AH35" si="45">SUM(AH23:AH34)</f>
        <v>181231.79423730634</v>
      </c>
      <c r="AI35" s="216">
        <f t="shared" ref="AI35" si="46">SUM(AI23:AI34)</f>
        <v>184047.28920818641</v>
      </c>
      <c r="AJ35" s="216">
        <f t="shared" ref="AJ35" si="47">SUM(AJ23:AJ34)</f>
        <v>186862.78417906648</v>
      </c>
      <c r="AK35" s="216">
        <f t="shared" ref="AK35" si="48">SUM(AK23:AK34)</f>
        <v>189678.27914994658</v>
      </c>
      <c r="AL35" s="216">
        <f t="shared" ref="AL35" si="49">SUM(AL23:AL34)</f>
        <v>192493.77412082665</v>
      </c>
      <c r="AM35" s="219">
        <f t="shared" ref="AM35" si="50">SUM(AM23:AM34)</f>
        <v>195309.26909170672</v>
      </c>
    </row>
    <row r="36" spans="1:39" s="12" customFormat="1" x14ac:dyDescent="0.25"/>
    <row r="37" spans="1:39" s="12" customFormat="1" ht="18.75" x14ac:dyDescent="0.3">
      <c r="A37" s="211" t="s">
        <v>169</v>
      </c>
    </row>
    <row r="38" spans="1:39" s="12" customFormat="1" x14ac:dyDescent="0.25">
      <c r="A38" s="123"/>
    </row>
    <row r="39" spans="1:39" s="12" customFormat="1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335.30766328175935</v>
      </c>
      <c r="P40" s="7">
        <f>P23-O23+(O23*'Investment cost '!$AO3)</f>
        <v>337.29195669809872</v>
      </c>
      <c r="Q40" s="7">
        <f>Q23-P23+(P23*'Investment cost '!$AO3)</f>
        <v>339.27625011444161</v>
      </c>
      <c r="R40" s="7">
        <f>R23-Q23+(Q23*'Investment cost '!$AO3)</f>
        <v>341.26054353078098</v>
      </c>
      <c r="S40" s="7">
        <f>S23-R23+(R23*'Investment cost '!$AO3)</f>
        <v>343.24483694712393</v>
      </c>
      <c r="T40" s="7">
        <f>T23-S23+(S23*'Investment cost '!$AO3)</f>
        <v>226.17152538299561</v>
      </c>
      <c r="U40" s="7">
        <f>U23-T23+(T23*'Investment cost '!$AO3)</f>
        <v>226.17152538299561</v>
      </c>
      <c r="V40" s="7">
        <f>V23-U23+(U23*'Investment cost '!$AO3)</f>
        <v>226.17152538299561</v>
      </c>
      <c r="W40" s="7">
        <f>W23-V23+(V23*'Investment cost '!$AO3)</f>
        <v>226.17152538299561</v>
      </c>
      <c r="X40" s="7">
        <f>X23-W23+(W23*'Investment cost '!$AO3)</f>
        <v>226.17152538299561</v>
      </c>
      <c r="Y40" s="7">
        <f>Y23-X23+(X23*'Investment cost '!$AO3)</f>
        <v>226.17152538299561</v>
      </c>
      <c r="Z40" s="7">
        <f>Z23-Y23+(Y23*'Investment cost '!$AO3)</f>
        <v>226.17152538299561</v>
      </c>
      <c r="AA40" s="7">
        <f>AA23-Z23+(Z23*'Investment cost '!$AO3)</f>
        <v>226.17152538299561</v>
      </c>
      <c r="AB40" s="7">
        <f>AB23-AA23+(AA23*'Investment cost '!$AO3)</f>
        <v>226.17152538299561</v>
      </c>
      <c r="AC40" s="7">
        <f>AC23-AB23+(AB23*'Investment cost '!$AO3)</f>
        <v>226.17152538299561</v>
      </c>
      <c r="AD40" s="7">
        <f>AD23-AC23+(AC23*'Investment cost '!$AO3)</f>
        <v>226.17152538299561</v>
      </c>
      <c r="AE40" s="7">
        <f>AE23-AD23+(AD23*'Investment cost '!$AO3)</f>
        <v>226.17152538299561</v>
      </c>
      <c r="AF40" s="7">
        <f>AF23-AE23+(AE23*'Investment cost '!$AO3)</f>
        <v>226.17152538299561</v>
      </c>
      <c r="AG40" s="7">
        <f>AG23-AF23+(AF23*'Investment cost '!$AO3)</f>
        <v>226.17152538299561</v>
      </c>
      <c r="AH40" s="7">
        <f>AH23-AG23+(AG23*'Investment cost '!$AO3)</f>
        <v>226.17152538299561</v>
      </c>
      <c r="AI40" s="7">
        <f>AI23-AH23+(AH23*'Investment cost '!$AO3)</f>
        <v>226.17152538299561</v>
      </c>
      <c r="AJ40" s="7">
        <f>AJ23-AI23+(AI23*'Investment cost '!$AO3)</f>
        <v>226.17152538299561</v>
      </c>
      <c r="AK40" s="7">
        <f>AK23-AJ23+(AJ23*'Investment cost '!$AO3)</f>
        <v>226.17152538299561</v>
      </c>
      <c r="AL40" s="7">
        <f>AL23-AK23+(AK23*'Investment cost '!$AO3)</f>
        <v>226.17152538299561</v>
      </c>
      <c r="AM40" s="7">
        <f>AM23-AL23+(AL23*'Investment cost '!$AO3)</f>
        <v>226.17152538299561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861.4539998728435</v>
      </c>
      <c r="D41" s="7">
        <f>D24-C24+(C24*'Investment cost '!$AO4)</f>
        <v>893.3339998677568</v>
      </c>
      <c r="E41" s="7">
        <f>E24-D24+(D24*'Investment cost '!$AO4)</f>
        <v>925.21399986267102</v>
      </c>
      <c r="F41" s="7">
        <f>F24-E24+(E24*'Investment cost '!$AO4)</f>
        <v>957.09399985758478</v>
      </c>
      <c r="G41" s="7">
        <f>G24-F24+(F24*'Investment cost '!$AO4)</f>
        <v>988.97399985249854</v>
      </c>
      <c r="H41" s="7">
        <f>H24-G24+(G24*'Investment cost '!$AO4)</f>
        <v>1020.8539998474114</v>
      </c>
      <c r="I41" s="7">
        <f>I24-H24+(H24*'Investment cost '!$AO4)</f>
        <v>1052.7339998423258</v>
      </c>
      <c r="J41" s="7">
        <f>J24-I24+(I24*'Investment cost '!$AO4)</f>
        <v>1084.6139998372396</v>
      </c>
      <c r="K41" s="7">
        <f>K24-J24+(J24*'Investment cost '!$AO4)</f>
        <v>1116.4939998321533</v>
      </c>
      <c r="L41" s="7">
        <f>L24-K24+(K24*'Investment cost '!$AO4)</f>
        <v>1148.3739998270671</v>
      </c>
      <c r="M41" s="7">
        <f>M24-L24+(L24*'Investment cost '!$AO4)</f>
        <v>1180.2539998219809</v>
      </c>
      <c r="N41" s="7">
        <f>N24-M24+(M24*'Investment cost '!$AO4)</f>
        <v>1212.1339998168946</v>
      </c>
      <c r="O41" s="7">
        <f>O24-N24+(N24*'Investment cost '!$AO4)</f>
        <v>1940.3681838989251</v>
      </c>
      <c r="P41" s="7">
        <f>P24-O24+(O24*'Investment cost '!$AO4)</f>
        <v>2000.1023512573252</v>
      </c>
      <c r="Q41" s="7">
        <f>Q24-P24+(P24*'Investment cost '!$AO4)</f>
        <v>2059.8365186157221</v>
      </c>
      <c r="R41" s="7">
        <f>R24-Q24+(Q24*'Investment cost '!$AO4)</f>
        <v>2119.5706859741222</v>
      </c>
      <c r="S41" s="7">
        <f>S24-R24+(R24*'Investment cost '!$AO4)</f>
        <v>2179.3048533325191</v>
      </c>
      <c r="T41" s="7">
        <f>T24-S24+(S24*'Investment cost '!$AO4)</f>
        <v>2072.8026460266115</v>
      </c>
      <c r="U41" s="7">
        <f>U24-T24+(T24*'Investment cost '!$AO4)</f>
        <v>2125.8873583984378</v>
      </c>
      <c r="V41" s="7">
        <f>V24-U24+(U24*'Investment cost '!$AO4)</f>
        <v>2178.9720707702636</v>
      </c>
      <c r="W41" s="7">
        <f>W24-V24+(V24*'Investment cost '!$AO4)</f>
        <v>2232.0567831420899</v>
      </c>
      <c r="X41" s="7">
        <f>X24-W24+(W24*'Investment cost '!$AO4)</f>
        <v>2285.1414955139162</v>
      </c>
      <c r="Y41" s="7">
        <f>Y24-X24+(X24*'Investment cost '!$AO4)</f>
        <v>2338.226207885742</v>
      </c>
      <c r="Z41" s="7">
        <f>Z24-Y24+(Y24*'Investment cost '!$AO4)</f>
        <v>2391.3109202575683</v>
      </c>
      <c r="AA41" s="7">
        <f>AA24-Z24+(Z24*'Investment cost '!$AO4)</f>
        <v>2444.3956326293946</v>
      </c>
      <c r="AB41" s="7">
        <f>AB24-AA24+(AA24*'Investment cost '!$AO4)</f>
        <v>2497.4803450012205</v>
      </c>
      <c r="AC41" s="7">
        <f>AC24-AB24+(AB24*'Investment cost '!$AO4)</f>
        <v>2550.5650573730472</v>
      </c>
      <c r="AD41" s="7">
        <f>AD24-AC24+(AC24*'Investment cost '!$AO4)</f>
        <v>1752.3351511573792</v>
      </c>
      <c r="AE41" s="7">
        <f>AE24-AD24+(AD24*'Investment cost '!$AO4)</f>
        <v>1771.3672787857056</v>
      </c>
      <c r="AF41" s="7">
        <f>AF24-AE24+(AE24*'Investment cost '!$AO4)</f>
        <v>1790.399406414032</v>
      </c>
      <c r="AG41" s="7">
        <f>AG24-AF24+(AF24*'Investment cost '!$AO4)</f>
        <v>1809.4315340423584</v>
      </c>
      <c r="AH41" s="7">
        <f>AH24-AG24+(AG24*'Investment cost '!$AO4)</f>
        <v>1828.4636616706848</v>
      </c>
      <c r="AI41" s="7">
        <f>AI24-AH24+(AH24*'Investment cost '!$AO4)</f>
        <v>1847.4957892990112</v>
      </c>
      <c r="AJ41" s="7">
        <f>AJ24-AI24+(AI24*'Investment cost '!$AO4)</f>
        <v>1866.5279169273376</v>
      </c>
      <c r="AK41" s="7">
        <f>AK24-AJ24+(AJ24*'Investment cost '!$AO4)</f>
        <v>1885.560044555664</v>
      </c>
      <c r="AL41" s="7">
        <f>AL24-AK24+(AK24*'Investment cost '!$AO4)</f>
        <v>1904.5921721839904</v>
      </c>
      <c r="AM41" s="7">
        <f>AM24-AL24+(AL24*'Investment cost '!$AO4)</f>
        <v>1923.6242998123168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1282.8048643151285</v>
      </c>
      <c r="D43" s="7">
        <f>D26-C26+(C26*'Investment cost '!$AO6)</f>
        <v>1325.5135620145218</v>
      </c>
      <c r="E43" s="7">
        <f>E26-D26+(D26*'Investment cost '!$AO6)</f>
        <v>1368.2222597139146</v>
      </c>
      <c r="F43" s="7">
        <f>F26-E26+(E26*'Investment cost '!$AO6)</f>
        <v>1410.9309574133081</v>
      </c>
      <c r="G43" s="7">
        <f>G26-F26+(F26*'Investment cost '!$AO6)</f>
        <v>1453.6396551127013</v>
      </c>
      <c r="H43" s="7">
        <f>H26-G26+(G26*'Investment cost '!$AO6)</f>
        <v>1496.3483528120937</v>
      </c>
      <c r="I43" s="7">
        <f>I26-H26+(H26*'Investment cost '!$AO6)</f>
        <v>1539.0570505114877</v>
      </c>
      <c r="J43" s="7">
        <f>J26-I26+(I26*'Investment cost '!$AO6)</f>
        <v>1581.76574821088</v>
      </c>
      <c r="K43" s="7">
        <f>K26-J26+(J26*'Investment cost '!$AO6)</f>
        <v>1624.4744459102731</v>
      </c>
      <c r="L43" s="7">
        <f>L26-K26+(K26*'Investment cost '!$AO6)</f>
        <v>1667.1831436096682</v>
      </c>
      <c r="M43" s="7">
        <f>M26-L26+(L26*'Investment cost '!$AO6)</f>
        <v>1709.8918413090596</v>
      </c>
      <c r="N43" s="7">
        <f>N26-M26+(M26*'Investment cost '!$AO6)</f>
        <v>1752.6005390084526</v>
      </c>
      <c r="O43" s="7">
        <f>O26-N26+(N26*'Investment cost '!$AO6)</f>
        <v>1246.5034775495528</v>
      </c>
      <c r="P43" s="7">
        <f>P26-O26+(O26*'Investment cost '!$AO6)</f>
        <v>1270.9186499436696</v>
      </c>
      <c r="Q43" s="7">
        <f>Q26-P26+(P26*'Investment cost '!$AO6)</f>
        <v>1295.3338223377864</v>
      </c>
      <c r="R43" s="7">
        <f>R26-Q26+(Q26*'Investment cost '!$AO6)</f>
        <v>1319.7489947319032</v>
      </c>
      <c r="S43" s="7">
        <f>S26-R26+(R26*'Investment cost '!$AO6)</f>
        <v>1344.1641671260199</v>
      </c>
      <c r="T43" s="7">
        <f>T26-S26+(S26*'Investment cost '!$AO6)</f>
        <v>4919.1005423227944</v>
      </c>
      <c r="U43" s="7">
        <f>U26-T26+(T26*'Investment cost '!$AO6)</f>
        <v>5061.8664214769997</v>
      </c>
      <c r="V43" s="7">
        <f>V26-U26+(U26*'Investment cost '!$AO6)</f>
        <v>5204.632300631205</v>
      </c>
      <c r="W43" s="7">
        <f>W26-V26+(V26*'Investment cost '!$AO6)</f>
        <v>5347.3981797854103</v>
      </c>
      <c r="X43" s="7">
        <f>X26-W26+(W26*'Investment cost '!$AO6)</f>
        <v>5490.1640589396156</v>
      </c>
      <c r="Y43" s="7">
        <f>Y26-X26+(X26*'Investment cost '!$AO6)</f>
        <v>5632.929938093821</v>
      </c>
      <c r="Z43" s="7">
        <f>Z26-Y26+(Y26*'Investment cost '!$AO6)</f>
        <v>5775.6958172480263</v>
      </c>
      <c r="AA43" s="7">
        <f>AA26-Z26+(Z26*'Investment cost '!$AO6)</f>
        <v>5918.4616964022316</v>
      </c>
      <c r="AB43" s="7">
        <f>AB26-AA26+(AA26*'Investment cost '!$AO6)</f>
        <v>6061.2275755564369</v>
      </c>
      <c r="AC43" s="7">
        <f>AC26-AB26+(AB26*'Investment cost '!$AO6)</f>
        <v>6203.9934547106423</v>
      </c>
      <c r="AD43" s="7">
        <f>AD26-AC26+(AC26*'Investment cost '!$AO6)</f>
        <v>3693.9179859797187</v>
      </c>
      <c r="AE43" s="7">
        <f>AE26-AD26+(AD26*'Investment cost '!$AO6)</f>
        <v>3748.2558202044124</v>
      </c>
      <c r="AF43" s="7">
        <f>AF26-AE26+(AE26*'Investment cost '!$AO6)</f>
        <v>3802.5936544291135</v>
      </c>
      <c r="AG43" s="7">
        <f>AG26-AF26+(AF26*'Investment cost '!$AO6)</f>
        <v>3856.9314886538214</v>
      </c>
      <c r="AH43" s="7">
        <f>AH26-AG26+(AG26*'Investment cost '!$AO6)</f>
        <v>3911.2693228785224</v>
      </c>
      <c r="AI43" s="7">
        <f>AI26-AH26+(AH26*'Investment cost '!$AO6)</f>
        <v>3965.6071571032235</v>
      </c>
      <c r="AJ43" s="7">
        <f>AJ26-AI26+(AI26*'Investment cost '!$AO6)</f>
        <v>4019.9449913279245</v>
      </c>
      <c r="AK43" s="7">
        <f>AK26-AJ26+(AJ26*'Investment cost '!$AO6)</f>
        <v>4074.282825552611</v>
      </c>
      <c r="AL43" s="7">
        <f>AL26-AK26+(AK26*'Investment cost '!$AO6)</f>
        <v>4128.6206597773262</v>
      </c>
      <c r="AM43" s="7">
        <f>AM26-AL26+(AL26*'Investment cost '!$AO6)</f>
        <v>4182.9584940020268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56.139452447562334</v>
      </c>
      <c r="P44" s="7">
        <f>P27-O27+(O27*'Investment cost '!$AO7)</f>
        <v>55.850682094179305</v>
      </c>
      <c r="Q44" s="7">
        <f>Q27-P27+(P27*'Investment cost '!$AO7)</f>
        <v>55.561911740796496</v>
      </c>
      <c r="R44" s="7">
        <f>R27-Q27+(Q27*'Investment cost '!$AO7)</f>
        <v>55.273141387413247</v>
      </c>
      <c r="S44" s="7">
        <f>S27-R27+(R27*'Investment cost '!$AO7)</f>
        <v>54.984371034030211</v>
      </c>
      <c r="T44" s="7">
        <f>T27-S27+(S27*'Investment cost '!$AO7)</f>
        <v>61.269940928755183</v>
      </c>
      <c r="U44" s="7">
        <f>U27-T27+(T27*'Investment cost '!$AO7)</f>
        <v>61.207871963237942</v>
      </c>
      <c r="V44" s="7">
        <f>V27-U27+(U27*'Investment cost '!$AO7)</f>
        <v>61.145802997720473</v>
      </c>
      <c r="W44" s="7">
        <f>W27-V27+(V27*'Investment cost '!$AO7)</f>
        <v>61.083734032203452</v>
      </c>
      <c r="X44" s="7">
        <f>X27-W27+(W27*'Investment cost '!$AO7)</f>
        <v>61.021665066686211</v>
      </c>
      <c r="Y44" s="7">
        <f>Y27-X27+(X27*'Investment cost '!$AO7)</f>
        <v>60.95959610116897</v>
      </c>
      <c r="Z44" s="7">
        <f>Z27-Y27+(Y27*'Investment cost '!$AO7)</f>
        <v>60.897527135651735</v>
      </c>
      <c r="AA44" s="7">
        <f>AA27-Z27+(Z27*'Investment cost '!$AO7)</f>
        <v>60.835458170134267</v>
      </c>
      <c r="AB44" s="7">
        <f>AB27-AA27+(AA27*'Investment cost '!$AO7)</f>
        <v>60.773389204617246</v>
      </c>
      <c r="AC44" s="7">
        <f>AC27-AB27+(AB27*'Investment cost '!$AO7)</f>
        <v>60.711320239100004</v>
      </c>
      <c r="AD44" s="7">
        <f>AD27-AC27+(AC27*'Investment cost '!$AO7)</f>
        <v>-118.65357741980722</v>
      </c>
      <c r="AE44" s="7">
        <f>AE27-AD27+(AD27*'Investment cost '!$AO7)</f>
        <v>-124.89850254716549</v>
      </c>
      <c r="AF44" s="7">
        <f>AF27-AE27+(AE27*'Investment cost '!$AO7)</f>
        <v>-131.14342767452354</v>
      </c>
      <c r="AG44" s="7">
        <f>AG27-AF27+(AF27*'Investment cost '!$AO7)</f>
        <v>-137.38835280188204</v>
      </c>
      <c r="AH44" s="7">
        <f>AH27-AG27+(AG27*'Investment cost '!$AO7)</f>
        <v>-143.63327792924031</v>
      </c>
      <c r="AI44" s="7">
        <f>AI27-AH27+(AH27*'Investment cost '!$AO7)</f>
        <v>-149.87820305659835</v>
      </c>
      <c r="AJ44" s="7">
        <f>AJ27-AI27+(AI27*'Investment cost '!$AO7)</f>
        <v>-156.12312818395685</v>
      </c>
      <c r="AK44" s="7">
        <f>AK27-AJ27+(AJ27*'Investment cost '!$AO7)</f>
        <v>-162.36805331131512</v>
      </c>
      <c r="AL44" s="7">
        <f>AL27-AK27+(AK27*'Investment cost '!$AO7)</f>
        <v>-168.61297843867339</v>
      </c>
      <c r="AM44" s="7">
        <f>AM27-AL27+(AL27*'Investment cost '!$AO7)</f>
        <v>-174.85790356603167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22.246523841312907</v>
      </c>
      <c r="D45" s="7">
        <f>D28-C28+(C28*'Investment cost '!$AO8)</f>
        <v>22.222645866257871</v>
      </c>
      <c r="E45" s="7">
        <f>E28-D28+(D28*'Investment cost '!$AO8)</f>
        <v>22.198767891202611</v>
      </c>
      <c r="F45" s="7">
        <f>F28-E28+(E28*'Investment cost '!$AO8)</f>
        <v>22.174889916147571</v>
      </c>
      <c r="G45" s="7">
        <f>G28-F28+(F28*'Investment cost '!$AO8)</f>
        <v>22.15101194109231</v>
      </c>
      <c r="H45" s="7">
        <f>H28-G28+(G28*'Investment cost '!$AO8)</f>
        <v>22.127133966037274</v>
      </c>
      <c r="I45" s="7">
        <f>I28-H28+(H28*'Investment cost '!$AO8)</f>
        <v>22.103255990982014</v>
      </c>
      <c r="J45" s="7">
        <f>J28-I28+(I28*'Investment cost '!$AO8)</f>
        <v>22.079378015926864</v>
      </c>
      <c r="K45" s="7">
        <f>K28-J28+(J28*'Investment cost '!$AO8)</f>
        <v>22.055500040871824</v>
      </c>
      <c r="L45" s="7">
        <f>L28-K28+(K28*'Investment cost '!$AO8)</f>
        <v>22.031622065816563</v>
      </c>
      <c r="M45" s="7">
        <f>M28-L28+(L28*'Investment cost '!$AO8)</f>
        <v>22.007744090761527</v>
      </c>
      <c r="N45" s="7">
        <f>N28-M28+(M28*'Investment cost '!$AO8)</f>
        <v>21.983866115706267</v>
      </c>
      <c r="O45" s="7">
        <f>O28-N28+(N28*'Investment cost '!$AO8)</f>
        <v>-17.344745131901309</v>
      </c>
      <c r="P45" s="7">
        <f>P28-O28+(O28*'Investment cost '!$AO8)</f>
        <v>-18.77236358097619</v>
      </c>
      <c r="Q45" s="7">
        <f>Q28-P28+(P28*'Investment cost '!$AO8)</f>
        <v>-20.199982030051185</v>
      </c>
      <c r="R45" s="7">
        <f>R28-Q28+(Q28*'Investment cost '!$AO8)</f>
        <v>-21.627600479125956</v>
      </c>
      <c r="S45" s="7">
        <f>S28-R28+(R28*'Investment cost '!$AO8)</f>
        <v>-23.055218928200837</v>
      </c>
      <c r="T45" s="7">
        <f>T28-S28+(S28*'Investment cost '!$AO8)</f>
        <v>-8.609520803179084</v>
      </c>
      <c r="U45" s="7">
        <f>U28-T28+(T28*'Investment cost '!$AO8)</f>
        <v>-9.4702350888933129</v>
      </c>
      <c r="V45" s="7">
        <f>V28-U28+(U28*'Investment cost '!$AO8)</f>
        <v>-10.330949374607654</v>
      </c>
      <c r="W45" s="7">
        <f>W28-V28+(V28*'Investment cost '!$AO8)</f>
        <v>-11.191663660321884</v>
      </c>
      <c r="X45" s="7">
        <f>X28-W28+(W28*'Investment cost '!$AO8)</f>
        <v>-12.052377946036225</v>
      </c>
      <c r="Y45" s="7">
        <f>Y28-X28+(X28*'Investment cost '!$AO8)</f>
        <v>-12.913092231750511</v>
      </c>
      <c r="Z45" s="7">
        <f>Z28-Y28+(Y28*'Investment cost '!$AO8)</f>
        <v>-13.773806517464799</v>
      </c>
      <c r="AA45" s="7">
        <f>AA28-Z28+(Z28*'Investment cost '!$AO8)</f>
        <v>-14.634520803179027</v>
      </c>
      <c r="AB45" s="7">
        <f>AB28-AA28+(AA28*'Investment cost '!$AO8)</f>
        <v>-15.49523508889334</v>
      </c>
      <c r="AC45" s="7">
        <f>AC28-AB28+(AB28*'Investment cost '!$AO8)</f>
        <v>-16.355949374607626</v>
      </c>
      <c r="AD45" s="7">
        <f>AD28-AC28+(AC28*'Investment cost '!$AO8)</f>
        <v>-6.3938751494778057</v>
      </c>
      <c r="AE45" s="7">
        <f>AE28-AD28+(AD28*'Investment cost '!$AO8)</f>
        <v>-6.8680612740905165</v>
      </c>
      <c r="AF45" s="7">
        <f>AF28-AE28+(AE28*'Investment cost '!$AO8)</f>
        <v>-7.3422473987032264</v>
      </c>
      <c r="AG45" s="7">
        <f>AG28-AF28+(AF28*'Investment cost '!$AO8)</f>
        <v>-7.8164335233159363</v>
      </c>
      <c r="AH45" s="7">
        <f>AH28-AG28+(AG28*'Investment cost '!$AO8)</f>
        <v>-8.2906196479286471</v>
      </c>
      <c r="AI45" s="7">
        <f>AI28-AH28+(AH28*'Investment cost '!$AO8)</f>
        <v>-8.764805772541358</v>
      </c>
      <c r="AJ45" s="7">
        <f>AJ28-AI28+(AI28*'Investment cost '!$AO8)</f>
        <v>-9.2389918971540688</v>
      </c>
      <c r="AK45" s="7">
        <f>AK28-AJ28+(AJ28*'Investment cost '!$AO8)</f>
        <v>-9.7131780217667778</v>
      </c>
      <c r="AL45" s="7">
        <f>AL28-AK28+(AK28*'Investment cost '!$AO8)</f>
        <v>-10.187364146379489</v>
      </c>
      <c r="AM45" s="7">
        <f>AM28-AL28+(AL28*'Investment cost '!$AO8)</f>
        <v>-10.661550270992198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26.8</v>
      </c>
      <c r="AE47" s="7">
        <f>AE30-AD30+(AD30*'Investment cost '!$AO10)</f>
        <v>26.8</v>
      </c>
      <c r="AF47" s="7">
        <f>AF30-AE30+(AE30*'Investment cost '!$AO10)</f>
        <v>26.8</v>
      </c>
      <c r="AG47" s="7">
        <f>AG30-AF30+(AF30*'Investment cost '!$AO10)</f>
        <v>26.8</v>
      </c>
      <c r="AH47" s="7">
        <f>AH30-AG30+(AG30*'Investment cost '!$AO10)</f>
        <v>26.8</v>
      </c>
      <c r="AI47" s="7">
        <f>AI30-AH30+(AH30*'Investment cost '!$AO10)</f>
        <v>26.8</v>
      </c>
      <c r="AJ47" s="7">
        <f>AJ30-AI30+(AI30*'Investment cost '!$AO10)</f>
        <v>26.8</v>
      </c>
      <c r="AK47" s="7">
        <f>AK30-AJ30+(AJ30*'Investment cost '!$AO10)</f>
        <v>26.8</v>
      </c>
      <c r="AL47" s="7">
        <f>AL30-AK30+(AK30*'Investment cost '!$AO10)</f>
        <v>26.8</v>
      </c>
      <c r="AM47" s="7">
        <f>AM30-AL30+(AL30*'Investment cost '!$AO10)</f>
        <v>26.8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-7.7067501068115121</v>
      </c>
      <c r="U48" s="7">
        <f>U31-T31+(T31*'Investment cost '!$AO11)</f>
        <v>-10.869250106811521</v>
      </c>
      <c r="V48" s="7">
        <f>V31-U31+(U31*'Investment cost '!$AO11)</f>
        <v>-14.031750106811515</v>
      </c>
      <c r="W48" s="7">
        <f>W31-V31+(V31*'Investment cost '!$AO11)</f>
        <v>-17.194250106811523</v>
      </c>
      <c r="X48" s="7">
        <f>X31-W31+(W31*'Investment cost '!$AO11)</f>
        <v>-20.356750106811518</v>
      </c>
      <c r="Y48" s="7">
        <f>Y31-X31+(X31*'Investment cost '!$AO11)</f>
        <v>-23.519250106811512</v>
      </c>
      <c r="Z48" s="7">
        <f>Z31-Y31+(Y31*'Investment cost '!$AO11)</f>
        <v>-26.681750106811521</v>
      </c>
      <c r="AA48" s="7">
        <f>AA31-Z31+(Z31*'Investment cost '!$AO11)</f>
        <v>-29.844250106811515</v>
      </c>
      <c r="AB48" s="7">
        <f>AB31-AA31+(AA31*'Investment cost '!$AO11)</f>
        <v>-33.006750106811523</v>
      </c>
      <c r="AC48" s="7">
        <f>AC31-AB31+(AB31*'Investment cost '!$AO11)</f>
        <v>-36.169250106811518</v>
      </c>
      <c r="AD48" s="7">
        <f>AD31-AC31+(AC31*'Investment cost '!$AO11)</f>
        <v>-248.63175010681169</v>
      </c>
      <c r="AE48" s="7">
        <f>AE31-AD31+(AD31*'Investment cost '!$AO11)</f>
        <v>-257.02675010681128</v>
      </c>
      <c r="AF48" s="7">
        <f>AF31-AE31+(AE31*'Investment cost '!$AO11)</f>
        <v>-265.42175010681171</v>
      </c>
      <c r="AG48" s="7">
        <f>AG31-AF31+(AF31*'Investment cost '!$AO11)</f>
        <v>-273.81675010681124</v>
      </c>
      <c r="AH48" s="7">
        <f>AH31-AG31+(AG31*'Investment cost '!$AO11)</f>
        <v>-282.21175010681168</v>
      </c>
      <c r="AI48" s="7">
        <f>AI31-AH31+(AH31*'Investment cost '!$AO11)</f>
        <v>-290.60675010681172</v>
      </c>
      <c r="AJ48" s="7">
        <f>AJ31-AI31+(AI31*'Investment cost '!$AO11)</f>
        <v>-299.00175010681124</v>
      </c>
      <c r="AK48" s="7">
        <f>AK31-AJ31+(AJ31*'Investment cost '!$AO11)</f>
        <v>-307.39675010681168</v>
      </c>
      <c r="AL48" s="7">
        <f>AL31-AK31+(AK31*'Investment cost '!$AO11)</f>
        <v>-315.79175010681172</v>
      </c>
      <c r="AM48" s="7">
        <f>AM31-AL31+(AL31*'Investment cost '!$AO11)</f>
        <v>-324.18675010681125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4604.6120168685929</v>
      </c>
      <c r="P49" s="7">
        <f>P32-O32+(O32*'Investment cost '!$AO12)</f>
        <v>4713.3665115483618</v>
      </c>
      <c r="Q49" s="7">
        <f>Q32-P32+(P32*'Investment cost '!$AO12)</f>
        <v>4822.1210062281234</v>
      </c>
      <c r="R49" s="7">
        <f>R32-Q32+(Q32*'Investment cost '!$AO12)</f>
        <v>4930.8755009078995</v>
      </c>
      <c r="S49" s="7">
        <f>S32-R32+(R32*'Investment cost '!$AO12)</f>
        <v>5039.6299955876684</v>
      </c>
      <c r="T49" s="7">
        <f>T32-S32+(S32*'Investment cost '!$AO12)</f>
        <v>1259.2026645104104</v>
      </c>
      <c r="U49" s="7">
        <f>U32-T32+(T32*'Investment cost '!$AO12)</f>
        <v>1238.3177649982786</v>
      </c>
      <c r="V49" s="7">
        <f>V32-U32+(U32*'Investment cost '!$AO12)</f>
        <v>1217.4328654861392</v>
      </c>
      <c r="W49" s="7">
        <f>W32-V32+(V32*'Investment cost '!$AO12)</f>
        <v>1196.5479659740142</v>
      </c>
      <c r="X49" s="7">
        <f>X32-W32+(W32*'Investment cost '!$AO12)</f>
        <v>1175.6630664618824</v>
      </c>
      <c r="Y49" s="7">
        <f>Y32-X32+(X32*'Investment cost '!$AO12)</f>
        <v>1154.7781669497504</v>
      </c>
      <c r="Z49" s="7">
        <f>Z32-Y32+(Y32*'Investment cost '!$AO12)</f>
        <v>1133.8932674376185</v>
      </c>
      <c r="AA49" s="7">
        <f>AA32-Z32+(Z32*'Investment cost '!$AO12)</f>
        <v>1113.0083679254792</v>
      </c>
      <c r="AB49" s="7">
        <f>AB32-AA32+(AA32*'Investment cost '!$AO12)</f>
        <v>1092.1234684133542</v>
      </c>
      <c r="AC49" s="7">
        <f>AC32-AB32+(AB32*'Investment cost '!$AO12)</f>
        <v>1071.2385689012224</v>
      </c>
      <c r="AD49" s="7">
        <f>AD32-AC32+(AC32*'Investment cost '!$AO12)</f>
        <v>2921.580518921216</v>
      </c>
      <c r="AE49" s="7">
        <f>AE32-AD32+(AD32*'Investment cost '!$AO12)</f>
        <v>2963.0698477268215</v>
      </c>
      <c r="AF49" s="7">
        <f>AF32-AE32+(AE32*'Investment cost '!$AO12)</f>
        <v>3004.5591765324275</v>
      </c>
      <c r="AG49" s="7">
        <f>AG32-AF32+(AF32*'Investment cost '!$AO12)</f>
        <v>3046.048505338033</v>
      </c>
      <c r="AH49" s="7">
        <f>AH32-AG32+(AG32*'Investment cost '!$AO12)</f>
        <v>3087.5378341436385</v>
      </c>
      <c r="AI49" s="7">
        <f>AI32-AH32+(AH32*'Investment cost '!$AO12)</f>
        <v>3129.0271629492445</v>
      </c>
      <c r="AJ49" s="7">
        <f>AJ32-AI32+(AI32*'Investment cost '!$AO12)</f>
        <v>3170.51649175485</v>
      </c>
      <c r="AK49" s="7">
        <f>AK32-AJ32+(AJ32*'Investment cost '!$AO12)</f>
        <v>3212.0058205604555</v>
      </c>
      <c r="AL49" s="7">
        <f>AL32-AK32+(AK32*'Investment cost '!$AO12)</f>
        <v>3253.495149366061</v>
      </c>
      <c r="AM49" s="7">
        <f>AM32-AL32+(AL32*'Investment cost '!$AO12)</f>
        <v>3294.9844781716665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6.8027264404296934</v>
      </c>
      <c r="AE50" s="7">
        <f>AE33-AD33+(AD33*'Investment cost '!$AO13)</f>
        <v>6.8710836181640689</v>
      </c>
      <c r="AF50" s="7">
        <f>AF33-AE33+(AE33*'Investment cost '!$AO13)</f>
        <v>6.939440795898415</v>
      </c>
      <c r="AG50" s="7">
        <f>AG33-AF33+(AF33*'Investment cost '!$AO13)</f>
        <v>7.007797973632818</v>
      </c>
      <c r="AH50" s="7">
        <f>AH33-AG33+(AG33*'Investment cost '!$AO13)</f>
        <v>7.0761551513671934</v>
      </c>
      <c r="AI50" s="7">
        <f>AI33-AH33+(AH33*'Investment cost '!$AO13)</f>
        <v>7.144512329101568</v>
      </c>
      <c r="AJ50" s="7">
        <f>AJ33-AI33+(AI33*'Investment cost '!$AO13)</f>
        <v>7.2128695068359434</v>
      </c>
      <c r="AK50" s="7">
        <f>AK33-AJ33+(AJ33*'Investment cost '!$AO13)</f>
        <v>7.2812266845702904</v>
      </c>
      <c r="AL50" s="7">
        <f>AL33-AK33+(AK33*'Investment cost '!$AO13)</f>
        <v>7.3495838623046925</v>
      </c>
      <c r="AM50" s="7">
        <f>AM33-AL33+(AL33*'Investment cost '!$AO13)</f>
        <v>7.417941040039068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-3.9826666673024467</v>
      </c>
      <c r="U51" s="7">
        <f>U34-T34+(T34*'Investment cost '!$AO14)</f>
        <v>-4.2260000006357803</v>
      </c>
      <c r="V51" s="7">
        <f>V34-U34+(U34*'Investment cost '!$AO14)</f>
        <v>-4.4693333339691268</v>
      </c>
      <c r="W51" s="7">
        <f>W34-V34+(V34*'Investment cost '!$AO14)</f>
        <v>-4.7126666673024467</v>
      </c>
      <c r="X51" s="7">
        <f>X34-W34+(W34*'Investment cost '!$AO14)</f>
        <v>-4.9560000006357807</v>
      </c>
      <c r="Y51" s="7">
        <f>Y34-X34+(X34*'Investment cost '!$AO14)</f>
        <v>-5.199333333969113</v>
      </c>
      <c r="Z51" s="7">
        <f>Z34-Y34+(Y34*'Investment cost '!$AO14)</f>
        <v>-5.4426666673024542</v>
      </c>
      <c r="AA51" s="7">
        <f>AA34-Z34+(Z34*'Investment cost '!$AO14)</f>
        <v>-5.6860000006357803</v>
      </c>
      <c r="AB51" s="7">
        <f>AB34-AA34+(AA34*'Investment cost '!$AO14)</f>
        <v>-5.9293333339691205</v>
      </c>
      <c r="AC51" s="7">
        <f>AC34-AB34+(AB34*'Investment cost '!$AO14)</f>
        <v>-6.1726666673024466</v>
      </c>
      <c r="AD51" s="7">
        <f>AD34-AC34+(AC34*'Investment cost '!$AO14)</f>
        <v>-1.7679999987284349</v>
      </c>
      <c r="AE51" s="7">
        <f>AE34-AD34+(AD34*'Investment cost '!$AO14)</f>
        <v>-1.8563999986648567</v>
      </c>
      <c r="AF51" s="7">
        <f>AF34-AE34+(AE34*'Investment cost '!$AO14)</f>
        <v>-1.9447999986012747</v>
      </c>
      <c r="AG51" s="7">
        <f>AG34-AF34+(AF34*'Investment cost '!$AO14)</f>
        <v>-2.0331999985377003</v>
      </c>
      <c r="AH51" s="7">
        <f>AH34-AG34+(AG34*'Investment cost '!$AO14)</f>
        <v>-2.1215999984741218</v>
      </c>
      <c r="AI51" s="7">
        <f>AI34-AH34+(AH34*'Investment cost '!$AO14)</f>
        <v>-2.2099999984105416</v>
      </c>
      <c r="AJ51" s="7">
        <f>AJ34-AI34+(AI34*'Investment cost '!$AO14)</f>
        <v>-2.2983999983469632</v>
      </c>
      <c r="AK51" s="7">
        <f>AK34-AJ34+(AJ34*'Investment cost '!$AO14)</f>
        <v>-2.386799998283387</v>
      </c>
      <c r="AL51" s="7">
        <f>AL34-AK34+(AK34*'Investment cost '!$AO14)</f>
        <v>-2.4751999982198085</v>
      </c>
      <c r="AM51" s="7">
        <f>AM34-AL34+(AL34*'Investment cost '!$AO14)</f>
        <v>-2.5635999981562305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" si="51">SUM(C40:C51)</f>
        <v>4403.2967614840109</v>
      </c>
      <c r="D52" s="216">
        <f t="shared" ref="D52" si="52">SUM(D40:D51)</f>
        <v>4490.5293042089725</v>
      </c>
      <c r="E52" s="216">
        <f t="shared" ref="E52" si="53">SUM(E40:E51)</f>
        <v>4577.7618469339286</v>
      </c>
      <c r="F52" s="216">
        <f t="shared" ref="F52" si="54">SUM(F40:F51)</f>
        <v>4664.9943896588866</v>
      </c>
      <c r="G52" s="216">
        <f t="shared" ref="G52" si="55">SUM(G40:G51)</f>
        <v>4752.2269323838509</v>
      </c>
      <c r="H52" s="216">
        <f t="shared" ref="H52" si="56">SUM(H40:H51)</f>
        <v>4839.4594751088007</v>
      </c>
      <c r="I52" s="216">
        <f t="shared" ref="I52" si="57">SUM(I40:I51)</f>
        <v>4926.6920178337632</v>
      </c>
      <c r="J52" s="216">
        <f t="shared" ref="J52" si="58">SUM(J40:J51)</f>
        <v>5013.9245605587203</v>
      </c>
      <c r="K52" s="216">
        <f t="shared" ref="K52" si="59">SUM(K40:K51)</f>
        <v>5101.1571032836773</v>
      </c>
      <c r="L52" s="216">
        <f t="shared" ref="L52" si="60">SUM(L40:L51)</f>
        <v>5188.3896460086398</v>
      </c>
      <c r="M52" s="216">
        <f t="shared" ref="M52" si="61">SUM(M40:M51)</f>
        <v>5275.6221887335942</v>
      </c>
      <c r="N52" s="216">
        <f t="shared" ref="N52" si="62">SUM(N40:N51)</f>
        <v>5362.8547314585558</v>
      </c>
      <c r="O52" s="216">
        <f t="shared" ref="O52" si="63">SUM(O40:O51)</f>
        <v>7862.3377323462992</v>
      </c>
      <c r="P52" s="216">
        <f t="shared" ref="P52" si="64">SUM(P40:P51)</f>
        <v>8034.063773165537</v>
      </c>
      <c r="Q52" s="216">
        <f t="shared" ref="Q52" si="65">SUM(Q40:Q51)</f>
        <v>8205.7898139847675</v>
      </c>
      <c r="R52" s="216">
        <f t="shared" ref="R52" si="66">SUM(R40:R51)</f>
        <v>8377.5158548040145</v>
      </c>
      <c r="S52" s="216">
        <f t="shared" ref="S52" si="67">SUM(S40:S51)</f>
        <v>8549.2418956232523</v>
      </c>
      <c r="T52" s="216">
        <f t="shared" ref="T52" si="68">SUM(T40:T51)</f>
        <v>8615.7591651421772</v>
      </c>
      <c r="U52" s="216">
        <f t="shared" ref="U52" si="69">SUM(U40:U51)</f>
        <v>8785.9833264766767</v>
      </c>
      <c r="V52" s="216">
        <f t="shared" ref="V52" si="70">SUM(V40:V51)</f>
        <v>8956.2074878111707</v>
      </c>
      <c r="W52" s="216">
        <f t="shared" ref="W52" si="71">SUM(W40:W51)</f>
        <v>9126.4316491456757</v>
      </c>
      <c r="X52" s="216">
        <f t="shared" ref="X52" si="72">SUM(X40:X51)</f>
        <v>9296.655810480177</v>
      </c>
      <c r="Y52" s="216">
        <f t="shared" ref="Y52" si="73">SUM(Y40:Y51)</f>
        <v>9466.8799718146765</v>
      </c>
      <c r="Z52" s="216">
        <f t="shared" ref="Z52" si="74">SUM(Z40:Z51)</f>
        <v>9637.1041331491779</v>
      </c>
      <c r="AA52" s="216">
        <f t="shared" ref="AA52" si="75">SUM(AA40:AA51)</f>
        <v>9807.3282944836683</v>
      </c>
      <c r="AB52" s="216">
        <f t="shared" ref="AB52" si="76">SUM(AB40:AB51)</f>
        <v>9977.5524558181787</v>
      </c>
      <c r="AC52" s="216">
        <f t="shared" ref="AC52" si="77">SUM(AC40:AC51)</f>
        <v>10147.77661715268</v>
      </c>
      <c r="AD52" s="216">
        <f t="shared" ref="AD52" si="78">SUM(AD40:AD51)</f>
        <v>8321.7928320059982</v>
      </c>
      <c r="AE52" s="216">
        <f t="shared" ref="AE52" si="79">SUM(AE40:AE51)</f>
        <v>8421.3751114475926</v>
      </c>
      <c r="AF52" s="216">
        <f t="shared" ref="AF52" si="80">SUM(AF40:AF51)</f>
        <v>8520.957390889198</v>
      </c>
      <c r="AG52" s="216">
        <f t="shared" ref="AG52" si="81">SUM(AG40:AG51)</f>
        <v>8620.539670330807</v>
      </c>
      <c r="AH52" s="216">
        <f t="shared" ref="AH52" si="82">SUM(AH40:AH51)</f>
        <v>8720.1219497724087</v>
      </c>
      <c r="AI52" s="216">
        <f t="shared" ref="AI52" si="83">SUM(AI40:AI51)</f>
        <v>8819.7042292140122</v>
      </c>
      <c r="AJ52" s="216">
        <f t="shared" ref="AJ52" si="84">SUM(AJ40:AJ51)</f>
        <v>8919.2865086556158</v>
      </c>
      <c r="AK52" s="216">
        <f t="shared" ref="AK52" si="85">SUM(AK40:AK51)</f>
        <v>9018.8687880972047</v>
      </c>
      <c r="AL52" s="216">
        <f t="shared" ref="AL52" si="86">SUM(AL40:AL51)</f>
        <v>9118.4510675388192</v>
      </c>
      <c r="AM52" s="216">
        <f t="shared" ref="AM52" si="87">SUM(AM40:AM51)</f>
        <v>9218.0333469804245</v>
      </c>
    </row>
    <row r="54" spans="1:39" s="12" customFormat="1" ht="18.75" x14ac:dyDescent="0.3">
      <c r="A54" s="211" t="s">
        <v>170</v>
      </c>
    </row>
    <row r="55" spans="1:39" s="12" customFormat="1" x14ac:dyDescent="0.25">
      <c r="A55" s="123"/>
    </row>
    <row r="56" spans="1:39" s="12" customFormat="1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s="12" customFormat="1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s="12" customFormat="1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s="12" customFormat="1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s="12" customFormat="1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s="12" customFormat="1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s="12" customFormat="1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s="12" customFormat="1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s="12" customFormat="1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s="12" customFormat="1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s="12" customFormat="1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s="12" customFormat="1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s="12" customFormat="1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s="12" customFormat="1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s="12" customFormat="1" x14ac:dyDescent="0.25"/>
    <row r="71" spans="1:39" s="12" customFormat="1" ht="18.75" x14ac:dyDescent="0.3">
      <c r="A71" s="211" t="s">
        <v>173</v>
      </c>
    </row>
    <row r="72" spans="1:39" s="12" customFormat="1" x14ac:dyDescent="0.25">
      <c r="A72" s="123"/>
    </row>
    <row r="73" spans="1:39" s="12" customFormat="1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s="12" customFormat="1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C74:AM81" si="88">D57*D40*1000/1000000</f>
        <v>1102.4741885554022</v>
      </c>
      <c r="E74" s="7">
        <f t="shared" si="88"/>
        <v>1108.8846807751154</v>
      </c>
      <c r="F74" s="7">
        <f t="shared" si="88"/>
        <v>1115.2951729948293</v>
      </c>
      <c r="G74" s="7">
        <f t="shared" si="88"/>
        <v>1121.7056652145427</v>
      </c>
      <c r="H74" s="7">
        <f t="shared" si="88"/>
        <v>1128.1161574342493</v>
      </c>
      <c r="I74" s="7">
        <f t="shared" si="88"/>
        <v>1134.5266496539696</v>
      </c>
      <c r="J74" s="7">
        <f t="shared" si="88"/>
        <v>1140.9371418736828</v>
      </c>
      <c r="K74" s="7">
        <f t="shared" si="88"/>
        <v>1147.3476340933964</v>
      </c>
      <c r="L74" s="7">
        <f t="shared" si="88"/>
        <v>1153.7581263131099</v>
      </c>
      <c r="M74" s="7">
        <f t="shared" si="88"/>
        <v>1160.1686185328231</v>
      </c>
      <c r="N74" s="7">
        <f t="shared" si="88"/>
        <v>1166.579110752537</v>
      </c>
      <c r="O74" s="7">
        <f t="shared" si="88"/>
        <v>1222.3958453571699</v>
      </c>
      <c r="P74" s="7">
        <f t="shared" si="88"/>
        <v>1229.6297749499588</v>
      </c>
      <c r="Q74" s="7">
        <f t="shared" si="88"/>
        <v>1236.8637045427606</v>
      </c>
      <c r="R74" s="7">
        <f t="shared" si="88"/>
        <v>1244.0976341355492</v>
      </c>
      <c r="S74" s="7">
        <f t="shared" si="88"/>
        <v>1251.3315637283515</v>
      </c>
      <c r="T74" s="7">
        <f t="shared" si="88"/>
        <v>824.52971775341905</v>
      </c>
      <c r="U74" s="7">
        <f t="shared" si="88"/>
        <v>824.52971775341905</v>
      </c>
      <c r="V74" s="7">
        <f t="shared" si="88"/>
        <v>824.52971775341905</v>
      </c>
      <c r="W74" s="7">
        <f t="shared" si="88"/>
        <v>824.52971775341905</v>
      </c>
      <c r="X74" s="7">
        <f t="shared" si="88"/>
        <v>824.52971775341905</v>
      </c>
      <c r="Y74" s="7">
        <f t="shared" si="88"/>
        <v>824.52971775341905</v>
      </c>
      <c r="Z74" s="7">
        <f t="shared" si="88"/>
        <v>824.52971775341905</v>
      </c>
      <c r="AA74" s="7">
        <f t="shared" si="88"/>
        <v>824.52971775341905</v>
      </c>
      <c r="AB74" s="7">
        <f t="shared" si="88"/>
        <v>824.52971775341905</v>
      </c>
      <c r="AC74" s="7">
        <f t="shared" si="88"/>
        <v>824.52971775341905</v>
      </c>
      <c r="AD74" s="7">
        <f t="shared" si="88"/>
        <v>824.52971775341905</v>
      </c>
      <c r="AE74" s="7">
        <f t="shared" si="88"/>
        <v>824.52971775341905</v>
      </c>
      <c r="AF74" s="7">
        <f t="shared" si="88"/>
        <v>824.52971775341905</v>
      </c>
      <c r="AG74" s="7">
        <f t="shared" si="88"/>
        <v>824.52971775341905</v>
      </c>
      <c r="AH74" s="7">
        <f t="shared" si="88"/>
        <v>824.52971775341905</v>
      </c>
      <c r="AI74" s="7">
        <f t="shared" si="88"/>
        <v>824.52971775341905</v>
      </c>
      <c r="AJ74" s="7">
        <f t="shared" si="88"/>
        <v>824.52971775341905</v>
      </c>
      <c r="AK74" s="7">
        <f t="shared" si="88"/>
        <v>824.52971775341905</v>
      </c>
      <c r="AL74" s="7">
        <f t="shared" si="88"/>
        <v>824.52971775341905</v>
      </c>
      <c r="AM74" s="7">
        <f t="shared" si="88"/>
        <v>824.52971775341905</v>
      </c>
    </row>
    <row r="75" spans="1:39" s="12" customFormat="1" x14ac:dyDescent="0.25">
      <c r="A75" s="181" t="s">
        <v>137</v>
      </c>
      <c r="B75" s="7">
        <f t="shared" ref="B75:Q85" si="89">B58*B41*1000/1000000</f>
        <v>0</v>
      </c>
      <c r="C75" s="7">
        <f t="shared" si="89"/>
        <v>1351.4985686055104</v>
      </c>
      <c r="D75" s="7">
        <f t="shared" si="89"/>
        <v>1401.5137456975306</v>
      </c>
      <c r="E75" s="7">
        <f t="shared" si="89"/>
        <v>1451.5289227895514</v>
      </c>
      <c r="F75" s="7">
        <f t="shared" si="89"/>
        <v>1501.544099881572</v>
      </c>
      <c r="G75" s="7">
        <f t="shared" si="89"/>
        <v>1551.5592769735922</v>
      </c>
      <c r="H75" s="7">
        <f t="shared" si="89"/>
        <v>1601.5744540656115</v>
      </c>
      <c r="I75" s="7">
        <f t="shared" si="89"/>
        <v>1651.5896311576328</v>
      </c>
      <c r="J75" s="7">
        <f t="shared" si="89"/>
        <v>1701.6048082496534</v>
      </c>
      <c r="K75" s="7">
        <f t="shared" si="89"/>
        <v>1722.1133699683837</v>
      </c>
      <c r="L75" s="7">
        <f t="shared" si="89"/>
        <v>1740.9368874359282</v>
      </c>
      <c r="M75" s="7">
        <f t="shared" si="89"/>
        <v>1758.0753606522869</v>
      </c>
      <c r="N75" s="7">
        <f t="shared" si="89"/>
        <v>1773.5287896174596</v>
      </c>
      <c r="O75" s="7">
        <f t="shared" si="89"/>
        <v>2787.7616914036512</v>
      </c>
      <c r="P75" s="7">
        <f t="shared" si="89"/>
        <v>2820.7242913531786</v>
      </c>
      <c r="Q75" s="7">
        <f t="shared" si="89"/>
        <v>2850.5295915748879</v>
      </c>
      <c r="R75" s="7">
        <f t="shared" si="88"/>
        <v>2877.177592068786</v>
      </c>
      <c r="S75" s="7">
        <f t="shared" si="88"/>
        <v>2900.6682928348673</v>
      </c>
      <c r="T75" s="7">
        <f t="shared" si="88"/>
        <v>2716.1481107733225</v>
      </c>
      <c r="U75" s="7">
        <f t="shared" si="88"/>
        <v>2761.6941100827325</v>
      </c>
      <c r="V75" s="7">
        <f t="shared" si="88"/>
        <v>2819.3327673102976</v>
      </c>
      <c r="W75" s="7">
        <f t="shared" si="88"/>
        <v>2876.419738915597</v>
      </c>
      <c r="X75" s="7">
        <f t="shared" si="88"/>
        <v>2932.9550248986311</v>
      </c>
      <c r="Y75" s="7">
        <f t="shared" si="88"/>
        <v>2988.938625259399</v>
      </c>
      <c r="Z75" s="7">
        <f t="shared" si="88"/>
        <v>3044.3705399979021</v>
      </c>
      <c r="AA75" s="7">
        <f t="shared" si="88"/>
        <v>3099.2507691141395</v>
      </c>
      <c r="AB75" s="7">
        <f t="shared" si="88"/>
        <v>3153.5793126081103</v>
      </c>
      <c r="AC75" s="7">
        <f t="shared" si="88"/>
        <v>3207.3561704798171</v>
      </c>
      <c r="AD75" s="7">
        <f t="shared" si="88"/>
        <v>2194.4699961056094</v>
      </c>
      <c r="AE75" s="7">
        <f t="shared" si="88"/>
        <v>2209.0996411220972</v>
      </c>
      <c r="AF75" s="7">
        <f t="shared" si="88"/>
        <v>2223.5314937666462</v>
      </c>
      <c r="AG75" s="7">
        <f t="shared" si="88"/>
        <v>2237.7655540392575</v>
      </c>
      <c r="AH75" s="7">
        <f t="shared" si="88"/>
        <v>2251.8018219399305</v>
      </c>
      <c r="AI75" s="7">
        <f t="shared" si="88"/>
        <v>2265.6402974686657</v>
      </c>
      <c r="AJ75" s="7">
        <f t="shared" si="88"/>
        <v>2279.2809806254627</v>
      </c>
      <c r="AK75" s="7">
        <f t="shared" si="88"/>
        <v>2292.7238714103219</v>
      </c>
      <c r="AL75" s="7">
        <f t="shared" si="88"/>
        <v>2305.9689698232428</v>
      </c>
      <c r="AM75" s="7">
        <f t="shared" si="88"/>
        <v>2319.0162758642259</v>
      </c>
    </row>
    <row r="76" spans="1:39" s="12" customFormat="1" x14ac:dyDescent="0.25">
      <c r="A76" s="181" t="s">
        <v>138</v>
      </c>
      <c r="B76" s="7">
        <f t="shared" si="89"/>
        <v>0</v>
      </c>
      <c r="C76" s="7">
        <f t="shared" si="88"/>
        <v>273.26663181934089</v>
      </c>
      <c r="D76" s="7">
        <f t="shared" si="88"/>
        <v>280.43799880602978</v>
      </c>
      <c r="E76" s="7">
        <f t="shared" si="88"/>
        <v>287.60936579271817</v>
      </c>
      <c r="F76" s="7">
        <f t="shared" si="88"/>
        <v>294.78073277940689</v>
      </c>
      <c r="G76" s="7">
        <f t="shared" si="88"/>
        <v>301.95209976609601</v>
      </c>
      <c r="H76" s="7">
        <f t="shared" si="88"/>
        <v>309.12346675278371</v>
      </c>
      <c r="I76" s="7">
        <f t="shared" si="88"/>
        <v>316.29483373947335</v>
      </c>
      <c r="J76" s="7">
        <f t="shared" si="88"/>
        <v>323.46620072616156</v>
      </c>
      <c r="K76" s="7">
        <f t="shared" si="88"/>
        <v>330.63756771285017</v>
      </c>
      <c r="L76" s="7">
        <f t="shared" si="88"/>
        <v>337.80893469953935</v>
      </c>
      <c r="M76" s="7">
        <f t="shared" si="88"/>
        <v>341.49565217424492</v>
      </c>
      <c r="N76" s="7">
        <f t="shared" si="88"/>
        <v>348.59458111056392</v>
      </c>
      <c r="O76" s="7">
        <f t="shared" si="88"/>
        <v>142.72564195733943</v>
      </c>
      <c r="P76" s="7">
        <f t="shared" si="88"/>
        <v>141.26925785573391</v>
      </c>
      <c r="Q76" s="7">
        <f t="shared" si="88"/>
        <v>141.26925785573391</v>
      </c>
      <c r="R76" s="7">
        <f t="shared" si="88"/>
        <v>139.81287375412839</v>
      </c>
      <c r="S76" s="7">
        <f t="shared" si="88"/>
        <v>139.81287375412839</v>
      </c>
      <c r="T76" s="7">
        <f t="shared" si="88"/>
        <v>138.35648655163217</v>
      </c>
      <c r="U76" s="7">
        <f t="shared" si="88"/>
        <v>137.58996851780734</v>
      </c>
      <c r="V76" s="7">
        <f t="shared" si="88"/>
        <v>136.82345048512872</v>
      </c>
      <c r="W76" s="7">
        <f t="shared" si="88"/>
        <v>136.0569324535945</v>
      </c>
      <c r="X76" s="7">
        <f t="shared" si="88"/>
        <v>135.29041442320656</v>
      </c>
      <c r="Y76" s="7">
        <f t="shared" si="88"/>
        <v>134.52389639396338</v>
      </c>
      <c r="Z76" s="7">
        <f t="shared" si="88"/>
        <v>133.75737836586507</v>
      </c>
      <c r="AA76" s="7">
        <f t="shared" si="88"/>
        <v>132.99086033891297</v>
      </c>
      <c r="AB76" s="7">
        <f t="shared" si="88"/>
        <v>132.22434231310521</v>
      </c>
      <c r="AC76" s="7">
        <f t="shared" si="88"/>
        <v>131.45782428844367</v>
      </c>
      <c r="AD76" s="7">
        <f t="shared" si="88"/>
        <v>130.69130919402323</v>
      </c>
      <c r="AE76" s="7">
        <f t="shared" si="88"/>
        <v>129.92479125153628</v>
      </c>
      <c r="AF76" s="7">
        <f t="shared" si="88"/>
        <v>129.15827330904935</v>
      </c>
      <c r="AG76" s="7">
        <f t="shared" si="88"/>
        <v>128.39175536656242</v>
      </c>
      <c r="AH76" s="7">
        <f t="shared" si="88"/>
        <v>127.62523742407546</v>
      </c>
      <c r="AI76" s="7">
        <f t="shared" si="88"/>
        <v>126.85871948158852</v>
      </c>
      <c r="AJ76" s="7">
        <f t="shared" si="88"/>
        <v>126.09220153910158</v>
      </c>
      <c r="AK76" s="7">
        <f t="shared" si="88"/>
        <v>125.32568359661464</v>
      </c>
      <c r="AL76" s="7">
        <f t="shared" si="88"/>
        <v>124.5591656541277</v>
      </c>
      <c r="AM76" s="7">
        <f t="shared" si="88"/>
        <v>123.79264771164074</v>
      </c>
    </row>
    <row r="77" spans="1:39" s="12" customFormat="1" x14ac:dyDescent="0.25">
      <c r="A77" s="181" t="s">
        <v>139</v>
      </c>
      <c r="B77" s="7">
        <f t="shared" si="89"/>
        <v>0</v>
      </c>
      <c r="C77" s="7">
        <f t="shared" si="88"/>
        <v>1456.7211337946533</v>
      </c>
      <c r="D77" s="7">
        <f t="shared" si="88"/>
        <v>1505.2200631846417</v>
      </c>
      <c r="E77" s="7">
        <f t="shared" si="88"/>
        <v>1553.7189925746297</v>
      </c>
      <c r="F77" s="7">
        <f t="shared" si="88"/>
        <v>1602.2179219646187</v>
      </c>
      <c r="G77" s="7">
        <f t="shared" si="88"/>
        <v>1650.7168513546071</v>
      </c>
      <c r="H77" s="7">
        <f t="shared" si="88"/>
        <v>1655.8684393990693</v>
      </c>
      <c r="I77" s="7">
        <f t="shared" si="88"/>
        <v>1658.5455922705751</v>
      </c>
      <c r="J77" s="7">
        <f t="shared" si="88"/>
        <v>1658.7483099691203</v>
      </c>
      <c r="K77" s="7">
        <f t="shared" si="88"/>
        <v>1656.4765924947071</v>
      </c>
      <c r="L77" s="7">
        <f t="shared" si="88"/>
        <v>1651.7304398473375</v>
      </c>
      <c r="M77" s="7">
        <f t="shared" si="88"/>
        <v>1644.5098520270058</v>
      </c>
      <c r="N77" s="7">
        <f t="shared" si="88"/>
        <v>1634.8148290337169</v>
      </c>
      <c r="O77" s="7">
        <f t="shared" si="88"/>
        <v>1126.6210055962254</v>
      </c>
      <c r="P77" s="7">
        <f t="shared" si="88"/>
        <v>1111.871124144782</v>
      </c>
      <c r="Q77" s="7">
        <f t="shared" si="88"/>
        <v>1095.7066886427551</v>
      </c>
      <c r="R77" s="7">
        <f t="shared" si="88"/>
        <v>1078.1276990901436</v>
      </c>
      <c r="S77" s="7">
        <f t="shared" si="88"/>
        <v>1059.1341554869484</v>
      </c>
      <c r="T77" s="7">
        <f t="shared" si="88"/>
        <v>3600.9749751170752</v>
      </c>
      <c r="U77" s="7">
        <f t="shared" si="88"/>
        <v>3627.2503985085409</v>
      </c>
      <c r="V77" s="7">
        <f t="shared" si="88"/>
        <v>3692.989828601771</v>
      </c>
      <c r="W77" s="7">
        <f t="shared" si="88"/>
        <v>3756.7233040710407</v>
      </c>
      <c r="X77" s="7">
        <f t="shared" si="88"/>
        <v>3818.4508249163514</v>
      </c>
      <c r="Y77" s="7">
        <f t="shared" si="88"/>
        <v>3878.1723911377007</v>
      </c>
      <c r="Z77" s="7">
        <f t="shared" si="88"/>
        <v>3935.8880027350892</v>
      </c>
      <c r="AA77" s="7">
        <f t="shared" si="88"/>
        <v>3991.5976597085191</v>
      </c>
      <c r="AB77" s="7">
        <f t="shared" si="88"/>
        <v>4045.3013620579886</v>
      </c>
      <c r="AC77" s="7">
        <f t="shared" si="88"/>
        <v>4096.9991097834982</v>
      </c>
      <c r="AD77" s="7">
        <f t="shared" si="88"/>
        <v>2413.4420895298026</v>
      </c>
      <c r="AE77" s="7">
        <f t="shared" si="88"/>
        <v>2422.6112877106048</v>
      </c>
      <c r="AF77" s="7">
        <f t="shared" si="88"/>
        <v>2431.0170035350889</v>
      </c>
      <c r="AG77" s="7">
        <f t="shared" si="88"/>
        <v>2438.6592370032563</v>
      </c>
      <c r="AH77" s="7">
        <f t="shared" si="88"/>
        <v>2445.5379881150971</v>
      </c>
      <c r="AI77" s="7">
        <f t="shared" si="88"/>
        <v>2451.6532568706157</v>
      </c>
      <c r="AJ77" s="7">
        <f t="shared" si="88"/>
        <v>2457.0050432698126</v>
      </c>
      <c r="AK77" s="7">
        <f t="shared" si="88"/>
        <v>2461.5933473126788</v>
      </c>
      <c r="AL77" s="7">
        <f t="shared" si="88"/>
        <v>2465.418168999242</v>
      </c>
      <c r="AM77" s="7">
        <f t="shared" si="88"/>
        <v>2468.479508329473</v>
      </c>
    </row>
    <row r="78" spans="1:39" s="12" customFormat="1" x14ac:dyDescent="0.25">
      <c r="A78" s="181" t="s">
        <v>59</v>
      </c>
      <c r="B78" s="7">
        <f t="shared" si="89"/>
        <v>0</v>
      </c>
      <c r="C78" s="7">
        <f t="shared" si="88"/>
        <v>400.58256736037816</v>
      </c>
      <c r="D78" s="7">
        <f t="shared" si="88"/>
        <v>413.01155609760787</v>
      </c>
      <c r="E78" s="7">
        <f t="shared" si="88"/>
        <v>425.44054483483689</v>
      </c>
      <c r="F78" s="7">
        <f t="shared" si="88"/>
        <v>437.86953357206659</v>
      </c>
      <c r="G78" s="7">
        <f t="shared" si="88"/>
        <v>450.29852230929612</v>
      </c>
      <c r="H78" s="7">
        <f t="shared" si="88"/>
        <v>462.72751104652519</v>
      </c>
      <c r="I78" s="7">
        <f t="shared" si="88"/>
        <v>475.15649978375467</v>
      </c>
      <c r="J78" s="7">
        <f t="shared" si="88"/>
        <v>487.58548852098477</v>
      </c>
      <c r="K78" s="7">
        <f t="shared" si="88"/>
        <v>500.0144772582135</v>
      </c>
      <c r="L78" s="7">
        <f t="shared" si="88"/>
        <v>512.44346599544303</v>
      </c>
      <c r="M78" s="7">
        <f t="shared" si="88"/>
        <v>524.87245473267228</v>
      </c>
      <c r="N78" s="7">
        <f t="shared" si="88"/>
        <v>537.30144346990255</v>
      </c>
      <c r="O78" s="7">
        <f t="shared" si="88"/>
        <v>164.7186279162737</v>
      </c>
      <c r="P78" s="7">
        <f t="shared" si="88"/>
        <v>163.87134754002528</v>
      </c>
      <c r="Q78" s="7">
        <f t="shared" si="88"/>
        <v>163.02406716377757</v>
      </c>
      <c r="R78" s="7">
        <f t="shared" si="88"/>
        <v>162.17678678752853</v>
      </c>
      <c r="S78" s="7">
        <f t="shared" si="88"/>
        <v>161.32950641128008</v>
      </c>
      <c r="T78" s="7">
        <f t="shared" si="88"/>
        <v>179.77198141935065</v>
      </c>
      <c r="U78" s="7">
        <f t="shared" si="88"/>
        <v>179.58986502187184</v>
      </c>
      <c r="V78" s="7">
        <f t="shared" si="88"/>
        <v>179.40774862439238</v>
      </c>
      <c r="W78" s="7">
        <f t="shared" si="88"/>
        <v>179.22563222691423</v>
      </c>
      <c r="X78" s="7">
        <f t="shared" si="88"/>
        <v>179.04351582943545</v>
      </c>
      <c r="Y78" s="7">
        <f t="shared" si="88"/>
        <v>178.86139943195664</v>
      </c>
      <c r="Z78" s="7">
        <f t="shared" si="88"/>
        <v>178.67928303447786</v>
      </c>
      <c r="AA78" s="7">
        <f t="shared" si="88"/>
        <v>178.49716663699837</v>
      </c>
      <c r="AB78" s="7">
        <f t="shared" si="88"/>
        <v>178.31505023952022</v>
      </c>
      <c r="AC78" s="7">
        <f t="shared" si="88"/>
        <v>178.13293384204141</v>
      </c>
      <c r="AD78" s="7">
        <f t="shared" si="88"/>
        <v>-348.14116664575084</v>
      </c>
      <c r="AE78" s="7">
        <f t="shared" si="88"/>
        <v>-366.4643859428956</v>
      </c>
      <c r="AF78" s="7">
        <f t="shared" si="88"/>
        <v>-384.78760524003968</v>
      </c>
      <c r="AG78" s="7">
        <f t="shared" si="88"/>
        <v>-403.11082453718512</v>
      </c>
      <c r="AH78" s="7">
        <f t="shared" si="88"/>
        <v>-421.43404383432988</v>
      </c>
      <c r="AI78" s="7">
        <f t="shared" si="88"/>
        <v>-439.75726313147402</v>
      </c>
      <c r="AJ78" s="7">
        <f t="shared" si="88"/>
        <v>-458.08048242861946</v>
      </c>
      <c r="AK78" s="7">
        <f t="shared" si="88"/>
        <v>-476.40370172576428</v>
      </c>
      <c r="AL78" s="7">
        <f t="shared" si="88"/>
        <v>-494.72692102290898</v>
      </c>
      <c r="AM78" s="7">
        <f t="shared" si="88"/>
        <v>-513.05014032005386</v>
      </c>
    </row>
    <row r="79" spans="1:39" s="12" customFormat="1" x14ac:dyDescent="0.25">
      <c r="A79" s="181" t="s">
        <v>60</v>
      </c>
      <c r="B79" s="7">
        <f t="shared" si="89"/>
        <v>0</v>
      </c>
      <c r="C79" s="7">
        <f t="shared" si="88"/>
        <v>63.084881213462914</v>
      </c>
      <c r="D79" s="7">
        <f t="shared" si="88"/>
        <v>63.017169995714461</v>
      </c>
      <c r="E79" s="7">
        <f t="shared" si="88"/>
        <v>62.949458777965397</v>
      </c>
      <c r="F79" s="7">
        <f t="shared" si="88"/>
        <v>62.881747560216944</v>
      </c>
      <c r="G79" s="7">
        <f t="shared" si="88"/>
        <v>62.814036342467872</v>
      </c>
      <c r="H79" s="7">
        <f t="shared" si="88"/>
        <v>62.746325124719426</v>
      </c>
      <c r="I79" s="7">
        <f t="shared" si="88"/>
        <v>62.678613906970362</v>
      </c>
      <c r="J79" s="7">
        <f t="shared" si="88"/>
        <v>62.610902689221589</v>
      </c>
      <c r="K79" s="7">
        <f t="shared" si="88"/>
        <v>62.543191471473143</v>
      </c>
      <c r="L79" s="7">
        <f t="shared" si="88"/>
        <v>62.475480253724065</v>
      </c>
      <c r="M79" s="7">
        <f t="shared" si="88"/>
        <v>62.407769035975619</v>
      </c>
      <c r="N79" s="7">
        <f t="shared" si="88"/>
        <v>62.340057818226555</v>
      </c>
      <c r="O79" s="7">
        <f t="shared" si="88"/>
        <v>-49.184816204490133</v>
      </c>
      <c r="P79" s="7">
        <f t="shared" si="88"/>
        <v>-53.233140379559181</v>
      </c>
      <c r="Q79" s="7">
        <f t="shared" si="88"/>
        <v>-57.281464554628549</v>
      </c>
      <c r="R79" s="7">
        <f t="shared" si="88"/>
        <v>-61.329788729697292</v>
      </c>
      <c r="S79" s="7">
        <f t="shared" si="88"/>
        <v>-65.37811290476634</v>
      </c>
      <c r="T79" s="7">
        <f t="shared" si="88"/>
        <v>-24.414178190157045</v>
      </c>
      <c r="U79" s="7">
        <f t="shared" si="88"/>
        <v>-26.854921690594562</v>
      </c>
      <c r="V79" s="7">
        <f t="shared" si="88"/>
        <v>-29.295665191032391</v>
      </c>
      <c r="W79" s="7">
        <f t="shared" si="88"/>
        <v>-31.736408691469915</v>
      </c>
      <c r="X79" s="7">
        <f t="shared" si="88"/>
        <v>-34.177152191907751</v>
      </c>
      <c r="Y79" s="7">
        <f t="shared" si="88"/>
        <v>-36.617895692345428</v>
      </c>
      <c r="Z79" s="7">
        <f t="shared" si="88"/>
        <v>-39.058639192783112</v>
      </c>
      <c r="AA79" s="7">
        <f t="shared" si="88"/>
        <v>-41.499382693220625</v>
      </c>
      <c r="AB79" s="7">
        <f t="shared" si="88"/>
        <v>-43.940126193658365</v>
      </c>
      <c r="AC79" s="7">
        <f t="shared" si="88"/>
        <v>-46.380869694096049</v>
      </c>
      <c r="AD79" s="7">
        <f t="shared" si="88"/>
        <v>-18.131230621723738</v>
      </c>
      <c r="AE79" s="7">
        <f t="shared" si="88"/>
        <v>-19.47588903027534</v>
      </c>
      <c r="AF79" s="7">
        <f t="shared" si="88"/>
        <v>-20.820547438826949</v>
      </c>
      <c r="AG79" s="7">
        <f t="shared" si="88"/>
        <v>-22.165205847378552</v>
      </c>
      <c r="AH79" s="7">
        <f t="shared" si="88"/>
        <v>-23.509864255930161</v>
      </c>
      <c r="AI79" s="7">
        <f t="shared" si="88"/>
        <v>-24.854522664481763</v>
      </c>
      <c r="AJ79" s="7">
        <f t="shared" si="88"/>
        <v>-26.199181073033369</v>
      </c>
      <c r="AK79" s="7">
        <f t="shared" si="88"/>
        <v>-27.543839481584971</v>
      </c>
      <c r="AL79" s="7">
        <f t="shared" si="88"/>
        <v>-28.888497890136581</v>
      </c>
      <c r="AM79" s="7">
        <f t="shared" si="88"/>
        <v>-30.233156298688179</v>
      </c>
    </row>
    <row r="80" spans="1:39" s="12" customFormat="1" x14ac:dyDescent="0.25">
      <c r="A80" s="181" t="s">
        <v>140</v>
      </c>
      <c r="B80" s="7">
        <f t="shared" si="89"/>
        <v>0</v>
      </c>
      <c r="C80" s="7">
        <f t="shared" si="88"/>
        <v>75.961069394505984</v>
      </c>
      <c r="D80" s="7">
        <f t="shared" si="88"/>
        <v>78.648942407060147</v>
      </c>
      <c r="E80" s="7">
        <f t="shared" si="88"/>
        <v>81.336815419614354</v>
      </c>
      <c r="F80" s="7">
        <f t="shared" si="88"/>
        <v>84.024688432168531</v>
      </c>
      <c r="G80" s="7">
        <f t="shared" si="88"/>
        <v>86.712561444722724</v>
      </c>
      <c r="H80" s="7">
        <f t="shared" si="88"/>
        <v>89.400434457276887</v>
      </c>
      <c r="I80" s="7">
        <f t="shared" si="88"/>
        <v>92.088307469831136</v>
      </c>
      <c r="J80" s="7">
        <f t="shared" si="88"/>
        <v>94.776180482385243</v>
      </c>
      <c r="K80" s="7">
        <f t="shared" si="88"/>
        <v>97.464053494939449</v>
      </c>
      <c r="L80" s="7">
        <f t="shared" si="88"/>
        <v>100.1519265074937</v>
      </c>
      <c r="M80" s="7">
        <f t="shared" si="88"/>
        <v>102.83979952004782</v>
      </c>
      <c r="N80" s="7">
        <f t="shared" si="88"/>
        <v>105.527672532602</v>
      </c>
      <c r="O80" s="7">
        <f t="shared" si="88"/>
        <v>32.955101193638953</v>
      </c>
      <c r="P80" s="7">
        <f t="shared" si="88"/>
        <v>32.955101193638953</v>
      </c>
      <c r="Q80" s="7">
        <f t="shared" si="88"/>
        <v>32.955101193638953</v>
      </c>
      <c r="R80" s="7">
        <f t="shared" si="88"/>
        <v>32.955101193638953</v>
      </c>
      <c r="S80" s="7">
        <f t="shared" si="88"/>
        <v>32.955101193638953</v>
      </c>
      <c r="T80" s="7">
        <f t="shared" si="88"/>
        <v>-15.252114831603118</v>
      </c>
      <c r="U80" s="7">
        <f t="shared" si="88"/>
        <v>-16.973801118218898</v>
      </c>
      <c r="V80" s="7">
        <f t="shared" si="88"/>
        <v>-18.69548740483469</v>
      </c>
      <c r="W80" s="7">
        <f t="shared" si="88"/>
        <v>-20.417173691450479</v>
      </c>
      <c r="X80" s="7">
        <f t="shared" si="88"/>
        <v>-22.138859978066268</v>
      </c>
      <c r="Y80" s="7">
        <f t="shared" si="88"/>
        <v>-23.860546264682053</v>
      </c>
      <c r="Z80" s="7">
        <f t="shared" si="88"/>
        <v>-25.582232551297846</v>
      </c>
      <c r="AA80" s="7">
        <f t="shared" si="88"/>
        <v>-27.303918837913635</v>
      </c>
      <c r="AB80" s="7">
        <f t="shared" si="88"/>
        <v>-29.025605124529424</v>
      </c>
      <c r="AC80" s="7">
        <f t="shared" si="88"/>
        <v>-30.747291411145209</v>
      </c>
      <c r="AD80" s="7">
        <f t="shared" si="88"/>
        <v>4.3953639686005888</v>
      </c>
      <c r="AE80" s="7">
        <f t="shared" si="88"/>
        <v>3.9902613129262847</v>
      </c>
      <c r="AF80" s="7">
        <f t="shared" si="88"/>
        <v>3.5851586572519807</v>
      </c>
      <c r="AG80" s="7">
        <f t="shared" si="88"/>
        <v>3.1800560015776784</v>
      </c>
      <c r="AH80" s="7">
        <f t="shared" si="88"/>
        <v>2.7749533459033748</v>
      </c>
      <c r="AI80" s="7">
        <f t="shared" si="88"/>
        <v>2.3698506902290726</v>
      </c>
      <c r="AJ80" s="7">
        <f t="shared" si="88"/>
        <v>1.9647480345547685</v>
      </c>
      <c r="AK80" s="7">
        <f t="shared" si="88"/>
        <v>1.5596453788804667</v>
      </c>
      <c r="AL80" s="7">
        <f t="shared" si="88"/>
        <v>1.1545427232061625</v>
      </c>
      <c r="AM80" s="7">
        <f t="shared" si="88"/>
        <v>0.74944006753185832</v>
      </c>
    </row>
    <row r="81" spans="1:39" s="12" customFormat="1" x14ac:dyDescent="0.25">
      <c r="A81" s="181" t="s">
        <v>141</v>
      </c>
      <c r="B81" s="7">
        <f t="shared" si="89"/>
        <v>0</v>
      </c>
      <c r="C81" s="7">
        <f t="shared" si="88"/>
        <v>243.45615146190627</v>
      </c>
      <c r="D81" s="7">
        <f t="shared" si="88"/>
        <v>245.18562139032557</v>
      </c>
      <c r="E81" s="7">
        <f t="shared" si="88"/>
        <v>246.91509131874216</v>
      </c>
      <c r="F81" s="7">
        <f t="shared" si="88"/>
        <v>248.64456124716008</v>
      </c>
      <c r="G81" s="7">
        <f t="shared" si="88"/>
        <v>250.37403117557935</v>
      </c>
      <c r="H81" s="7">
        <f t="shared" si="88"/>
        <v>252.10350110399591</v>
      </c>
      <c r="I81" s="7">
        <f t="shared" si="88"/>
        <v>253.83297103241381</v>
      </c>
      <c r="J81" s="7">
        <f t="shared" si="88"/>
        <v>255.5624409608331</v>
      </c>
      <c r="K81" s="7">
        <f t="shared" si="88"/>
        <v>257.29191088924966</v>
      </c>
      <c r="L81" s="7">
        <f t="shared" si="88"/>
        <v>259.02138081766759</v>
      </c>
      <c r="M81" s="7">
        <f t="shared" si="88"/>
        <v>260.75085074608688</v>
      </c>
      <c r="N81" s="7">
        <f t="shared" ref="C81:AM85" si="90">N64*N47*1000/1000000</f>
        <v>262.48032067450339</v>
      </c>
      <c r="O81" s="7">
        <f t="shared" si="90"/>
        <v>160.44159489784676</v>
      </c>
      <c r="P81" s="7">
        <f t="shared" si="90"/>
        <v>160.44159489784676</v>
      </c>
      <c r="Q81" s="7">
        <f t="shared" si="90"/>
        <v>160.44159489784676</v>
      </c>
      <c r="R81" s="7">
        <f t="shared" si="90"/>
        <v>160.44159489784676</v>
      </c>
      <c r="S81" s="7">
        <f t="shared" si="90"/>
        <v>160.44159489784676</v>
      </c>
      <c r="T81" s="7">
        <f t="shared" si="90"/>
        <v>160.44159489784676</v>
      </c>
      <c r="U81" s="7">
        <f t="shared" si="90"/>
        <v>160.44159489784676</v>
      </c>
      <c r="V81" s="7">
        <f t="shared" si="90"/>
        <v>160.44159489784676</v>
      </c>
      <c r="W81" s="7">
        <f t="shared" si="90"/>
        <v>160.44159489784676</v>
      </c>
      <c r="X81" s="7">
        <f t="shared" si="90"/>
        <v>160.44159489784676</v>
      </c>
      <c r="Y81" s="7">
        <f t="shared" si="90"/>
        <v>160.44159489784676</v>
      </c>
      <c r="Z81" s="7">
        <f t="shared" si="90"/>
        <v>160.44159489784676</v>
      </c>
      <c r="AA81" s="7">
        <f t="shared" si="90"/>
        <v>160.44159489784676</v>
      </c>
      <c r="AB81" s="7">
        <f t="shared" si="90"/>
        <v>160.44159489784676</v>
      </c>
      <c r="AC81" s="7">
        <f t="shared" si="90"/>
        <v>160.44159489784676</v>
      </c>
      <c r="AD81" s="7">
        <f t="shared" si="90"/>
        <v>160.44159489784676</v>
      </c>
      <c r="AE81" s="7">
        <f t="shared" si="90"/>
        <v>160.44159489784676</v>
      </c>
      <c r="AF81" s="7">
        <f t="shared" si="90"/>
        <v>160.44159489784676</v>
      </c>
      <c r="AG81" s="7">
        <f t="shared" si="90"/>
        <v>160.44159489784676</v>
      </c>
      <c r="AH81" s="7">
        <f t="shared" si="90"/>
        <v>160.44159489784676</v>
      </c>
      <c r="AI81" s="7">
        <f t="shared" si="90"/>
        <v>160.44159489784676</v>
      </c>
      <c r="AJ81" s="7">
        <f t="shared" si="90"/>
        <v>160.44159489784676</v>
      </c>
      <c r="AK81" s="7">
        <f t="shared" si="90"/>
        <v>160.44159489784676</v>
      </c>
      <c r="AL81" s="7">
        <f t="shared" si="90"/>
        <v>160.44159489784676</v>
      </c>
      <c r="AM81" s="7">
        <f t="shared" si="90"/>
        <v>160.44159489784676</v>
      </c>
    </row>
    <row r="82" spans="1:39" s="12" customFormat="1" x14ac:dyDescent="0.25">
      <c r="A82" s="181" t="s">
        <v>142</v>
      </c>
      <c r="B82" s="7">
        <f t="shared" si="89"/>
        <v>0</v>
      </c>
      <c r="C82" s="7">
        <f t="shared" si="90"/>
        <v>280.98423007099461</v>
      </c>
      <c r="D82" s="7">
        <f t="shared" si="90"/>
        <v>281.66996033158523</v>
      </c>
      <c r="E82" s="7">
        <f t="shared" si="90"/>
        <v>282.35569059217579</v>
      </c>
      <c r="F82" s="7">
        <f t="shared" si="90"/>
        <v>283.04142085276635</v>
      </c>
      <c r="G82" s="7">
        <f t="shared" si="90"/>
        <v>283.72715111335691</v>
      </c>
      <c r="H82" s="7">
        <f t="shared" si="90"/>
        <v>284.41288137394741</v>
      </c>
      <c r="I82" s="7">
        <f t="shared" si="90"/>
        <v>285.09861163453797</v>
      </c>
      <c r="J82" s="7">
        <f t="shared" si="90"/>
        <v>285.78434189512853</v>
      </c>
      <c r="K82" s="7">
        <f t="shared" si="90"/>
        <v>286.47007215571909</v>
      </c>
      <c r="L82" s="7">
        <f t="shared" si="90"/>
        <v>287.15580241630965</v>
      </c>
      <c r="M82" s="7">
        <f t="shared" si="90"/>
        <v>287.84153267690021</v>
      </c>
      <c r="N82" s="7">
        <f t="shared" si="90"/>
        <v>288.52726293749078</v>
      </c>
      <c r="O82" s="7">
        <f t="shared" si="90"/>
        <v>-214.82659660016242</v>
      </c>
      <c r="P82" s="7">
        <f t="shared" si="90"/>
        <v>-226.74185608452797</v>
      </c>
      <c r="Q82" s="7">
        <f t="shared" si="90"/>
        <v>-238.65711556889349</v>
      </c>
      <c r="R82" s="7">
        <f t="shared" si="90"/>
        <v>-250.57237505325901</v>
      </c>
      <c r="S82" s="7">
        <f t="shared" si="90"/>
        <v>-262.48763453762456</v>
      </c>
      <c r="T82" s="7">
        <f t="shared" si="90"/>
        <v>-13.118275329117283</v>
      </c>
      <c r="U82" s="7">
        <f t="shared" si="90"/>
        <v>-18.501419346161011</v>
      </c>
      <c r="V82" s="7">
        <f t="shared" si="90"/>
        <v>-23.884563363204716</v>
      </c>
      <c r="W82" s="7">
        <f t="shared" si="90"/>
        <v>-29.267707380248449</v>
      </c>
      <c r="X82" s="7">
        <f t="shared" si="90"/>
        <v>-34.650851397292151</v>
      </c>
      <c r="Y82" s="7">
        <f t="shared" si="90"/>
        <v>-40.033995414335855</v>
      </c>
      <c r="Z82" s="7">
        <f t="shared" si="90"/>
        <v>-45.417139431379589</v>
      </c>
      <c r="AA82" s="7">
        <f t="shared" si="90"/>
        <v>-50.800283448423293</v>
      </c>
      <c r="AB82" s="7">
        <f t="shared" si="90"/>
        <v>-56.18342746546702</v>
      </c>
      <c r="AC82" s="7">
        <f t="shared" si="90"/>
        <v>-61.566571482510732</v>
      </c>
      <c r="AD82" s="7">
        <f t="shared" si="90"/>
        <v>-423.21597408208424</v>
      </c>
      <c r="AE82" s="7">
        <f t="shared" si="90"/>
        <v>-437.50577456369052</v>
      </c>
      <c r="AF82" s="7">
        <f t="shared" si="90"/>
        <v>-451.79557504529822</v>
      </c>
      <c r="AG82" s="7">
        <f t="shared" si="90"/>
        <v>-466.08537552690433</v>
      </c>
      <c r="AH82" s="7">
        <f t="shared" si="90"/>
        <v>-480.37517600851203</v>
      </c>
      <c r="AI82" s="7">
        <f t="shared" si="90"/>
        <v>-494.66497649011905</v>
      </c>
      <c r="AJ82" s="7">
        <f t="shared" si="90"/>
        <v>-508.95477697172521</v>
      </c>
      <c r="AK82" s="7">
        <f t="shared" si="90"/>
        <v>-523.24457745333291</v>
      </c>
      <c r="AL82" s="7">
        <f t="shared" si="90"/>
        <v>-537.53437793493993</v>
      </c>
      <c r="AM82" s="7">
        <f t="shared" si="90"/>
        <v>-551.82417841654615</v>
      </c>
    </row>
    <row r="83" spans="1:39" s="12" customFormat="1" x14ac:dyDescent="0.25">
      <c r="A83" s="181" t="s">
        <v>143</v>
      </c>
      <c r="B83" s="7">
        <f t="shared" si="89"/>
        <v>0</v>
      </c>
      <c r="C83" s="7">
        <f t="shared" si="90"/>
        <v>1877.2399603809345</v>
      </c>
      <c r="D83" s="7">
        <f t="shared" si="90"/>
        <v>1910.639957405501</v>
      </c>
      <c r="E83" s="7">
        <f t="shared" si="90"/>
        <v>1944.0399544300676</v>
      </c>
      <c r="F83" s="7">
        <f t="shared" si="90"/>
        <v>1977.4399514546342</v>
      </c>
      <c r="G83" s="7">
        <f t="shared" si="90"/>
        <v>2010.8399484792035</v>
      </c>
      <c r="H83" s="7">
        <f t="shared" si="90"/>
        <v>2044.2399455037666</v>
      </c>
      <c r="I83" s="7">
        <f t="shared" si="90"/>
        <v>2077.639942528333</v>
      </c>
      <c r="J83" s="7">
        <f t="shared" si="90"/>
        <v>2111.0399395528993</v>
      </c>
      <c r="K83" s="7">
        <f t="shared" si="90"/>
        <v>2144.4399365774657</v>
      </c>
      <c r="L83" s="7">
        <f t="shared" si="90"/>
        <v>2177.839933602032</v>
      </c>
      <c r="M83" s="7">
        <f t="shared" si="90"/>
        <v>2211.2399306265984</v>
      </c>
      <c r="N83" s="7">
        <f t="shared" si="90"/>
        <v>2244.6399276511652</v>
      </c>
      <c r="O83" s="7">
        <f t="shared" si="90"/>
        <v>4378.3674455767841</v>
      </c>
      <c r="P83" s="7">
        <f t="shared" si="90"/>
        <v>4481.7783599647191</v>
      </c>
      <c r="Q83" s="7">
        <f t="shared" si="90"/>
        <v>4585.1892743526469</v>
      </c>
      <c r="R83" s="7">
        <f t="shared" si="90"/>
        <v>4688.6001887405891</v>
      </c>
      <c r="S83" s="7">
        <f t="shared" si="90"/>
        <v>4792.0111031285242</v>
      </c>
      <c r="T83" s="7">
        <f t="shared" si="90"/>
        <v>1197.332572967844</v>
      </c>
      <c r="U83" s="7">
        <f t="shared" si="90"/>
        <v>1177.4738392041584</v>
      </c>
      <c r="V83" s="7">
        <f t="shared" si="90"/>
        <v>1157.6151054404656</v>
      </c>
      <c r="W83" s="7">
        <f t="shared" si="90"/>
        <v>1137.756371676787</v>
      </c>
      <c r="X83" s="7">
        <f t="shared" si="90"/>
        <v>1117.8976379131013</v>
      </c>
      <c r="Y83" s="7">
        <f t="shared" si="90"/>
        <v>1098.0389041494154</v>
      </c>
      <c r="Z83" s="7">
        <f t="shared" si="90"/>
        <v>1078.18017038573</v>
      </c>
      <c r="AA83" s="7">
        <f t="shared" si="90"/>
        <v>1058.3214366220373</v>
      </c>
      <c r="AB83" s="7">
        <f t="shared" si="90"/>
        <v>1038.4627028583582</v>
      </c>
      <c r="AC83" s="7">
        <f t="shared" si="90"/>
        <v>1018.6039690946727</v>
      </c>
      <c r="AD83" s="7">
        <f t="shared" si="90"/>
        <v>2778.0305890734144</v>
      </c>
      <c r="AE83" s="7">
        <f t="shared" si="90"/>
        <v>2817.481367101143</v>
      </c>
      <c r="AF83" s="7">
        <f t="shared" si="90"/>
        <v>2856.932145128872</v>
      </c>
      <c r="AG83" s="7">
        <f t="shared" si="90"/>
        <v>2896.3829231566006</v>
      </c>
      <c r="AH83" s="7">
        <f t="shared" si="90"/>
        <v>2935.8337011843291</v>
      </c>
      <c r="AI83" s="7">
        <f t="shared" si="90"/>
        <v>2975.2844792120582</v>
      </c>
      <c r="AJ83" s="7">
        <f t="shared" si="90"/>
        <v>3014.7352572397867</v>
      </c>
      <c r="AK83" s="7">
        <f t="shared" si="90"/>
        <v>3054.1860352675153</v>
      </c>
      <c r="AL83" s="7">
        <f t="shared" si="90"/>
        <v>3093.6368132952439</v>
      </c>
      <c r="AM83" s="7">
        <f t="shared" si="90"/>
        <v>3133.087591322972</v>
      </c>
    </row>
    <row r="84" spans="1:39" s="12" customFormat="1" x14ac:dyDescent="0.25">
      <c r="A84" s="181" t="s">
        <v>65</v>
      </c>
      <c r="B84" s="7">
        <f t="shared" si="89"/>
        <v>0</v>
      </c>
      <c r="C84" s="7">
        <f t="shared" si="90"/>
        <v>341.08011001956805</v>
      </c>
      <c r="D84" s="7">
        <f t="shared" si="90"/>
        <v>348.96689325257051</v>
      </c>
      <c r="E84" s="7">
        <f t="shared" si="90"/>
        <v>356.85367648557451</v>
      </c>
      <c r="F84" s="7">
        <f t="shared" si="90"/>
        <v>364.74045971857771</v>
      </c>
      <c r="G84" s="7">
        <f t="shared" si="90"/>
        <v>372.62724295158085</v>
      </c>
      <c r="H84" s="7">
        <f t="shared" si="90"/>
        <v>380.51402618458422</v>
      </c>
      <c r="I84" s="7">
        <f t="shared" si="90"/>
        <v>388.40080941758669</v>
      </c>
      <c r="J84" s="7">
        <f t="shared" si="90"/>
        <v>396.28759265059068</v>
      </c>
      <c r="K84" s="7">
        <f t="shared" si="90"/>
        <v>404.17437588359388</v>
      </c>
      <c r="L84" s="7">
        <f t="shared" si="90"/>
        <v>412.06115911659634</v>
      </c>
      <c r="M84" s="7">
        <f t="shared" si="90"/>
        <v>419.9479423496004</v>
      </c>
      <c r="N84" s="7">
        <f t="shared" si="90"/>
        <v>427.83472558260365</v>
      </c>
      <c r="O84" s="7">
        <f t="shared" si="90"/>
        <v>-903.60199602847229</v>
      </c>
      <c r="P84" s="7">
        <f t="shared" si="90"/>
        <v>-949.2881529892328</v>
      </c>
      <c r="Q84" s="7">
        <f t="shared" si="90"/>
        <v>-994.97430994999274</v>
      </c>
      <c r="R84" s="7">
        <f t="shared" si="90"/>
        <v>-1040.6604669107521</v>
      </c>
      <c r="S84" s="7">
        <f t="shared" si="90"/>
        <v>-1086.3466238715116</v>
      </c>
      <c r="T84" s="7">
        <f t="shared" si="90"/>
        <v>25.715400676409015</v>
      </c>
      <c r="U84" s="7">
        <f t="shared" si="90"/>
        <v>26.339170975996335</v>
      </c>
      <c r="V84" s="7">
        <f t="shared" si="90"/>
        <v>26.962941275583692</v>
      </c>
      <c r="W84" s="7">
        <f t="shared" si="90"/>
        <v>27.58671157517097</v>
      </c>
      <c r="X84" s="7">
        <f t="shared" si="90"/>
        <v>28.210481874758283</v>
      </c>
      <c r="Y84" s="7">
        <f t="shared" si="90"/>
        <v>28.8342521743456</v>
      </c>
      <c r="Z84" s="7">
        <f t="shared" si="90"/>
        <v>29.458022473932918</v>
      </c>
      <c r="AA84" s="7">
        <f t="shared" si="90"/>
        <v>30.081792773520277</v>
      </c>
      <c r="AB84" s="7">
        <f t="shared" si="90"/>
        <v>30.705563073107506</v>
      </c>
      <c r="AC84" s="7">
        <f t="shared" si="90"/>
        <v>31.329333372694915</v>
      </c>
      <c r="AD84" s="7">
        <f t="shared" si="90"/>
        <v>21.847112384984243</v>
      </c>
      <c r="AE84" s="7">
        <f t="shared" si="90"/>
        <v>22.066643033079647</v>
      </c>
      <c r="AF84" s="7">
        <f t="shared" si="90"/>
        <v>22.286173681174947</v>
      </c>
      <c r="AG84" s="7">
        <f t="shared" si="90"/>
        <v>22.50570432927044</v>
      </c>
      <c r="AH84" s="7">
        <f t="shared" si="90"/>
        <v>22.72523497736584</v>
      </c>
      <c r="AI84" s="7">
        <f t="shared" si="90"/>
        <v>22.944765625461237</v>
      </c>
      <c r="AJ84" s="7">
        <f t="shared" si="90"/>
        <v>23.164296273556634</v>
      </c>
      <c r="AK84" s="7">
        <f t="shared" si="90"/>
        <v>23.383826921651945</v>
      </c>
      <c r="AL84" s="7">
        <f t="shared" si="90"/>
        <v>23.60335756974743</v>
      </c>
      <c r="AM84" s="7">
        <f t="shared" si="90"/>
        <v>23.822888217842827</v>
      </c>
    </row>
    <row r="85" spans="1:39" s="12" customFormat="1" x14ac:dyDescent="0.25">
      <c r="A85" s="181" t="s">
        <v>144</v>
      </c>
      <c r="B85" s="7">
        <f t="shared" si="89"/>
        <v>0</v>
      </c>
      <c r="C85" s="7">
        <f t="shared" si="90"/>
        <v>-1227.8408518919284</v>
      </c>
      <c r="D85" s="7">
        <f t="shared" si="90"/>
        <v>-1296.5232879105449</v>
      </c>
      <c r="E85" s="7">
        <f t="shared" si="90"/>
        <v>-1365.205723929168</v>
      </c>
      <c r="F85" s="7">
        <f t="shared" si="90"/>
        <v>-1433.8881599477877</v>
      </c>
      <c r="G85" s="7">
        <f t="shared" si="90"/>
        <v>-1502.570595966404</v>
      </c>
      <c r="H85" s="7">
        <f t="shared" si="90"/>
        <v>-1571.2530319850273</v>
      </c>
      <c r="I85" s="7">
        <f t="shared" si="90"/>
        <v>-1639.9354680036454</v>
      </c>
      <c r="J85" s="7">
        <f t="shared" si="90"/>
        <v>-1708.6179040222651</v>
      </c>
      <c r="K85" s="7">
        <f t="shared" si="90"/>
        <v>-1777.3003400408868</v>
      </c>
      <c r="L85" s="7">
        <f t="shared" si="90"/>
        <v>-1845.9827760595031</v>
      </c>
      <c r="M85" s="7">
        <f t="shared" si="90"/>
        <v>-1914.6652120781264</v>
      </c>
      <c r="N85" s="7">
        <f t="shared" si="90"/>
        <v>-1983.3476480967427</v>
      </c>
      <c r="O85" s="7">
        <f t="shared" si="90"/>
        <v>-4.1718035567707377</v>
      </c>
      <c r="P85" s="7">
        <f t="shared" si="90"/>
        <v>-4.5922968901040973</v>
      </c>
      <c r="Q85" s="7">
        <f t="shared" si="90"/>
        <v>-5.0127902234374053</v>
      </c>
      <c r="R85" s="7">
        <f t="shared" si="90"/>
        <v>-5.433283556770764</v>
      </c>
      <c r="S85" s="7">
        <f t="shared" si="90"/>
        <v>-5.8537768901040712</v>
      </c>
      <c r="T85" s="7">
        <f t="shared" si="90"/>
        <v>-7.6122035567707425</v>
      </c>
      <c r="U85" s="7">
        <f t="shared" si="90"/>
        <v>-8.0772946678818549</v>
      </c>
      <c r="V85" s="7">
        <f t="shared" si="90"/>
        <v>-8.5423857789929905</v>
      </c>
      <c r="W85" s="7">
        <f t="shared" si="90"/>
        <v>-9.0074768901040763</v>
      </c>
      <c r="X85" s="7">
        <f t="shared" si="90"/>
        <v>-9.4725680012151887</v>
      </c>
      <c r="Y85" s="7">
        <f t="shared" si="90"/>
        <v>-9.9376591123262958</v>
      </c>
      <c r="Z85" s="7">
        <f t="shared" si="90"/>
        <v>-10.402750223437424</v>
      </c>
      <c r="AA85" s="7">
        <f t="shared" si="90"/>
        <v>-10.867841334548521</v>
      </c>
      <c r="AB85" s="7">
        <f t="shared" si="90"/>
        <v>-11.332932445659647</v>
      </c>
      <c r="AC85" s="7">
        <f t="shared" si="90"/>
        <v>-11.798023556770742</v>
      </c>
      <c r="AD85" s="7">
        <f t="shared" si="90"/>
        <v>-3.3792373309029484</v>
      </c>
      <c r="AE85" s="7">
        <f t="shared" si="90"/>
        <v>-3.5481991974480964</v>
      </c>
      <c r="AF85" s="7">
        <f t="shared" si="90"/>
        <v>-3.7171610639932364</v>
      </c>
      <c r="AG85" s="7">
        <f t="shared" si="90"/>
        <v>-3.8861229305383906</v>
      </c>
      <c r="AH85" s="7">
        <f t="shared" si="90"/>
        <v>-4.0550847970835378</v>
      </c>
      <c r="AI85" s="7">
        <f t="shared" si="90"/>
        <v>-4.2240466636286813</v>
      </c>
      <c r="AJ85" s="7">
        <f t="shared" si="90"/>
        <v>-4.3930085301738284</v>
      </c>
      <c r="AK85" s="7">
        <f t="shared" si="90"/>
        <v>-4.56197039671898</v>
      </c>
      <c r="AL85" s="7">
        <f t="shared" si="90"/>
        <v>-4.7309322632641271</v>
      </c>
      <c r="AM85" s="7">
        <f t="shared" si="90"/>
        <v>-4.8998941298092751</v>
      </c>
    </row>
    <row r="86" spans="1:39" s="12" customFormat="1" x14ac:dyDescent="0.25">
      <c r="A86" s="181" t="s">
        <v>102</v>
      </c>
      <c r="B86" s="216">
        <f>SUM(B74:B85)</f>
        <v>0</v>
      </c>
      <c r="C86" s="216">
        <f t="shared" ref="C86:AM86" si="91">SUM(C74:C85)</f>
        <v>6232.0981485650145</v>
      </c>
      <c r="D86" s="216">
        <f t="shared" si="91"/>
        <v>6334.2628092134255</v>
      </c>
      <c r="E86" s="216">
        <f t="shared" si="91"/>
        <v>6436.4274698618246</v>
      </c>
      <c r="F86" s="216">
        <f t="shared" si="91"/>
        <v>6538.5921305102293</v>
      </c>
      <c r="G86" s="216">
        <f t="shared" si="91"/>
        <v>6640.756791158643</v>
      </c>
      <c r="H86" s="216">
        <f t="shared" si="91"/>
        <v>6699.5741104615017</v>
      </c>
      <c r="I86" s="216">
        <f t="shared" si="91"/>
        <v>6755.9169945914327</v>
      </c>
      <c r="J86" s="216">
        <f t="shared" si="91"/>
        <v>6809.7854435483969</v>
      </c>
      <c r="K86" s="216">
        <f t="shared" si="91"/>
        <v>6831.6728419591054</v>
      </c>
      <c r="L86" s="216">
        <f t="shared" si="91"/>
        <v>6849.4007609456767</v>
      </c>
      <c r="M86" s="216">
        <f t="shared" si="91"/>
        <v>6859.4845509961151</v>
      </c>
      <c r="N86" s="216">
        <f t="shared" si="91"/>
        <v>6868.8210730840283</v>
      </c>
      <c r="O86" s="216">
        <f t="shared" si="91"/>
        <v>8844.2017415090359</v>
      </c>
      <c r="P86" s="216">
        <f t="shared" si="91"/>
        <v>8908.6854055564581</v>
      </c>
      <c r="Q86" s="216">
        <f t="shared" si="91"/>
        <v>8970.053599927096</v>
      </c>
      <c r="R86" s="216">
        <f t="shared" si="91"/>
        <v>9025.39355641773</v>
      </c>
      <c r="S86" s="216">
        <f t="shared" si="91"/>
        <v>9077.6180432315778</v>
      </c>
      <c r="T86" s="216">
        <f t="shared" si="91"/>
        <v>8782.8740682492498</v>
      </c>
      <c r="U86" s="216">
        <f t="shared" si="91"/>
        <v>8824.5012281395157</v>
      </c>
      <c r="V86" s="216">
        <f t="shared" si="91"/>
        <v>8917.6850526508406</v>
      </c>
      <c r="W86" s="216">
        <f t="shared" si="91"/>
        <v>9008.3112369170958</v>
      </c>
      <c r="X86" s="216">
        <f t="shared" si="91"/>
        <v>9096.3797809382686</v>
      </c>
      <c r="Y86" s="216">
        <f t="shared" si="91"/>
        <v>9181.8906847143571</v>
      </c>
      <c r="Z86" s="216">
        <f t="shared" si="91"/>
        <v>9264.8439482453668</v>
      </c>
      <c r="AA86" s="216">
        <f t="shared" si="91"/>
        <v>9345.2395715312905</v>
      </c>
      <c r="AB86" s="216">
        <f t="shared" si="91"/>
        <v>9423.0775545721444</v>
      </c>
      <c r="AC86" s="216">
        <f t="shared" si="91"/>
        <v>9498.3578973679123</v>
      </c>
      <c r="AD86" s="216">
        <f t="shared" si="91"/>
        <v>7734.9801642272378</v>
      </c>
      <c r="AE86" s="216">
        <f t="shared" si="91"/>
        <v>7763.151055448342</v>
      </c>
      <c r="AF86" s="216">
        <f t="shared" si="91"/>
        <v>7790.360671941191</v>
      </c>
      <c r="AG86" s="216">
        <f t="shared" si="91"/>
        <v>7816.6090137057854</v>
      </c>
      <c r="AH86" s="216">
        <f t="shared" si="91"/>
        <v>7841.8960807421108</v>
      </c>
      <c r="AI86" s="216">
        <f t="shared" si="91"/>
        <v>7866.2218730501809</v>
      </c>
      <c r="AJ86" s="216">
        <f t="shared" si="91"/>
        <v>7889.5863906299892</v>
      </c>
      <c r="AK86" s="216">
        <f t="shared" si="91"/>
        <v>7911.9896334815276</v>
      </c>
      <c r="AL86" s="216">
        <f t="shared" si="91"/>
        <v>7933.431601604826</v>
      </c>
      <c r="AM86" s="216">
        <f t="shared" si="91"/>
        <v>7953.9122949998537</v>
      </c>
    </row>
    <row r="88" spans="1:39" s="212" customFormat="1" ht="18.75" x14ac:dyDescent="0.3">
      <c r="A88" s="211" t="s">
        <v>181</v>
      </c>
    </row>
    <row r="89" spans="1:39" s="12" customFormat="1" x14ac:dyDescent="0.25">
      <c r="A89" s="123"/>
    </row>
    <row r="90" spans="1:39" s="12" customFormat="1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s="12" customFormat="1" x14ac:dyDescent="0.25">
      <c r="A91" s="181"/>
      <c r="B91" s="218">
        <f>36641.2989501627/exchangeRate</f>
        <v>2155.3705264801588</v>
      </c>
      <c r="C91" s="7">
        <f>$B91+($I91-$B91)/($I$22-$B$22)*(C$22-$B$22)</f>
        <v>2183.2607279739045</v>
      </c>
      <c r="D91" s="7">
        <f t="shared" ref="D91:H91" si="92">$B91+($I91-$B91)/($I$22-$B$22)*(D$22-$B$22)</f>
        <v>2211.1509294676503</v>
      </c>
      <c r="E91" s="7">
        <f t="shared" si="92"/>
        <v>2239.041130961396</v>
      </c>
      <c r="F91" s="7">
        <f t="shared" si="92"/>
        <v>2266.9313324551413</v>
      </c>
      <c r="G91" s="7">
        <f t="shared" si="92"/>
        <v>2294.821533948887</v>
      </c>
      <c r="H91" s="7">
        <f t="shared" si="92"/>
        <v>2322.7117354426327</v>
      </c>
      <c r="I91" s="245">
        <f>'Investment cost '!AN25</f>
        <v>2350.6019369363785</v>
      </c>
      <c r="J91" s="7">
        <f>$I91+($N91-$I91)/($N$22-$I$22)*(J$22-$I$22)</f>
        <v>2834.620235851407</v>
      </c>
      <c r="K91" s="7">
        <f t="shared" ref="K91:M91" si="93">$I91+($N91-$I91)/($N$22-$I$22)*(K$22-$I$22)</f>
        <v>3318.6385347664354</v>
      </c>
      <c r="L91" s="7">
        <f t="shared" si="93"/>
        <v>3802.6568336814644</v>
      </c>
      <c r="M91" s="7">
        <f t="shared" si="93"/>
        <v>4286.6751325964924</v>
      </c>
      <c r="N91" s="209">
        <f>'Investment cost '!AN26</f>
        <v>4770.6934315115213</v>
      </c>
      <c r="O91" s="7">
        <f>$N91+($S91-$N91)/($S$90-$N$90)*(O$90-$N$90)</f>
        <v>5599.9785289764404</v>
      </c>
      <c r="P91" s="7">
        <f t="shared" ref="P91:R91" si="94">$N91+($S91-$N91)/($S$90-$N$90)*(P$90-$N$90)</f>
        <v>6429.2636264413595</v>
      </c>
      <c r="Q91" s="7">
        <f t="shared" si="94"/>
        <v>7258.5487239062786</v>
      </c>
      <c r="R91" s="7">
        <f t="shared" si="94"/>
        <v>8087.8338213711977</v>
      </c>
      <c r="S91" s="209">
        <f>'Investment cost '!AN27</f>
        <v>8917.1189188361168</v>
      </c>
      <c r="T91" s="7">
        <f>$S91+($AC91-$S91)/($AC$90-$S$90)*(T$90-$S$90)</f>
        <v>9509.6040785133846</v>
      </c>
      <c r="U91" s="7">
        <f t="shared" ref="U91:AB91" si="95">$S91+($AC91-$S91)/($AC$90-$S$90)*(U$90-$S$90)</f>
        <v>10102.089238190651</v>
      </c>
      <c r="V91" s="7">
        <f t="shared" si="95"/>
        <v>10694.574397867918</v>
      </c>
      <c r="W91" s="7">
        <f t="shared" si="95"/>
        <v>11287.059557545184</v>
      </c>
      <c r="X91" s="7">
        <f t="shared" si="95"/>
        <v>11879.544717222452</v>
      </c>
      <c r="Y91" s="7">
        <f t="shared" si="95"/>
        <v>12472.02987689972</v>
      </c>
      <c r="Z91" s="7">
        <f t="shared" si="95"/>
        <v>13064.515036576988</v>
      </c>
      <c r="AA91" s="7">
        <f t="shared" si="95"/>
        <v>13657.000196254254</v>
      </c>
      <c r="AB91" s="7">
        <f t="shared" si="95"/>
        <v>14249.48535593152</v>
      </c>
      <c r="AC91" s="209">
        <f>'Investment cost '!AN28</f>
        <v>14841.970515608788</v>
      </c>
      <c r="AD91" s="7">
        <f>$AC91+($AM91-$AC91)/($AM$90-$AC$90)*(AD$90-$AC$90)</f>
        <v>15185.573617256432</v>
      </c>
      <c r="AE91" s="7">
        <f t="shared" ref="AE91:AL91" si="96">$AC91+($AM91-$AC91)/($AM$90-$AC$90)*(AE$90-$AC$90)</f>
        <v>15529.176718904078</v>
      </c>
      <c r="AF91" s="7">
        <f t="shared" si="96"/>
        <v>15872.779820551723</v>
      </c>
      <c r="AG91" s="7">
        <f t="shared" si="96"/>
        <v>16216.382922199369</v>
      </c>
      <c r="AH91" s="7">
        <f t="shared" si="96"/>
        <v>16559.986023847014</v>
      </c>
      <c r="AI91" s="7">
        <f t="shared" si="96"/>
        <v>16903.589125494658</v>
      </c>
      <c r="AJ91" s="7">
        <f t="shared" si="96"/>
        <v>17247.192227142303</v>
      </c>
      <c r="AK91" s="7">
        <f t="shared" si="96"/>
        <v>17590.795328789951</v>
      </c>
      <c r="AL91" s="7">
        <f t="shared" si="96"/>
        <v>17934.398430437595</v>
      </c>
      <c r="AM91" s="209">
        <f>'Investment cost '!AN29</f>
        <v>18278.00153208524</v>
      </c>
    </row>
    <row r="92" spans="1:39" s="12" customFormat="1" x14ac:dyDescent="0.25">
      <c r="A92" s="123"/>
    </row>
    <row r="93" spans="1:39" s="12" customFormat="1" ht="18.75" x14ac:dyDescent="0.3">
      <c r="A93" s="211" t="s">
        <v>172</v>
      </c>
    </row>
    <row r="94" spans="1:39" s="12" customFormat="1" x14ac:dyDescent="0.25">
      <c r="A94" s="123"/>
    </row>
    <row r="95" spans="1:39" s="12" customFormat="1" x14ac:dyDescent="0.25">
      <c r="A95" s="182" t="s">
        <v>135</v>
      </c>
      <c r="B95" s="246">
        <v>2013</v>
      </c>
      <c r="C95" s="215">
        <v>2014</v>
      </c>
      <c r="D95" s="214">
        <v>2015</v>
      </c>
      <c r="E95" s="215">
        <v>2016</v>
      </c>
      <c r="F95" s="214">
        <v>2017</v>
      </c>
      <c r="G95" s="215">
        <v>2018</v>
      </c>
      <c r="H95" s="214">
        <v>2019</v>
      </c>
      <c r="I95" s="248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46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48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48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48">
        <v>2050</v>
      </c>
    </row>
    <row r="96" spans="1:39" s="12" customFormat="1" x14ac:dyDescent="0.25">
      <c r="A96" s="181" t="s">
        <v>55</v>
      </c>
      <c r="B96" s="245">
        <v>10768.83088</v>
      </c>
      <c r="C96" s="7">
        <f>B96+($I96-$B96)/($I$95-$B$95)</f>
        <v>10189.077111289465</v>
      </c>
      <c r="D96" s="7">
        <f t="shared" ref="D96:H96" si="97">C96+($I96-$B96)/($I$95-$B$95)</f>
        <v>9609.3233425789313</v>
      </c>
      <c r="E96" s="7">
        <f t="shared" si="97"/>
        <v>9029.5695738683971</v>
      </c>
      <c r="F96" s="7">
        <f t="shared" si="97"/>
        <v>8449.815805157863</v>
      </c>
      <c r="G96" s="7">
        <f t="shared" si="97"/>
        <v>7870.0620364473298</v>
      </c>
      <c r="H96" s="7">
        <f t="shared" si="97"/>
        <v>7290.3082677367966</v>
      </c>
      <c r="I96" s="245">
        <f>I$91*I74/I$86*exchangeRate</f>
        <v>6710.5544990262642</v>
      </c>
      <c r="J96" s="7">
        <f>I96+($N96-$I96)/($N$95-$I$95)</f>
        <v>8123.2584680444015</v>
      </c>
      <c r="K96" s="7">
        <f t="shared" ref="K96:M96" si="98">J96+($N96-$I96)/($N$95-$I$95)</f>
        <v>9535.9624370625388</v>
      </c>
      <c r="L96" s="7">
        <f t="shared" si="98"/>
        <v>10948.666406080676</v>
      </c>
      <c r="M96" s="7">
        <f t="shared" si="98"/>
        <v>12361.370375098813</v>
      </c>
      <c r="N96" s="245">
        <f>N$91*N74/N$86*exchangeRate</f>
        <v>13774.074344116949</v>
      </c>
      <c r="O96" s="7">
        <f>N96+($S96-$N96)/($S$95-$N$95)</f>
        <v>15198.56354444058</v>
      </c>
      <c r="P96" s="7">
        <f>O96+($S96-$N96)/($S$95-$N$95)</f>
        <v>16623.052744764209</v>
      </c>
      <c r="Q96" s="7">
        <f>P96+($S96-$N96)/($S$95-$N$95)</f>
        <v>18047.54194508784</v>
      </c>
      <c r="R96" s="7">
        <f>Q96+($S96-$N96)/($S$95-$N$95)</f>
        <v>19472.031145411471</v>
      </c>
      <c r="S96" s="245">
        <f>S$91*S74/S$86*exchangeRate</f>
        <v>20896.520345735102</v>
      </c>
      <c r="T96" s="7">
        <f>S96+($AC96-$S96)/($AC$95-$S$95)</f>
        <v>20997.141410683573</v>
      </c>
      <c r="U96" s="7">
        <f>T96+($AC96-$S96)/($AC$95-$S$95)</f>
        <v>21097.762475632044</v>
      </c>
      <c r="V96" s="7">
        <f>U96+($AC96-$S96)/($AC$95-$S$95)</f>
        <v>21198.383540580515</v>
      </c>
      <c r="W96" s="7">
        <f>V96+($AC96-$S96)/($AC$95-$S$95)</f>
        <v>21299.004605528986</v>
      </c>
      <c r="X96" s="7">
        <f>W96+($AC96-$S96)/($AC$95-$S$95)</f>
        <v>21399.625670477457</v>
      </c>
      <c r="Y96" s="7">
        <f>X96+($AC96-$S96)/($AC$95-$S$95)</f>
        <v>21500.246735425928</v>
      </c>
      <c r="Z96" s="7">
        <f>Y96+($AC96-$S96)/($AC$95-$S$95)</f>
        <v>21600.867800374399</v>
      </c>
      <c r="AA96" s="7">
        <f>Z96+($AC96-$S96)/($AC$95-$S$95)</f>
        <v>21701.48886532287</v>
      </c>
      <c r="AB96" s="7">
        <f>AA96+($AC96-$S96)/($AC$95-$S$95)</f>
        <v>21802.109930271341</v>
      </c>
      <c r="AC96" s="245">
        <f>AC$91*AC74/AC$86*exchangeRate</f>
        <v>21902.730995219823</v>
      </c>
      <c r="AD96" s="7">
        <f>AC96+($AM96-$AC96)/($AM$95-$AC$95)</f>
        <v>22933.550020575243</v>
      </c>
      <c r="AE96" s="7">
        <f t="shared" ref="AE96:AL96" si="99">AD96+($AM96-$AC96)/($AM$95-$AC$95)</f>
        <v>23964.369045930664</v>
      </c>
      <c r="AF96" s="7">
        <f t="shared" si="99"/>
        <v>24995.188071286084</v>
      </c>
      <c r="AG96" s="7">
        <f t="shared" si="99"/>
        <v>26026.007096641504</v>
      </c>
      <c r="AH96" s="7">
        <f t="shared" si="99"/>
        <v>27056.826121996924</v>
      </c>
      <c r="AI96" s="7">
        <f t="shared" si="99"/>
        <v>28087.645147352345</v>
      </c>
      <c r="AJ96" s="7">
        <f t="shared" si="99"/>
        <v>29118.464172707765</v>
      </c>
      <c r="AK96" s="7">
        <f t="shared" si="99"/>
        <v>30149.283198063185</v>
      </c>
      <c r="AL96" s="7">
        <f t="shared" si="99"/>
        <v>31180.102223418606</v>
      </c>
      <c r="AM96" s="245">
        <f>AM$91*AM74/AM$86*exchangeRate</f>
        <v>32210.921248774015</v>
      </c>
    </row>
    <row r="97" spans="1:39" s="12" customFormat="1" x14ac:dyDescent="0.25">
      <c r="A97" s="181" t="s">
        <v>137</v>
      </c>
      <c r="B97" s="245">
        <v>752.27429700000005</v>
      </c>
      <c r="C97" s="7">
        <f t="shared" ref="C97:H97" si="100">B97+($I97-$B97)/($I$95-$B$95)</f>
        <v>2040.3642928502904</v>
      </c>
      <c r="D97" s="7">
        <f t="shared" si="100"/>
        <v>3328.4542887005809</v>
      </c>
      <c r="E97" s="7">
        <f t="shared" si="100"/>
        <v>4616.5442845508715</v>
      </c>
      <c r="F97" s="7">
        <f t="shared" si="100"/>
        <v>5904.634280401162</v>
      </c>
      <c r="G97" s="7">
        <f t="shared" si="100"/>
        <v>7192.7242762514525</v>
      </c>
      <c r="H97" s="7">
        <f t="shared" si="100"/>
        <v>8480.814272101743</v>
      </c>
      <c r="I97" s="245">
        <f>I$91*I75/I$86*exchangeRate</f>
        <v>9768.9042679520317</v>
      </c>
      <c r="J97" s="7">
        <f t="shared" ref="J97:M97" si="101">I97+($N97-$I97)/($N$95-$I$95)</f>
        <v>12003.217847814005</v>
      </c>
      <c r="K97" s="7">
        <f t="shared" si="101"/>
        <v>14237.531427675978</v>
      </c>
      <c r="L97" s="7">
        <f t="shared" si="101"/>
        <v>16471.845007537951</v>
      </c>
      <c r="M97" s="7">
        <f t="shared" si="101"/>
        <v>18706.158587399925</v>
      </c>
      <c r="N97" s="245">
        <f t="shared" ref="N97" si="102">N$91*N75/N$86*exchangeRate</f>
        <v>20940.472167261898</v>
      </c>
      <c r="O97" s="7">
        <f>N97+($S97-$N97)/($S$95-$N$95)</f>
        <v>26440.277528625375</v>
      </c>
      <c r="P97" s="7">
        <f>O97+($S97-$N97)/($S$95-$N$95)</f>
        <v>31940.082889988851</v>
      </c>
      <c r="Q97" s="7">
        <f>P97+($S97-$N97)/($S$95-$N$95)</f>
        <v>37439.888251352328</v>
      </c>
      <c r="R97" s="7">
        <f>Q97+($S97-$N97)/($S$95-$N$95)</f>
        <v>42939.693612715804</v>
      </c>
      <c r="S97" s="245">
        <f>S$91*S75/S$86*exchangeRate</f>
        <v>48439.498974079273</v>
      </c>
      <c r="T97" s="7">
        <f>S97+($AC97-$S97)/($AC$95-$S$95)</f>
        <v>52115.540278357366</v>
      </c>
      <c r="U97" s="7">
        <f>T97+($AC97-$S97)/($AC$95-$S$95)</f>
        <v>55791.581582635452</v>
      </c>
      <c r="V97" s="7">
        <f>U97+($AC97-$S97)/($AC$95-$S$95)</f>
        <v>59467.622886913538</v>
      </c>
      <c r="W97" s="7">
        <f>V97+($AC97-$S97)/($AC$95-$S$95)</f>
        <v>63143.664191191623</v>
      </c>
      <c r="X97" s="7">
        <f>W97+($AC97-$S97)/($AC$95-$S$95)</f>
        <v>66819.705495469709</v>
      </c>
      <c r="Y97" s="7">
        <f>X97+($AC97-$S97)/($AC$95-$S$95)</f>
        <v>70495.746799747794</v>
      </c>
      <c r="Z97" s="7">
        <f>Y97+($AC97-$S97)/($AC$95-$S$95)</f>
        <v>74171.78810402588</v>
      </c>
      <c r="AA97" s="7">
        <f>Z97+($AC97-$S97)/($AC$95-$S$95)</f>
        <v>77847.829408303965</v>
      </c>
      <c r="AB97" s="7">
        <f>AA97+($AC97-$S97)/($AC$95-$S$95)</f>
        <v>81523.870712582051</v>
      </c>
      <c r="AC97" s="245">
        <f>AC$91*AC75/AC$86*exchangeRate</f>
        <v>85199.912016860166</v>
      </c>
      <c r="AD97" s="7">
        <f t="shared" ref="AD97:AL97" si="103">AC97+($AM97-$AC97)/($AM$95-$AC$95)</f>
        <v>85739.34572468682</v>
      </c>
      <c r="AE97" s="7">
        <f t="shared" si="103"/>
        <v>86278.779432513475</v>
      </c>
      <c r="AF97" s="7">
        <f t="shared" si="103"/>
        <v>86818.213140340129</v>
      </c>
      <c r="AG97" s="7">
        <f t="shared" si="103"/>
        <v>87357.646848166783</v>
      </c>
      <c r="AH97" s="7">
        <f t="shared" si="103"/>
        <v>87897.080555993438</v>
      </c>
      <c r="AI97" s="7">
        <f t="shared" si="103"/>
        <v>88436.514263820092</v>
      </c>
      <c r="AJ97" s="7">
        <f t="shared" si="103"/>
        <v>88975.947971646747</v>
      </c>
      <c r="AK97" s="7">
        <f t="shared" si="103"/>
        <v>89515.381679473401</v>
      </c>
      <c r="AL97" s="7">
        <f t="shared" si="103"/>
        <v>90054.815387300056</v>
      </c>
      <c r="AM97" s="245">
        <f>AM$91*AM75/AM$86*exchangeRate</f>
        <v>90594.249095126725</v>
      </c>
    </row>
    <row r="98" spans="1:39" s="12" customFormat="1" x14ac:dyDescent="0.25">
      <c r="A98" s="181" t="s">
        <v>138</v>
      </c>
      <c r="B98" s="245">
        <v>638.72549079999999</v>
      </c>
      <c r="C98" s="7">
        <f t="shared" ref="C98:H98" si="104">B98+($I98-$B98)/($I$95-$B$95)</f>
        <v>814.7413307691088</v>
      </c>
      <c r="D98" s="7">
        <f t="shared" si="104"/>
        <v>990.75717073821761</v>
      </c>
      <c r="E98" s="7">
        <f t="shared" si="104"/>
        <v>1166.7730107073264</v>
      </c>
      <c r="F98" s="7">
        <f t="shared" si="104"/>
        <v>1342.7888506764352</v>
      </c>
      <c r="G98" s="7">
        <f t="shared" si="104"/>
        <v>1518.804690645544</v>
      </c>
      <c r="H98" s="7">
        <f t="shared" si="104"/>
        <v>1694.8205306146529</v>
      </c>
      <c r="I98" s="245">
        <f>I$91*I76/I$86*exchangeRate</f>
        <v>1870.8363705837614</v>
      </c>
      <c r="J98" s="7">
        <f t="shared" ref="J98:M98" si="105">I98+($N98-$I98)/($N$95-$I$95)</f>
        <v>2319.8567623383478</v>
      </c>
      <c r="K98" s="7">
        <f t="shared" si="105"/>
        <v>2768.8771540929342</v>
      </c>
      <c r="L98" s="7">
        <f t="shared" si="105"/>
        <v>3217.8975458475206</v>
      </c>
      <c r="M98" s="7">
        <f t="shared" si="105"/>
        <v>3666.917937602107</v>
      </c>
      <c r="N98" s="245">
        <f t="shared" ref="N98" si="106">N$91*N76/N$86*exchangeRate</f>
        <v>4115.9383293566925</v>
      </c>
      <c r="O98" s="7">
        <f>N98+($S98-$N98)/($S$95-$N$95)</f>
        <v>3759.7096447315234</v>
      </c>
      <c r="P98" s="7">
        <f>O98+($S98-$N98)/($S$95-$N$95)</f>
        <v>3403.4809601063544</v>
      </c>
      <c r="Q98" s="7">
        <f>P98+($S98-$N98)/($S$95-$N$95)</f>
        <v>3047.2522754811853</v>
      </c>
      <c r="R98" s="7">
        <f>Q98+($S98-$N98)/($S$95-$N$95)</f>
        <v>2691.0235908560162</v>
      </c>
      <c r="S98" s="245">
        <f>S$91*S76/S$86*exchangeRate</f>
        <v>2334.794906230848</v>
      </c>
      <c r="T98" s="7">
        <f>S98+($AC98-$S98)/($AC$95-$S$95)</f>
        <v>2450.5187615407385</v>
      </c>
      <c r="U98" s="7">
        <f>T98+($AC98-$S98)/($AC$95-$S$95)</f>
        <v>2566.242616850629</v>
      </c>
      <c r="V98" s="7">
        <f>U98+($AC98-$S98)/($AC$95-$S$95)</f>
        <v>2681.9664721605195</v>
      </c>
      <c r="W98" s="7">
        <f>V98+($AC98-$S98)/($AC$95-$S$95)</f>
        <v>2797.69032747041</v>
      </c>
      <c r="X98" s="7">
        <f>W98+($AC98-$S98)/($AC$95-$S$95)</f>
        <v>2913.4141827803005</v>
      </c>
      <c r="Y98" s="7">
        <f>X98+($AC98-$S98)/($AC$95-$S$95)</f>
        <v>3029.138038090191</v>
      </c>
      <c r="Z98" s="7">
        <f>Y98+($AC98-$S98)/($AC$95-$S$95)</f>
        <v>3144.8618934000815</v>
      </c>
      <c r="AA98" s="7">
        <f>Z98+($AC98-$S98)/($AC$95-$S$95)</f>
        <v>3260.585748709972</v>
      </c>
      <c r="AB98" s="7">
        <f>AA98+($AC98-$S98)/($AC$95-$S$95)</f>
        <v>3376.3096040198625</v>
      </c>
      <c r="AC98" s="245">
        <f>AC$91*AC76/AC$86*exchangeRate</f>
        <v>3492.033459329753</v>
      </c>
      <c r="AD98" s="7">
        <f t="shared" ref="AD98:AL98" si="107">AC98+($AM98-$AC98)/($AM$95-$AC$95)</f>
        <v>3626.4361182211378</v>
      </c>
      <c r="AE98" s="7">
        <f t="shared" si="107"/>
        <v>3760.8387771125226</v>
      </c>
      <c r="AF98" s="7">
        <f t="shared" si="107"/>
        <v>3895.2414360039074</v>
      </c>
      <c r="AG98" s="7">
        <f t="shared" si="107"/>
        <v>4029.6440948952923</v>
      </c>
      <c r="AH98" s="7">
        <f t="shared" si="107"/>
        <v>4164.0467537866771</v>
      </c>
      <c r="AI98" s="7">
        <f t="shared" si="107"/>
        <v>4298.4494126780619</v>
      </c>
      <c r="AJ98" s="7">
        <f t="shared" si="107"/>
        <v>4432.8520715694467</v>
      </c>
      <c r="AK98" s="7">
        <f t="shared" si="107"/>
        <v>4567.2547304608315</v>
      </c>
      <c r="AL98" s="7">
        <f t="shared" si="107"/>
        <v>4701.6573893522163</v>
      </c>
      <c r="AM98" s="245">
        <f>AM$91*AM76/AM$86*exchangeRate</f>
        <v>4836.060048243603</v>
      </c>
    </row>
    <row r="99" spans="1:39" s="12" customFormat="1" x14ac:dyDescent="0.25">
      <c r="A99" s="181" t="s">
        <v>139</v>
      </c>
      <c r="B99" s="245">
        <v>4.3678165160000004</v>
      </c>
      <c r="C99" s="7">
        <f t="shared" ref="C99:H99" si="108">B99+($I99-$B99)/($I$95-$B$95)</f>
        <v>1405.179232978458</v>
      </c>
      <c r="D99" s="7">
        <f t="shared" si="108"/>
        <v>2805.9906494409161</v>
      </c>
      <c r="E99" s="7">
        <f t="shared" si="108"/>
        <v>4206.8020659033737</v>
      </c>
      <c r="F99" s="7">
        <f t="shared" si="108"/>
        <v>5607.6134823658322</v>
      </c>
      <c r="G99" s="7">
        <f t="shared" si="108"/>
        <v>7008.4248988282907</v>
      </c>
      <c r="H99" s="7">
        <f t="shared" si="108"/>
        <v>8409.2363152907492</v>
      </c>
      <c r="I99" s="245">
        <f>I$91*I77/I$86*exchangeRate</f>
        <v>9810.0477317532059</v>
      </c>
      <c r="J99" s="7">
        <f t="shared" ref="J99:M99" si="109">I99+($N99-$I99)/($N$95-$I$95)</f>
        <v>11708.566937618829</v>
      </c>
      <c r="K99" s="7">
        <f t="shared" si="109"/>
        <v>13607.086143484452</v>
      </c>
      <c r="L99" s="7">
        <f t="shared" si="109"/>
        <v>15505.605349350075</v>
      </c>
      <c r="M99" s="7">
        <f t="shared" si="109"/>
        <v>17404.124555215698</v>
      </c>
      <c r="N99" s="245">
        <f t="shared" ref="N99" si="110">N$91*N77/N$86*exchangeRate</f>
        <v>19302.643761081323</v>
      </c>
      <c r="O99" s="7">
        <f>N99+($S99-$N99)/($S$95-$N$95)</f>
        <v>18979.501752799315</v>
      </c>
      <c r="P99" s="7">
        <f>O99+($S99-$N99)/($S$95-$N$95)</f>
        <v>18656.359744517307</v>
      </c>
      <c r="Q99" s="7">
        <f>P99+($S99-$N99)/($S$95-$N$95)</f>
        <v>18333.2177362353</v>
      </c>
      <c r="R99" s="7">
        <f>Q99+($S99-$N99)/($S$95-$N$95)</f>
        <v>18010.075727953292</v>
      </c>
      <c r="S99" s="245">
        <f>S$91*S77/S$86*exchangeRate</f>
        <v>17686.933719671288</v>
      </c>
      <c r="T99" s="7">
        <f>S99+($AC99-$S99)/($AC$95-$S$95)</f>
        <v>26801.470807091799</v>
      </c>
      <c r="U99" s="7">
        <f>T99+($AC99-$S99)/($AC$95-$S$95)</f>
        <v>35916.00789451231</v>
      </c>
      <c r="V99" s="7">
        <f>U99+($AC99-$S99)/($AC$95-$S$95)</f>
        <v>45030.544981932821</v>
      </c>
      <c r="W99" s="7">
        <f>V99+($AC99-$S99)/($AC$95-$S$95)</f>
        <v>54145.082069353331</v>
      </c>
      <c r="X99" s="7">
        <f>W99+($AC99-$S99)/($AC$95-$S$95)</f>
        <v>63259.619156773842</v>
      </c>
      <c r="Y99" s="7">
        <f>X99+($AC99-$S99)/($AC$95-$S$95)</f>
        <v>72374.156244194353</v>
      </c>
      <c r="Z99" s="7">
        <f>Y99+($AC99-$S99)/($AC$95-$S$95)</f>
        <v>81488.693331614864</v>
      </c>
      <c r="AA99" s="7">
        <f>Z99+($AC99-$S99)/($AC$95-$S$95)</f>
        <v>90603.230419035375</v>
      </c>
      <c r="AB99" s="7">
        <f>AA99+($AC99-$S99)/($AC$95-$S$95)</f>
        <v>99717.767506455886</v>
      </c>
      <c r="AC99" s="245">
        <f>AC$91*AC77/AC$86*exchangeRate</f>
        <v>108832.30459387641</v>
      </c>
      <c r="AD99" s="7">
        <f t="shared" ref="AD99:AL99" si="111">AC99+($AM99-$AC99)/($AM$95-$AC$95)</f>
        <v>107592.3892673451</v>
      </c>
      <c r="AE99" s="7">
        <f t="shared" si="111"/>
        <v>106352.4739408138</v>
      </c>
      <c r="AF99" s="7">
        <f t="shared" si="111"/>
        <v>105112.55861428249</v>
      </c>
      <c r="AG99" s="7">
        <f t="shared" si="111"/>
        <v>103872.64328775118</v>
      </c>
      <c r="AH99" s="7">
        <f t="shared" si="111"/>
        <v>102632.72796121988</v>
      </c>
      <c r="AI99" s="7">
        <f t="shared" si="111"/>
        <v>101392.81263468857</v>
      </c>
      <c r="AJ99" s="7">
        <f t="shared" si="111"/>
        <v>100152.89730815726</v>
      </c>
      <c r="AK99" s="7">
        <f t="shared" si="111"/>
        <v>98912.981981625955</v>
      </c>
      <c r="AL99" s="7">
        <f t="shared" si="111"/>
        <v>97673.066655094648</v>
      </c>
      <c r="AM99" s="245">
        <f>AM$91*AM77/AM$86*exchangeRate</f>
        <v>96433.151328563312</v>
      </c>
    </row>
    <row r="100" spans="1:39" s="12" customFormat="1" x14ac:dyDescent="0.25">
      <c r="A100" s="181" t="s">
        <v>59</v>
      </c>
      <c r="B100" s="245">
        <v>288.43088970000002</v>
      </c>
      <c r="C100" s="7">
        <f t="shared" ref="C100:H100" si="112">B100+($I100-$B100)/($I$95-$B$95)</f>
        <v>648.7235100742073</v>
      </c>
      <c r="D100" s="7">
        <f t="shared" si="112"/>
        <v>1009.0161304484145</v>
      </c>
      <c r="E100" s="7">
        <f t="shared" si="112"/>
        <v>1369.3087508226217</v>
      </c>
      <c r="F100" s="7">
        <f t="shared" si="112"/>
        <v>1729.6013711968289</v>
      </c>
      <c r="G100" s="7">
        <f t="shared" si="112"/>
        <v>2089.8939915710362</v>
      </c>
      <c r="H100" s="7">
        <f t="shared" si="112"/>
        <v>2450.1866119452434</v>
      </c>
      <c r="I100" s="245">
        <f>I$91*I78/I$86*exchangeRate</f>
        <v>2810.4792323194511</v>
      </c>
      <c r="J100" s="7">
        <f t="shared" ref="J100:M100" si="113">I100+($N100-$I100)/($N$95-$I$95)</f>
        <v>3517.1923263451017</v>
      </c>
      <c r="K100" s="7">
        <f t="shared" si="113"/>
        <v>4223.9054203707528</v>
      </c>
      <c r="L100" s="7">
        <f t="shared" si="113"/>
        <v>4930.618514396404</v>
      </c>
      <c r="M100" s="7">
        <f t="shared" si="113"/>
        <v>5637.3316084220551</v>
      </c>
      <c r="N100" s="245">
        <f t="shared" ref="N100" si="114">N$91*N78/N$86*exchangeRate</f>
        <v>6344.0447024477053</v>
      </c>
      <c r="O100" s="7">
        <f>N100+($S100-$N100)/($S$95-$N$95)</f>
        <v>5614.0578313138076</v>
      </c>
      <c r="P100" s="7">
        <f>O100+($S100-$N100)/($S$95-$N$95)</f>
        <v>4884.0709601799099</v>
      </c>
      <c r="Q100" s="7">
        <f>P100+($S100-$N100)/($S$95-$N$95)</f>
        <v>4154.0840890460122</v>
      </c>
      <c r="R100" s="7">
        <f>Q100+($S100-$N100)/($S$95-$N$95)</f>
        <v>3424.097217912114</v>
      </c>
      <c r="S100" s="245">
        <f>S$91*S78/S$86*exchangeRate</f>
        <v>2694.110346778215</v>
      </c>
      <c r="T100" s="7">
        <f>S100+($AC100-$S100)/($AC$95-$S$95)</f>
        <v>2897.8899864113368</v>
      </c>
      <c r="U100" s="7">
        <f>T100+($AC100-$S100)/($AC$95-$S$95)</f>
        <v>3101.6696260444587</v>
      </c>
      <c r="V100" s="7">
        <f>U100+($AC100-$S100)/($AC$95-$S$95)</f>
        <v>3305.4492656775806</v>
      </c>
      <c r="W100" s="7">
        <f>V100+($AC100-$S100)/($AC$95-$S$95)</f>
        <v>3509.2289053107024</v>
      </c>
      <c r="X100" s="7">
        <f>W100+($AC100-$S100)/($AC$95-$S$95)</f>
        <v>3713.0085449438243</v>
      </c>
      <c r="Y100" s="7">
        <f>X100+($AC100-$S100)/($AC$95-$S$95)</f>
        <v>3916.7881845769462</v>
      </c>
      <c r="Z100" s="7">
        <f>Y100+($AC100-$S100)/($AC$95-$S$95)</f>
        <v>4120.5678242100685</v>
      </c>
      <c r="AA100" s="7">
        <f>Z100+($AC100-$S100)/($AC$95-$S$95)</f>
        <v>4324.3474638431908</v>
      </c>
      <c r="AB100" s="7">
        <f>AA100+($AC100-$S100)/($AC$95-$S$95)</f>
        <v>4528.1271034763131</v>
      </c>
      <c r="AC100" s="245">
        <f>AC$91*AC78/AC$86*exchangeRate</f>
        <v>4731.9067431094345</v>
      </c>
      <c r="AD100" s="7">
        <f t="shared" ref="AD100:AL100" si="115">AC100+($AM100-$AC100)/($AM$95-$AC$95)</f>
        <v>2254.444141335488</v>
      </c>
      <c r="AE100" s="7">
        <f t="shared" si="115"/>
        <v>-223.01846043845853</v>
      </c>
      <c r="AF100" s="7">
        <f t="shared" si="115"/>
        <v>-2700.481062212405</v>
      </c>
      <c r="AG100" s="7">
        <f t="shared" si="115"/>
        <v>-5177.9436639863516</v>
      </c>
      <c r="AH100" s="7">
        <f t="shared" si="115"/>
        <v>-7655.4062657602981</v>
      </c>
      <c r="AI100" s="7">
        <f t="shared" si="115"/>
        <v>-10132.868867534246</v>
      </c>
      <c r="AJ100" s="7">
        <f t="shared" si="115"/>
        <v>-12610.331469308192</v>
      </c>
      <c r="AK100" s="7">
        <f t="shared" si="115"/>
        <v>-15087.794071082139</v>
      </c>
      <c r="AL100" s="7">
        <f t="shared" si="115"/>
        <v>-17565.256672856085</v>
      </c>
      <c r="AM100" s="245">
        <f>AM$91*AM78/AM$86*exchangeRate</f>
        <v>-20042.719274630032</v>
      </c>
    </row>
    <row r="101" spans="1:39" s="12" customFormat="1" x14ac:dyDescent="0.25">
      <c r="A101" s="181" t="s">
        <v>60</v>
      </c>
      <c r="B101" s="245">
        <v>514.10128280000004</v>
      </c>
      <c r="C101" s="7">
        <f t="shared" ref="C101:H101" si="116">B101+($I101-$B101)/($I$95-$B$95)</f>
        <v>493.62032444974244</v>
      </c>
      <c r="D101" s="7">
        <f t="shared" si="116"/>
        <v>473.13936609948485</v>
      </c>
      <c r="E101" s="7">
        <f t="shared" si="116"/>
        <v>452.65840774922725</v>
      </c>
      <c r="F101" s="7">
        <f t="shared" si="116"/>
        <v>432.17744939896966</v>
      </c>
      <c r="G101" s="7">
        <f t="shared" si="116"/>
        <v>411.69649104871206</v>
      </c>
      <c r="H101" s="7">
        <f t="shared" si="116"/>
        <v>391.21553269845447</v>
      </c>
      <c r="I101" s="245">
        <f>I$91*I79/I$86*exchangeRate</f>
        <v>370.7345743481967</v>
      </c>
      <c r="J101" s="7">
        <f t="shared" ref="J101:M101" si="117">I101+($N101-$I101)/($N$95-$I$95)</f>
        <v>443.80040880524234</v>
      </c>
      <c r="K101" s="7">
        <f t="shared" si="117"/>
        <v>516.86624326228798</v>
      </c>
      <c r="L101" s="7">
        <f t="shared" si="117"/>
        <v>589.93207771933362</v>
      </c>
      <c r="M101" s="7">
        <f t="shared" si="117"/>
        <v>662.99791217637926</v>
      </c>
      <c r="N101" s="245">
        <f t="shared" ref="N101" si="118">N$91*N79/N$86*exchangeRate</f>
        <v>736.06374663342501</v>
      </c>
      <c r="O101" s="7">
        <f>N101+($S101-$N101)/($S$95-$N$95)</f>
        <v>370.49558998213166</v>
      </c>
      <c r="P101" s="7">
        <f>O101+($S101-$N101)/($S$95-$N$95)</f>
        <v>4.927433330838312</v>
      </c>
      <c r="Q101" s="7">
        <f>P101+($S101-$N101)/($S$95-$N$95)</f>
        <v>-360.64072332045504</v>
      </c>
      <c r="R101" s="7">
        <f>Q101+($S101-$N101)/($S$95-$N$95)</f>
        <v>-726.20887997174839</v>
      </c>
      <c r="S101" s="245">
        <f>S$91*S79/S$86*exchangeRate</f>
        <v>-1091.7770366230416</v>
      </c>
      <c r="T101" s="7">
        <f>S101+($AC101-$S101)/($AC$95-$S$95)</f>
        <v>-1105.8050453032888</v>
      </c>
      <c r="U101" s="7">
        <f>T101+($AC101-$S101)/($AC$95-$S$95)</f>
        <v>-1119.833053983536</v>
      </c>
      <c r="V101" s="7">
        <f>U101+($AC101-$S101)/($AC$95-$S$95)</f>
        <v>-1133.8610626637833</v>
      </c>
      <c r="W101" s="7">
        <f>V101+($AC101-$S101)/($AC$95-$S$95)</f>
        <v>-1147.8890713440305</v>
      </c>
      <c r="X101" s="7">
        <f>W101+($AC101-$S101)/($AC$95-$S$95)</f>
        <v>-1161.9170800242778</v>
      </c>
      <c r="Y101" s="7">
        <f>X101+($AC101-$S101)/($AC$95-$S$95)</f>
        <v>-1175.945088704525</v>
      </c>
      <c r="Z101" s="7">
        <f>Y101+($AC101-$S101)/($AC$95-$S$95)</f>
        <v>-1189.9730973847722</v>
      </c>
      <c r="AA101" s="7">
        <f>Z101+($AC101-$S101)/($AC$95-$S$95)</f>
        <v>-1204.0011060650195</v>
      </c>
      <c r="AB101" s="7">
        <f>AA101+($AC101-$S101)/($AC$95-$S$95)</f>
        <v>-1218.0291147452667</v>
      </c>
      <c r="AC101" s="245">
        <f>AC$91*AC79/AC$86*exchangeRate</f>
        <v>-1232.0571234255149</v>
      </c>
      <c r="AD101" s="7">
        <f t="shared" ref="AD101:AL101" si="119">AC101+($AM101-$AC101)/($AM$95-$AC$95)</f>
        <v>-1226.9596848868864</v>
      </c>
      <c r="AE101" s="7">
        <f t="shared" si="119"/>
        <v>-1221.8622463482579</v>
      </c>
      <c r="AF101" s="7">
        <f t="shared" si="119"/>
        <v>-1216.7648078096295</v>
      </c>
      <c r="AG101" s="7">
        <f t="shared" si="119"/>
        <v>-1211.667369271001</v>
      </c>
      <c r="AH101" s="7">
        <f t="shared" si="119"/>
        <v>-1206.5699307323725</v>
      </c>
      <c r="AI101" s="7">
        <f t="shared" si="119"/>
        <v>-1201.4724921937441</v>
      </c>
      <c r="AJ101" s="7">
        <f t="shared" si="119"/>
        <v>-1196.3750536551156</v>
      </c>
      <c r="AK101" s="7">
        <f t="shared" si="119"/>
        <v>-1191.2776151164871</v>
      </c>
      <c r="AL101" s="7">
        <f t="shared" si="119"/>
        <v>-1186.1801765778587</v>
      </c>
      <c r="AM101" s="245">
        <f>AM$91*AM79/AM$86*exchangeRate</f>
        <v>-1181.0827380392293</v>
      </c>
    </row>
    <row r="102" spans="1:39" s="12" customFormat="1" x14ac:dyDescent="0.25">
      <c r="A102" s="181" t="s">
        <v>140</v>
      </c>
      <c r="B102" s="245">
        <v>0.22515454670000001</v>
      </c>
      <c r="C102" s="7">
        <f t="shared" ref="C102:H102" si="120">B102+($I102-$B102)/($I$95-$B$95)</f>
        <v>78.005630830326211</v>
      </c>
      <c r="D102" s="7">
        <f t="shared" si="120"/>
        <v>155.78610711395243</v>
      </c>
      <c r="E102" s="7">
        <f t="shared" si="120"/>
        <v>233.56658339757865</v>
      </c>
      <c r="F102" s="7">
        <f t="shared" si="120"/>
        <v>311.34705968120488</v>
      </c>
      <c r="G102" s="7">
        <f t="shared" si="120"/>
        <v>389.12753596483111</v>
      </c>
      <c r="H102" s="7">
        <f t="shared" si="120"/>
        <v>466.90801224845734</v>
      </c>
      <c r="I102" s="245">
        <f>I$91*I80/I$86*exchangeRate</f>
        <v>544.68848853208351</v>
      </c>
      <c r="J102" s="7">
        <f t="shared" ref="J102:M102" si="121">I102+($N102-$I102)/($N$95-$I$95)</f>
        <v>684.94880807595587</v>
      </c>
      <c r="K102" s="7">
        <f t="shared" si="121"/>
        <v>825.20912761982822</v>
      </c>
      <c r="L102" s="7">
        <f t="shared" si="121"/>
        <v>965.46944716370058</v>
      </c>
      <c r="M102" s="7">
        <f t="shared" si="121"/>
        <v>1105.7297667075729</v>
      </c>
      <c r="N102" s="245">
        <f t="shared" ref="N102" si="122">N$91*N80/N$86*exchangeRate</f>
        <v>1245.9900862514453</v>
      </c>
      <c r="O102" s="7">
        <f>N102+($S102-$N102)/($S$95-$N$95)</f>
        <v>1106.8583316209222</v>
      </c>
      <c r="P102" s="7">
        <f>O102+($S102-$N102)/($S$95-$N$95)</f>
        <v>967.72657699039905</v>
      </c>
      <c r="Q102" s="7">
        <f>P102+($S102-$N102)/($S$95-$N$95)</f>
        <v>828.59482235987593</v>
      </c>
      <c r="R102" s="7">
        <f>Q102+($S102-$N102)/($S$95-$N$95)</f>
        <v>689.46306772935282</v>
      </c>
      <c r="S102" s="245">
        <f>S$91*S80/S$86*exchangeRate</f>
        <v>550.33131309882958</v>
      </c>
      <c r="T102" s="7">
        <f>S102+($AC102-$S102)/($AC$95-$S$95)</f>
        <v>413.62136188670195</v>
      </c>
      <c r="U102" s="7">
        <f>T102+($AC102-$S102)/($AC$95-$S$95)</f>
        <v>276.91141067457431</v>
      </c>
      <c r="V102" s="7">
        <f>U102+($AC102-$S102)/($AC$95-$S$95)</f>
        <v>140.20145946244668</v>
      </c>
      <c r="W102" s="7">
        <f>V102+($AC102-$S102)/($AC$95-$S$95)</f>
        <v>3.4915082503190433</v>
      </c>
      <c r="X102" s="7">
        <f>W102+($AC102-$S102)/($AC$95-$S$95)</f>
        <v>-133.21844296180859</v>
      </c>
      <c r="Y102" s="7">
        <f>X102+($AC102-$S102)/($AC$95-$S$95)</f>
        <v>-269.92839417393623</v>
      </c>
      <c r="Z102" s="7">
        <f>Y102+($AC102-$S102)/($AC$95-$S$95)</f>
        <v>-406.63834538606386</v>
      </c>
      <c r="AA102" s="7">
        <f>Z102+($AC102-$S102)/($AC$95-$S$95)</f>
        <v>-543.3482965981915</v>
      </c>
      <c r="AB102" s="7">
        <f>AA102+($AC102-$S102)/($AC$95-$S$95)</f>
        <v>-680.05824781031913</v>
      </c>
      <c r="AC102" s="245">
        <f>AC$91*AC80/AC$86*exchangeRate</f>
        <v>-816.76819902244688</v>
      </c>
      <c r="AD102" s="7">
        <f t="shared" ref="AD102:AL102" si="123">AC102+($AM102-$AC102)/($AM$95-$AC$95)</f>
        <v>-732.1636307957732</v>
      </c>
      <c r="AE102" s="7">
        <f t="shared" si="123"/>
        <v>-647.55906256909952</v>
      </c>
      <c r="AF102" s="7">
        <f t="shared" si="123"/>
        <v>-562.95449434242585</v>
      </c>
      <c r="AG102" s="7">
        <f t="shared" si="123"/>
        <v>-478.34992611575217</v>
      </c>
      <c r="AH102" s="7">
        <f t="shared" si="123"/>
        <v>-393.74535788907849</v>
      </c>
      <c r="AI102" s="7">
        <f t="shared" si="123"/>
        <v>-309.14078966240481</v>
      </c>
      <c r="AJ102" s="7">
        <f t="shared" si="123"/>
        <v>-224.53622143573116</v>
      </c>
      <c r="AK102" s="7">
        <f t="shared" si="123"/>
        <v>-139.93165320905752</v>
      </c>
      <c r="AL102" s="7">
        <f t="shared" si="123"/>
        <v>-55.327084982383866</v>
      </c>
      <c r="AM102" s="245">
        <f>AM$91*AM80/AM$86*exchangeRate</f>
        <v>29.277483244289609</v>
      </c>
    </row>
    <row r="103" spans="1:39" s="12" customFormat="1" x14ac:dyDescent="0.25">
      <c r="A103" s="181" t="s">
        <v>141</v>
      </c>
      <c r="B103" s="245">
        <v>2605.7253879999998</v>
      </c>
      <c r="C103" s="7">
        <f t="shared" ref="C103:H103" si="124">B103+($I103-$B103)/($I$95-$B$95)</f>
        <v>2447.9623107119269</v>
      </c>
      <c r="D103" s="7">
        <f t="shared" si="124"/>
        <v>2290.1992334238539</v>
      </c>
      <c r="E103" s="7">
        <f t="shared" si="124"/>
        <v>2132.4361561357809</v>
      </c>
      <c r="F103" s="7">
        <f t="shared" si="124"/>
        <v>1974.6730788477082</v>
      </c>
      <c r="G103" s="7">
        <f t="shared" si="124"/>
        <v>1816.9100015596355</v>
      </c>
      <c r="H103" s="7">
        <f t="shared" si="124"/>
        <v>1659.1469242715627</v>
      </c>
      <c r="I103" s="245">
        <f>I$91*I81/I$86*exchangeRate</f>
        <v>1501.3838469834907</v>
      </c>
      <c r="J103" s="7">
        <f t="shared" ref="J103:M103" si="125">I103+($N103-$I103)/($N$95-$I$95)</f>
        <v>1820.9404720843211</v>
      </c>
      <c r="K103" s="7">
        <f t="shared" si="125"/>
        <v>2140.4970971851517</v>
      </c>
      <c r="L103" s="7">
        <f t="shared" si="125"/>
        <v>2460.0537222859821</v>
      </c>
      <c r="M103" s="7">
        <f t="shared" si="125"/>
        <v>2779.6103473868125</v>
      </c>
      <c r="N103" s="245">
        <f t="shared" ref="N103" si="126">N$91*N81/N$86*exchangeRate</f>
        <v>3099.1669724876429</v>
      </c>
      <c r="O103" s="7">
        <f>N103+($S103-$N103)/($S$95-$N$95)</f>
        <v>3015.1901246108573</v>
      </c>
      <c r="P103" s="7">
        <f>O103+($S103-$N103)/($S$95-$N$95)</f>
        <v>2931.2132767340718</v>
      </c>
      <c r="Q103" s="7">
        <f>P103+($S103-$N103)/($S$95-$N$95)</f>
        <v>2847.2364288572862</v>
      </c>
      <c r="R103" s="7">
        <f>Q103+($S103-$N103)/($S$95-$N$95)</f>
        <v>2763.2595809805007</v>
      </c>
      <c r="S103" s="245">
        <f>S$91*S81/S$86*exchangeRate</f>
        <v>2679.2827331037151</v>
      </c>
      <c r="T103" s="7">
        <f>S103+($AC103-$S103)/($AC$95-$S$95)</f>
        <v>2837.5500253172158</v>
      </c>
      <c r="U103" s="7">
        <f>T103+($AC103-$S103)/($AC$95-$S$95)</f>
        <v>2995.8173175307165</v>
      </c>
      <c r="V103" s="7">
        <f>U103+($AC103-$S103)/($AC$95-$S$95)</f>
        <v>3154.0846097442172</v>
      </c>
      <c r="W103" s="7">
        <f>V103+($AC103-$S103)/($AC$95-$S$95)</f>
        <v>3312.3519019577179</v>
      </c>
      <c r="X103" s="7">
        <f>W103+($AC103-$S103)/($AC$95-$S$95)</f>
        <v>3470.6191941712186</v>
      </c>
      <c r="Y103" s="7">
        <f>X103+($AC103-$S103)/($AC$95-$S$95)</f>
        <v>3628.8864863847193</v>
      </c>
      <c r="Z103" s="7">
        <f>Y103+($AC103-$S103)/($AC$95-$S$95)</f>
        <v>3787.15377859822</v>
      </c>
      <c r="AA103" s="7">
        <f>Z103+($AC103-$S103)/($AC$95-$S$95)</f>
        <v>3945.4210708117207</v>
      </c>
      <c r="AB103" s="7">
        <f>AA103+($AC103-$S103)/($AC$95-$S$95)</f>
        <v>4103.6883630252214</v>
      </c>
      <c r="AC103" s="245">
        <f>AC$91*AC81/AC$86*exchangeRate</f>
        <v>4261.9556552387212</v>
      </c>
      <c r="AD103" s="7">
        <f t="shared" ref="AD103:AL103" si="127">AC103+($AM103-$AC103)/($AM$95-$AC$95)</f>
        <v>4462.538175089785</v>
      </c>
      <c r="AE103" s="7">
        <f t="shared" si="127"/>
        <v>4663.1206949408488</v>
      </c>
      <c r="AF103" s="7">
        <f t="shared" si="127"/>
        <v>4863.7032147919126</v>
      </c>
      <c r="AG103" s="7">
        <f t="shared" si="127"/>
        <v>5064.2857346429764</v>
      </c>
      <c r="AH103" s="7">
        <f t="shared" si="127"/>
        <v>5264.8682544940402</v>
      </c>
      <c r="AI103" s="7">
        <f t="shared" si="127"/>
        <v>5465.450774345104</v>
      </c>
      <c r="AJ103" s="7">
        <f t="shared" si="127"/>
        <v>5666.0332941961678</v>
      </c>
      <c r="AK103" s="7">
        <f t="shared" si="127"/>
        <v>5866.6158140472317</v>
      </c>
      <c r="AL103" s="7">
        <f t="shared" si="127"/>
        <v>6067.1983338982955</v>
      </c>
      <c r="AM103" s="245">
        <f>AM$91*AM81/AM$86*exchangeRate</f>
        <v>6267.7808537493611</v>
      </c>
    </row>
    <row r="104" spans="1:39" s="12" customFormat="1" x14ac:dyDescent="0.25">
      <c r="A104" s="181" t="s">
        <v>142</v>
      </c>
      <c r="B104" s="245">
        <v>2831.6670730000001</v>
      </c>
      <c r="C104" s="7">
        <f t="shared" ref="C104:H104" si="128">B104+($I104-$B104)/($I$95-$B$95)</f>
        <v>2668.0454066812522</v>
      </c>
      <c r="D104" s="7">
        <f t="shared" si="128"/>
        <v>2504.4237403625043</v>
      </c>
      <c r="E104" s="7">
        <f t="shared" si="128"/>
        <v>2340.8020740437564</v>
      </c>
      <c r="F104" s="7">
        <f t="shared" si="128"/>
        <v>2177.1804077250085</v>
      </c>
      <c r="G104" s="7">
        <f t="shared" si="128"/>
        <v>2013.5587414062607</v>
      </c>
      <c r="H104" s="7">
        <f t="shared" si="128"/>
        <v>1849.9370750875128</v>
      </c>
      <c r="I104" s="245">
        <f>I$91*I82/I$86*exchangeRate</f>
        <v>1686.3154087687644</v>
      </c>
      <c r="J104" s="7">
        <f t="shared" ref="J104:M104" si="129">I104+($N104-$I104)/($N$95-$I$95)</f>
        <v>2030.3941980248399</v>
      </c>
      <c r="K104" s="7">
        <f t="shared" si="129"/>
        <v>2374.4729872809153</v>
      </c>
      <c r="L104" s="7">
        <f t="shared" si="129"/>
        <v>2718.5517765369909</v>
      </c>
      <c r="M104" s="7">
        <f t="shared" si="129"/>
        <v>3062.6305657930666</v>
      </c>
      <c r="N104" s="245">
        <f t="shared" ref="N104" si="130">N$91*N82/N$86*exchangeRate</f>
        <v>3406.7093550491418</v>
      </c>
      <c r="O104" s="7">
        <f>N104+($S104-$N104)/($S$95-$N$95)</f>
        <v>1848.688855510753</v>
      </c>
      <c r="P104" s="7">
        <f>O104+($S104-$N104)/($S$95-$N$95)</f>
        <v>290.66835597236422</v>
      </c>
      <c r="Q104" s="7">
        <f>P104+($S104-$N104)/($S$95-$N$95)</f>
        <v>-1267.3521435660246</v>
      </c>
      <c r="R104" s="7">
        <f>Q104+($S104-$N104)/($S$95-$N$95)</f>
        <v>-2825.3726431044133</v>
      </c>
      <c r="S104" s="245">
        <f>S$91*S82/S$86*exchangeRate</f>
        <v>-4383.3931426428016</v>
      </c>
      <c r="T104" s="7">
        <f>S104+($AC104-$S104)/($AC$95-$S$95)</f>
        <v>-4108.5986981927435</v>
      </c>
      <c r="U104" s="7">
        <f>T104+($AC104-$S104)/($AC$95-$S$95)</f>
        <v>-3833.8042537426859</v>
      </c>
      <c r="V104" s="7">
        <f>U104+($AC104-$S104)/($AC$95-$S$95)</f>
        <v>-3559.0098092926282</v>
      </c>
      <c r="W104" s="7">
        <f>V104+($AC104-$S104)/($AC$95-$S$95)</f>
        <v>-3284.2153648425706</v>
      </c>
      <c r="X104" s="7">
        <f>W104+($AC104-$S104)/($AC$95-$S$95)</f>
        <v>-3009.4209203925129</v>
      </c>
      <c r="Y104" s="7">
        <f>X104+($AC104-$S104)/($AC$95-$S$95)</f>
        <v>-2734.6264759424553</v>
      </c>
      <c r="Z104" s="7">
        <f>Y104+($AC104-$S104)/($AC$95-$S$95)</f>
        <v>-2459.8320314923976</v>
      </c>
      <c r="AA104" s="7">
        <f>Z104+($AC104-$S104)/($AC$95-$S$95)</f>
        <v>-2185.03758704234</v>
      </c>
      <c r="AB104" s="7">
        <f>AA104+($AC104-$S104)/($AC$95-$S$95)</f>
        <v>-1910.2431425922823</v>
      </c>
      <c r="AC104" s="245">
        <f>AC$91*AC82/AC$86*exchangeRate</f>
        <v>-1635.4486981422242</v>
      </c>
      <c r="AD104" s="7">
        <f t="shared" ref="AD104:AL104" si="131">AC104+($AM104-$AC104)/($AM$95-$AC$95)</f>
        <v>-3627.6496761035514</v>
      </c>
      <c r="AE104" s="7">
        <f t="shared" si="131"/>
        <v>-5619.8506540648787</v>
      </c>
      <c r="AF104" s="7">
        <f t="shared" si="131"/>
        <v>-7612.0516320262059</v>
      </c>
      <c r="AG104" s="7">
        <f t="shared" si="131"/>
        <v>-9604.2526099875322</v>
      </c>
      <c r="AH104" s="7">
        <f t="shared" si="131"/>
        <v>-11596.453587948859</v>
      </c>
      <c r="AI104" s="7">
        <f t="shared" si="131"/>
        <v>-13588.654565910187</v>
      </c>
      <c r="AJ104" s="7">
        <f t="shared" si="131"/>
        <v>-15580.855543871514</v>
      </c>
      <c r="AK104" s="7">
        <f t="shared" si="131"/>
        <v>-17573.056521832841</v>
      </c>
      <c r="AL104" s="7">
        <f t="shared" si="131"/>
        <v>-19565.25749979417</v>
      </c>
      <c r="AM104" s="245">
        <f>AM$91*AM82/AM$86*exchangeRate</f>
        <v>-21557.458477755496</v>
      </c>
    </row>
    <row r="105" spans="1:39" s="12" customFormat="1" x14ac:dyDescent="0.25">
      <c r="A105" s="181" t="s">
        <v>143</v>
      </c>
      <c r="B105" s="245">
        <v>11781.592780000001</v>
      </c>
      <c r="C105" s="7">
        <f t="shared" ref="C105:H105" si="132">B105+($I105-$B105)/($I$95-$B$95)</f>
        <v>11854.069208773803</v>
      </c>
      <c r="D105" s="7">
        <f t="shared" si="132"/>
        <v>11926.545637547604</v>
      </c>
      <c r="E105" s="7">
        <f t="shared" si="132"/>
        <v>11999.022066321406</v>
      </c>
      <c r="F105" s="7">
        <f t="shared" si="132"/>
        <v>12071.498495095208</v>
      </c>
      <c r="G105" s="7">
        <f t="shared" si="132"/>
        <v>12143.974923869009</v>
      </c>
      <c r="H105" s="7">
        <f t="shared" si="132"/>
        <v>12216.451352642811</v>
      </c>
      <c r="I105" s="245">
        <f>I$91*I83/I$86*exchangeRate</f>
        <v>12288.927781416607</v>
      </c>
      <c r="J105" s="7">
        <f t="shared" ref="J105:M105" si="133">I105+($N105-$I105)/($N$95-$I$95)</f>
        <v>15131.740693641084</v>
      </c>
      <c r="K105" s="7">
        <f t="shared" si="133"/>
        <v>17974.553605865563</v>
      </c>
      <c r="L105" s="7">
        <f t="shared" si="133"/>
        <v>20817.366518090043</v>
      </c>
      <c r="M105" s="7">
        <f t="shared" si="133"/>
        <v>23660.179430314522</v>
      </c>
      <c r="N105" s="245">
        <f t="shared" ref="N105" si="134">N$91*N83/N$86*exchangeRate</f>
        <v>26502.992342538993</v>
      </c>
      <c r="O105" s="7">
        <f>N105+($S105-$N105)/($S$95-$N$95)</f>
        <v>37207.161981239602</v>
      </c>
      <c r="P105" s="7">
        <f>O105+($S105-$N105)/($S$95-$N$95)</f>
        <v>47911.331619940211</v>
      </c>
      <c r="Q105" s="7">
        <f>P105+($S105-$N105)/($S$95-$N$95)</f>
        <v>58615.501258640819</v>
      </c>
      <c r="R105" s="7">
        <f>Q105+($S105-$N105)/($S$95-$N$95)</f>
        <v>69319.670897341421</v>
      </c>
      <c r="S105" s="245">
        <f>S$91*S83/S$86*exchangeRate</f>
        <v>80023.840536042029</v>
      </c>
      <c r="T105" s="7">
        <f>S105+($AC105-$S105)/($AC$95-$S$95)</f>
        <v>74727.266624312644</v>
      </c>
      <c r="U105" s="7">
        <f>T105+($AC105-$S105)/($AC$95-$S$95)</f>
        <v>69430.692712583259</v>
      </c>
      <c r="V105" s="7">
        <f>U105+($AC105-$S105)/($AC$95-$S$95)</f>
        <v>64134.118800853874</v>
      </c>
      <c r="W105" s="7">
        <f>V105+($AC105-$S105)/($AC$95-$S$95)</f>
        <v>58837.544889124489</v>
      </c>
      <c r="X105" s="7">
        <f>W105+($AC105-$S105)/($AC$95-$S$95)</f>
        <v>53540.970977395104</v>
      </c>
      <c r="Y105" s="7">
        <f>X105+($AC105-$S105)/($AC$95-$S$95)</f>
        <v>48244.397065665718</v>
      </c>
      <c r="Z105" s="7">
        <f>Y105+($AC105-$S105)/($AC$95-$S$95)</f>
        <v>42947.823153936333</v>
      </c>
      <c r="AA105" s="7">
        <f>Z105+($AC105-$S105)/($AC$95-$S$95)</f>
        <v>37651.249242206948</v>
      </c>
      <c r="AB105" s="7">
        <f>AA105+($AC105-$S105)/($AC$95-$S$95)</f>
        <v>32354.675330477563</v>
      </c>
      <c r="AC105" s="245">
        <f>AC$91*AC83/AC$86*exchangeRate</f>
        <v>27058.101418748181</v>
      </c>
      <c r="AD105" s="7">
        <f t="shared" ref="AD105:AL105" si="135">AC105+($AM105-$AC105)/($AM$95-$AC$95)</f>
        <v>36591.951715624949</v>
      </c>
      <c r="AE105" s="7">
        <f t="shared" si="135"/>
        <v>46125.802012501714</v>
      </c>
      <c r="AF105" s="7">
        <f t="shared" si="135"/>
        <v>55659.652309378478</v>
      </c>
      <c r="AG105" s="7">
        <f t="shared" si="135"/>
        <v>65193.502606255242</v>
      </c>
      <c r="AH105" s="7">
        <f t="shared" si="135"/>
        <v>74727.352903132007</v>
      </c>
      <c r="AI105" s="7">
        <f t="shared" si="135"/>
        <v>84261.203200008778</v>
      </c>
      <c r="AJ105" s="7">
        <f t="shared" si="135"/>
        <v>93795.05349688555</v>
      </c>
      <c r="AK105" s="7">
        <f t="shared" si="135"/>
        <v>103328.90379376232</v>
      </c>
      <c r="AL105" s="7">
        <f t="shared" si="135"/>
        <v>112862.75409063909</v>
      </c>
      <c r="AM105" s="245">
        <f>AM$91*AM83/AM$86*exchangeRate</f>
        <v>122396.60438751582</v>
      </c>
    </row>
    <row r="106" spans="1:39" s="12" customFormat="1" x14ac:dyDescent="0.25">
      <c r="A106" s="181" t="s">
        <v>65</v>
      </c>
      <c r="B106" s="245">
        <v>474.12527679999999</v>
      </c>
      <c r="C106" s="7">
        <f t="shared" ref="C106:H106" si="136">B106+($I106-$B106)/($I$95-$B$95)</f>
        <v>734.58343324654834</v>
      </c>
      <c r="D106" s="7">
        <f t="shared" si="136"/>
        <v>995.04158969309674</v>
      </c>
      <c r="E106" s="7">
        <f t="shared" si="136"/>
        <v>1255.4997461396451</v>
      </c>
      <c r="F106" s="7">
        <f t="shared" si="136"/>
        <v>1515.9579025861935</v>
      </c>
      <c r="G106" s="7">
        <f t="shared" si="136"/>
        <v>1776.4160590327419</v>
      </c>
      <c r="H106" s="7">
        <f t="shared" si="136"/>
        <v>2036.8742154792903</v>
      </c>
      <c r="I106" s="245">
        <f>I$91*I84/I$86*exchangeRate</f>
        <v>2297.3323719258387</v>
      </c>
      <c r="J106" s="7">
        <f t="shared" ref="J106:M106" si="137">I106+($N106-$I106)/($N$95-$I$95)</f>
        <v>2848.1749735137837</v>
      </c>
      <c r="K106" s="7">
        <f t="shared" si="137"/>
        <v>3399.0175751017287</v>
      </c>
      <c r="L106" s="7">
        <f t="shared" si="137"/>
        <v>3949.8601766896736</v>
      </c>
      <c r="M106" s="7">
        <f t="shared" si="137"/>
        <v>4500.7027782776186</v>
      </c>
      <c r="N106" s="245">
        <f t="shared" ref="N106" si="138">N$91*N84/N$86*exchangeRate</f>
        <v>5051.5453798655635</v>
      </c>
      <c r="O106" s="7">
        <f>N106+($S106-$N106)/($S$95-$N$95)</f>
        <v>412.96303303939476</v>
      </c>
      <c r="P106" s="7">
        <f>O106+($S106-$N106)/($S$95-$N$95)</f>
        <v>-4225.619313786774</v>
      </c>
      <c r="Q106" s="7">
        <f>P106+($S106-$N106)/($S$95-$N$95)</f>
        <v>-8864.2016606129437</v>
      </c>
      <c r="R106" s="7">
        <f>Q106+($S106-$N106)/($S$95-$N$95)</f>
        <v>-13502.784007439113</v>
      </c>
      <c r="S106" s="245">
        <f>S$91*S84/S$86*exchangeRate</f>
        <v>-18141.366354265283</v>
      </c>
      <c r="T106" s="7">
        <f>S106+($AC106-$S106)/($AC$95-$S$95)</f>
        <v>-16244.006768064904</v>
      </c>
      <c r="U106" s="7">
        <f>T106+($AC106-$S106)/($AC$95-$S$95)</f>
        <v>-14346.647181864526</v>
      </c>
      <c r="V106" s="7">
        <f>U106+($AC106-$S106)/($AC$95-$S$95)</f>
        <v>-12449.287595664147</v>
      </c>
      <c r="W106" s="7">
        <f>V106+($AC106-$S106)/($AC$95-$S$95)</f>
        <v>-10551.928009463769</v>
      </c>
      <c r="X106" s="7">
        <f>W106+($AC106-$S106)/($AC$95-$S$95)</f>
        <v>-8654.5684232633903</v>
      </c>
      <c r="Y106" s="7">
        <f>X106+($AC106-$S106)/($AC$95-$S$95)</f>
        <v>-6757.2088370630108</v>
      </c>
      <c r="Z106" s="7">
        <f>Y106+($AC106-$S106)/($AC$95-$S$95)</f>
        <v>-4859.8492508626314</v>
      </c>
      <c r="AA106" s="7">
        <f>Z106+($AC106-$S106)/($AC$95-$S$95)</f>
        <v>-2962.4896646622519</v>
      </c>
      <c r="AB106" s="7">
        <f>AA106+($AC106-$S106)/($AC$95-$S$95)</f>
        <v>-1065.1300784618727</v>
      </c>
      <c r="AC106" s="245">
        <f>AC$91*AC84/AC$86*exchangeRate</f>
        <v>832.22950773850903</v>
      </c>
      <c r="AD106" s="7">
        <f t="shared" ref="AD106:AL106" si="139">AC106+($AM106-$AC106)/($AM$95-$AC$95)</f>
        <v>842.07259931351189</v>
      </c>
      <c r="AE106" s="7">
        <f t="shared" si="139"/>
        <v>851.91569088851475</v>
      </c>
      <c r="AF106" s="7">
        <f t="shared" si="139"/>
        <v>861.7587824635176</v>
      </c>
      <c r="AG106" s="7">
        <f t="shared" si="139"/>
        <v>871.60187403852046</v>
      </c>
      <c r="AH106" s="7">
        <f t="shared" si="139"/>
        <v>881.44496561352332</v>
      </c>
      <c r="AI106" s="7">
        <f t="shared" si="139"/>
        <v>891.28805718852618</v>
      </c>
      <c r="AJ106" s="7">
        <f t="shared" si="139"/>
        <v>901.13114876352904</v>
      </c>
      <c r="AK106" s="7">
        <f t="shared" si="139"/>
        <v>910.9742403385319</v>
      </c>
      <c r="AL106" s="7">
        <f t="shared" si="139"/>
        <v>920.81733191353476</v>
      </c>
      <c r="AM106" s="245">
        <f>AM$91*AM84/AM$86*exchangeRate</f>
        <v>930.66042348853796</v>
      </c>
    </row>
    <row r="107" spans="1:39" s="12" customFormat="1" x14ac:dyDescent="0.25">
      <c r="A107" s="181" t="s">
        <v>144</v>
      </c>
      <c r="B107" s="245">
        <v>5981.2326210000001</v>
      </c>
      <c r="C107" s="7">
        <f t="shared" ref="C107:H107" si="140">B107+($I107-$B107)/($I$95-$B$95)</f>
        <v>3741.0605829012488</v>
      </c>
      <c r="D107" s="7">
        <f t="shared" si="140"/>
        <v>1500.8885448024976</v>
      </c>
      <c r="E107" s="7">
        <f t="shared" si="140"/>
        <v>-739.28349329625371</v>
      </c>
      <c r="F107" s="7">
        <f t="shared" si="140"/>
        <v>-2979.455531395005</v>
      </c>
      <c r="G107" s="7">
        <f t="shared" si="140"/>
        <v>-5219.6275694937558</v>
      </c>
      <c r="H107" s="7">
        <f t="shared" si="140"/>
        <v>-7459.7996075925075</v>
      </c>
      <c r="I107" s="245">
        <f>I$91*I85/I$86*exchangeRate</f>
        <v>-9699.9716456912593</v>
      </c>
      <c r="J107" s="7">
        <f t="shared" ref="J107:M107" si="141">I107+($N107-$I107)/($N$95-$I$95)</f>
        <v>-12443.547886831988</v>
      </c>
      <c r="K107" s="7">
        <f t="shared" si="141"/>
        <v>-15187.124127972718</v>
      </c>
      <c r="L107" s="7">
        <f t="shared" si="141"/>
        <v>-17930.700369113449</v>
      </c>
      <c r="M107" s="7">
        <f t="shared" si="141"/>
        <v>-20674.276610254179</v>
      </c>
      <c r="N107" s="245">
        <f t="shared" ref="N107" si="142">N$91*N85/N$86*exchangeRate</f>
        <v>-23417.852851394906</v>
      </c>
      <c r="O107" s="7">
        <f>N107+($S107-$N107)/($S$95-$N$95)</f>
        <v>-18753.833225314756</v>
      </c>
      <c r="P107" s="7">
        <f>O107+($S107-$N107)/($S$95-$N$95)</f>
        <v>-14089.813599234607</v>
      </c>
      <c r="Q107" s="7">
        <f>P107+($S107-$N107)/($S$95-$N$95)</f>
        <v>-9425.7939731544575</v>
      </c>
      <c r="R107" s="7">
        <f>Q107+($S107-$N107)/($S$95-$N$95)</f>
        <v>-4761.7743470743089</v>
      </c>
      <c r="S107" s="245">
        <f>S$91*S85/S$86*exchangeRate</f>
        <v>-97.75472099416217</v>
      </c>
      <c r="T107" s="7">
        <f>S107+($AC107-$S107)/($AC$95-$S$95)</f>
        <v>-119.31940931289294</v>
      </c>
      <c r="U107" s="7">
        <f>T107+($AC107-$S107)/($AC$95-$S$95)</f>
        <v>-140.88409763162372</v>
      </c>
      <c r="V107" s="7">
        <f>U107+($AC107-$S107)/($AC$95-$S$95)</f>
        <v>-162.44878595035448</v>
      </c>
      <c r="W107" s="7">
        <f>V107+($AC107-$S107)/($AC$95-$S$95)</f>
        <v>-184.01347426908524</v>
      </c>
      <c r="X107" s="7">
        <f>W107+($AC107-$S107)/($AC$95-$S$95)</f>
        <v>-205.578162587816</v>
      </c>
      <c r="Y107" s="7">
        <f>X107+($AC107-$S107)/($AC$95-$S$95)</f>
        <v>-227.14285090654676</v>
      </c>
      <c r="Z107" s="7">
        <f>Y107+($AC107-$S107)/($AC$95-$S$95)</f>
        <v>-248.70753922527751</v>
      </c>
      <c r="AA107" s="7">
        <f>Z107+($AC107-$S107)/($AC$95-$S$95)</f>
        <v>-270.27222754400827</v>
      </c>
      <c r="AB107" s="7">
        <f>AA107+($AC107-$S107)/($AC$95-$S$95)</f>
        <v>-291.83691586273903</v>
      </c>
      <c r="AC107" s="245">
        <f>AC$91*AC85/AC$86*exchangeRate</f>
        <v>-313.40160418146991</v>
      </c>
      <c r="AD107" s="7">
        <f t="shared" ref="AD107:AL107" si="143">AC107+($AM107-$AC107)/($AM$95-$AC$95)</f>
        <v>-301.20327704650083</v>
      </c>
      <c r="AE107" s="7">
        <f t="shared" si="143"/>
        <v>-289.00494991153175</v>
      </c>
      <c r="AF107" s="7">
        <f t="shared" si="143"/>
        <v>-276.80662277656268</v>
      </c>
      <c r="AG107" s="7">
        <f t="shared" si="143"/>
        <v>-264.6082956415936</v>
      </c>
      <c r="AH107" s="7">
        <f t="shared" si="143"/>
        <v>-252.40996850662449</v>
      </c>
      <c r="AI107" s="7">
        <f t="shared" si="143"/>
        <v>-240.21164137165539</v>
      </c>
      <c r="AJ107" s="7">
        <f t="shared" si="143"/>
        <v>-228.01331423668628</v>
      </c>
      <c r="AK107" s="7">
        <f t="shared" si="143"/>
        <v>-215.81498710171718</v>
      </c>
      <c r="AL107" s="7">
        <f t="shared" si="143"/>
        <v>-203.61665996674807</v>
      </c>
      <c r="AM107" s="245">
        <f>AM$91*AM85/AM$86*exchangeRate</f>
        <v>-191.41833283177886</v>
      </c>
    </row>
    <row r="108" spans="1:39" s="12" customFormat="1" x14ac:dyDescent="0.25">
      <c r="A108" s="181" t="s">
        <v>102</v>
      </c>
      <c r="B108" s="247">
        <f>SUM(B96:B107)</f>
        <v>36641.298950162702</v>
      </c>
      <c r="C108" s="216">
        <f>SUM(C96:C107)</f>
        <v>37115.432375556382</v>
      </c>
      <c r="D108" s="216">
        <f t="shared" ref="D108" si="144">SUM(D96:D107)</f>
        <v>37589.565800950048</v>
      </c>
      <c r="E108" s="216">
        <f t="shared" ref="E108" si="145">SUM(E96:E107)</f>
        <v>38063.699226343735</v>
      </c>
      <c r="F108" s="216">
        <f t="shared" ref="F108" si="146">SUM(F96:F107)</f>
        <v>38537.832651737415</v>
      </c>
      <c r="G108" s="216">
        <f t="shared" ref="G108" si="147">SUM(G96:G107)</f>
        <v>39011.966077131088</v>
      </c>
      <c r="H108" s="216">
        <f t="shared" ref="H108" si="148">SUM(H96:H107)</f>
        <v>39486.099502524768</v>
      </c>
      <c r="I108" s="247">
        <f t="shared" ref="I108" si="149">SUM(I96:I107)</f>
        <v>39960.232927918441</v>
      </c>
      <c r="J108" s="216">
        <f t="shared" ref="J108" si="150">SUM(J96:J107)</f>
        <v>48188.544009473932</v>
      </c>
      <c r="K108" s="216">
        <f t="shared" ref="K108" si="151">SUM(K96:K107)</f>
        <v>56416.855091029407</v>
      </c>
      <c r="L108" s="216">
        <f t="shared" ref="L108" si="152">SUM(L96:L107)</f>
        <v>64645.166172584897</v>
      </c>
      <c r="M108" s="216">
        <f t="shared" ref="M108" si="153">SUM(M96:M107)</f>
        <v>72873.477254140395</v>
      </c>
      <c r="N108" s="247">
        <f t="shared" ref="N108" si="154">SUM(N96:N107)</f>
        <v>81101.788335695863</v>
      </c>
      <c r="O108" s="216">
        <f t="shared" ref="O108" si="155">SUM(O96:O107)</f>
        <v>95199.634992599546</v>
      </c>
      <c r="P108" s="216">
        <f t="shared" ref="P108" si="156">SUM(P96:P107)</f>
        <v>109297.48164950316</v>
      </c>
      <c r="Q108" s="216">
        <f t="shared" ref="Q108" si="157">SUM(Q96:Q107)</f>
        <v>123395.32830640678</v>
      </c>
      <c r="R108" s="216">
        <f t="shared" ref="R108" si="158">SUM(R96:R107)</f>
        <v>137493.17496331039</v>
      </c>
      <c r="S108" s="247">
        <f t="shared" ref="S108" si="159">SUM(S96:S107)</f>
        <v>151591.02162021401</v>
      </c>
      <c r="T108" s="216">
        <f t="shared" ref="T108" si="160">SUM(T96:T107)</f>
        <v>161663.26933472755</v>
      </c>
      <c r="U108" s="216">
        <f t="shared" ref="U108" si="161">SUM(U96:U107)</f>
        <v>171735.51704924108</v>
      </c>
      <c r="V108" s="216">
        <f t="shared" ref="V108" si="162">SUM(V96:V107)</f>
        <v>181807.76476375459</v>
      </c>
      <c r="W108" s="216">
        <f t="shared" ref="W108" si="163">SUM(W96:W107)</f>
        <v>191880.01247826818</v>
      </c>
      <c r="X108" s="216">
        <f t="shared" ref="X108" si="164">SUM(X96:X107)</f>
        <v>201952.2601927816</v>
      </c>
      <c r="Y108" s="216">
        <f t="shared" ref="Y108" si="165">SUM(Y96:Y107)</f>
        <v>212024.50790729516</v>
      </c>
      <c r="Z108" s="216">
        <f t="shared" ref="Z108" si="166">SUM(Z96:Z107)</f>
        <v>222096.75562180867</v>
      </c>
      <c r="AA108" s="216">
        <f t="shared" ref="AA108" si="167">SUM(AA96:AA107)</f>
        <v>232169.0033363222</v>
      </c>
      <c r="AB108" s="216">
        <f t="shared" ref="AB108" si="168">SUM(AB96:AB107)</f>
        <v>242241.25105083577</v>
      </c>
      <c r="AC108" s="247">
        <f t="shared" ref="AC108" si="169">SUM(AC96:AC107)</f>
        <v>252313.49876534933</v>
      </c>
      <c r="AD108" s="216">
        <f t="shared" ref="AD108" si="170">SUM(AD96:AD107)</f>
        <v>258154.75149335933</v>
      </c>
      <c r="AE108" s="216">
        <f t="shared" ref="AE108" si="171">SUM(AE96:AE107)</f>
        <v>263996.00422136928</v>
      </c>
      <c r="AF108" s="216">
        <f t="shared" ref="AF108" si="172">SUM(AF96:AF107)</f>
        <v>269837.25694937928</v>
      </c>
      <c r="AG108" s="216">
        <f t="shared" ref="AG108" si="173">SUM(AG96:AG107)</f>
        <v>275678.50967738929</v>
      </c>
      <c r="AH108" s="216">
        <f t="shared" ref="AH108" si="174">SUM(AH96:AH107)</f>
        <v>281519.76240539929</v>
      </c>
      <c r="AI108" s="216">
        <f t="shared" ref="AI108" si="175">SUM(AI96:AI107)</f>
        <v>287361.01513340924</v>
      </c>
      <c r="AJ108" s="216">
        <f t="shared" ref="AJ108" si="176">SUM(AJ96:AJ107)</f>
        <v>293202.26786141912</v>
      </c>
      <c r="AK108" s="216">
        <f t="shared" ref="AK108" si="177">SUM(AK96:AK107)</f>
        <v>299043.52058942919</v>
      </c>
      <c r="AL108" s="216">
        <f t="shared" ref="AL108" si="178">SUM(AL96:AL107)</f>
        <v>304884.77331743913</v>
      </c>
      <c r="AM108" s="247">
        <f t="shared" ref="AM108" si="179">SUM(AM96:AM107)</f>
        <v>310726.02604544914</v>
      </c>
    </row>
    <row r="109" spans="1:39" s="12" customFormat="1" x14ac:dyDescent="0.25"/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M108"/>
  <sheetViews>
    <sheetView topLeftCell="A67" workbookViewId="0">
      <selection activeCell="AM86" sqref="AM86"/>
    </sheetView>
  </sheetViews>
  <sheetFormatPr baseColWidth="10" defaultColWidth="11.42578125" defaultRowHeight="15" x14ac:dyDescent="0.25"/>
  <cols>
    <col min="1" max="1" width="32" style="12" bestFit="1" customWidth="1"/>
    <col min="2" max="16384" width="11.42578125" style="12"/>
  </cols>
  <sheetData>
    <row r="1" spans="1:7" ht="24" x14ac:dyDescent="0.45">
      <c r="A1" s="157" t="s">
        <v>175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14365.419914960861</v>
      </c>
      <c r="F6" s="7">
        <v>15327.367070913315</v>
      </c>
      <c r="G6" s="7">
        <v>16172.232106924057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14885.588066101074</v>
      </c>
      <c r="E7" s="7">
        <v>35543.903755187988</v>
      </c>
      <c r="F7" s="7">
        <v>79657.126201629639</v>
      </c>
      <c r="G7" s="7">
        <v>108458.43652391434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6157.0395851135254</v>
      </c>
      <c r="D9" s="7">
        <v>24978.953884124756</v>
      </c>
      <c r="E9" s="7">
        <v>43322.565996170044</v>
      </c>
      <c r="F9" s="7">
        <v>66403.424715042114</v>
      </c>
      <c r="G9" s="7">
        <v>72437.400802612305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2561.1908891201019</v>
      </c>
      <c r="F10" s="7">
        <v>2826.8509995937347</v>
      </c>
      <c r="G10" s="7">
        <v>2381.7823232412338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639.2343955039978</v>
      </c>
      <c r="E11" s="7">
        <v>441.20047426223755</v>
      </c>
      <c r="F11" s="7">
        <v>232.96564441919327</v>
      </c>
      <c r="G11" s="7">
        <v>752.85913568735123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12152.596435546875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1272.5987591552735</v>
      </c>
      <c r="G14" s="7">
        <v>4.272460955689894E-6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50127.594927787781</v>
      </c>
      <c r="F15" s="7">
        <v>40012.02690410614</v>
      </c>
      <c r="G15" s="7">
        <v>34793.254542350769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142.89393615722656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23.519999980926514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" si="0">SUM(C6:C17)</f>
        <v>87707.139526605606</v>
      </c>
      <c r="D18" s="7">
        <f t="shared" ref="D18:G18" si="1">SUM(D6:D17)</f>
        <v>107726.10894107819</v>
      </c>
      <c r="E18" s="7">
        <f t="shared" si="1"/>
        <v>155267.7774939537</v>
      </c>
      <c r="F18" s="7">
        <f t="shared" si="1"/>
        <v>209689.08902363063</v>
      </c>
      <c r="G18" s="7">
        <f t="shared" si="1"/>
        <v>249449.31961457015</v>
      </c>
    </row>
    <row r="20" spans="1:39" s="212" customFormat="1" ht="18.75" x14ac:dyDescent="0.3">
      <c r="A20" s="211" t="s">
        <v>176</v>
      </c>
    </row>
    <row r="21" spans="1:39" x14ac:dyDescent="0.25">
      <c r="A21" s="123"/>
    </row>
    <row r="22" spans="1:39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x14ac:dyDescent="0.25">
      <c r="A23" s="181" t="s">
        <v>55</v>
      </c>
      <c r="B23" s="209">
        <f>B6</f>
        <v>11708.939999999997</v>
      </c>
      <c r="C23" s="7">
        <f t="shared" ref="C23:M25" si="2">$B23+($N23-$B23)/($N$22-$B$22)*(C$22-$B$22)</f>
        <v>11814.445291506447</v>
      </c>
      <c r="D23" s="7">
        <f t="shared" si="2"/>
        <v>11919.950583012896</v>
      </c>
      <c r="E23" s="7">
        <f t="shared" si="2"/>
        <v>12025.455874519346</v>
      </c>
      <c r="F23" s="7">
        <f t="shared" si="2"/>
        <v>12130.961166025796</v>
      </c>
      <c r="G23" s="7">
        <f t="shared" si="2"/>
        <v>12236.466457532246</v>
      </c>
      <c r="H23" s="7">
        <f t="shared" si="2"/>
        <v>12341.971749038694</v>
      </c>
      <c r="I23" s="7">
        <f t="shared" si="2"/>
        <v>12447.477040545144</v>
      </c>
      <c r="J23" s="7">
        <f t="shared" si="2"/>
        <v>12552.982332051593</v>
      </c>
      <c r="K23" s="7">
        <f t="shared" si="2"/>
        <v>12658.487623558043</v>
      </c>
      <c r="L23" s="7">
        <f t="shared" si="2"/>
        <v>12763.992915064493</v>
      </c>
      <c r="M23" s="7">
        <f>$B23+($N23-$B23)/($N$22-$B$22)*(M$22-$B$22)</f>
        <v>12869.498206570943</v>
      </c>
      <c r="N23" s="209">
        <f t="shared" ref="N23:N34" si="3">D6</f>
        <v>12975.003498077393</v>
      </c>
      <c r="O23" s="7">
        <f>$N23+($S23-$N23)/($S$22-$N$22)*(O$22-$N$22)</f>
        <v>13253.086781454087</v>
      </c>
      <c r="P23" s="7">
        <f t="shared" ref="P23:R34" si="4">$N23+($S23-$N23)/($S$22-$N$22)*(P$22-$N$22)</f>
        <v>13531.17006483078</v>
      </c>
      <c r="Q23" s="7">
        <f t="shared" si="4"/>
        <v>13809.253348207474</v>
      </c>
      <c r="R23" s="7">
        <f t="shared" si="4"/>
        <v>14087.336631584167</v>
      </c>
      <c r="S23" s="209">
        <f>E6</f>
        <v>14365.419914960861</v>
      </c>
      <c r="T23" s="7">
        <f>$S23+($AC23-$S23)/($AC$22-$S$22)*(T$22-$S$22)</f>
        <v>14461.614630556107</v>
      </c>
      <c r="U23" s="7">
        <f t="shared" ref="U23:AB34" si="5">$S23+($AC23-$S23)/($AC$22-$S$22)*(U$22-$S$22)</f>
        <v>14557.809346151353</v>
      </c>
      <c r="V23" s="7">
        <f t="shared" si="5"/>
        <v>14654.004061746597</v>
      </c>
      <c r="W23" s="7">
        <f t="shared" si="5"/>
        <v>14750.198777341842</v>
      </c>
      <c r="X23" s="7">
        <f t="shared" si="5"/>
        <v>14846.393492937088</v>
      </c>
      <c r="Y23" s="7">
        <f t="shared" si="5"/>
        <v>14942.588208532334</v>
      </c>
      <c r="Z23" s="7">
        <f t="shared" si="5"/>
        <v>15038.782924127579</v>
      </c>
      <c r="AA23" s="7">
        <f t="shared" si="5"/>
        <v>15134.977639722823</v>
      </c>
      <c r="AB23" s="7">
        <f t="shared" si="5"/>
        <v>15231.172355318069</v>
      </c>
      <c r="AC23" s="209">
        <f>F6</f>
        <v>15327.367070913315</v>
      </c>
      <c r="AD23" s="7">
        <f>$AC23+($AM23-$AC23)/($AM$22-$AC$22)*(AD$22-$AC$22)</f>
        <v>15411.853574514389</v>
      </c>
      <c r="AE23" s="7">
        <f t="shared" ref="AE23:AL23" si="6">$AC23+($AM23-$AC23)/($AM$22-$AC$22)*(AE$22-$AC$22)</f>
        <v>15496.340078115463</v>
      </c>
      <c r="AF23" s="7">
        <f t="shared" si="6"/>
        <v>15580.826581716537</v>
      </c>
      <c r="AG23" s="7">
        <f t="shared" si="6"/>
        <v>15665.313085317612</v>
      </c>
      <c r="AH23" s="7">
        <f t="shared" si="6"/>
        <v>15749.799588918686</v>
      </c>
      <c r="AI23" s="7">
        <f t="shared" si="6"/>
        <v>15834.28609251976</v>
      </c>
      <c r="AJ23" s="7">
        <f t="shared" si="6"/>
        <v>15918.772596120834</v>
      </c>
      <c r="AK23" s="7">
        <f t="shared" si="6"/>
        <v>16003.259099721909</v>
      </c>
      <c r="AL23" s="7">
        <f t="shared" si="6"/>
        <v>16087.745603322983</v>
      </c>
      <c r="AM23" s="209">
        <f>G6</f>
        <v>16172.232106924057</v>
      </c>
    </row>
    <row r="24" spans="1:39" x14ac:dyDescent="0.25">
      <c r="A24" s="181" t="s">
        <v>137</v>
      </c>
      <c r="B24" s="209">
        <f t="shared" ref="B24:B34" si="7">B7</f>
        <v>1611.35</v>
      </c>
      <c r="C24" s="7">
        <f t="shared" si="2"/>
        <v>2717.536505508423</v>
      </c>
      <c r="D24" s="7">
        <f t="shared" si="2"/>
        <v>3823.7230110168457</v>
      </c>
      <c r="E24" s="7">
        <f t="shared" si="2"/>
        <v>4929.9095165252693</v>
      </c>
      <c r="F24" s="7">
        <f t="shared" si="2"/>
        <v>6036.096022033691</v>
      </c>
      <c r="G24" s="7">
        <f t="shared" si="2"/>
        <v>7142.2825275421146</v>
      </c>
      <c r="H24" s="7">
        <f t="shared" si="2"/>
        <v>8248.4690330505382</v>
      </c>
      <c r="I24" s="7">
        <f t="shared" si="2"/>
        <v>9354.65553855896</v>
      </c>
      <c r="J24" s="7">
        <f t="shared" si="2"/>
        <v>10460.842044067384</v>
      </c>
      <c r="K24" s="7">
        <f t="shared" si="2"/>
        <v>11567.028549575807</v>
      </c>
      <c r="L24" s="7">
        <f t="shared" si="2"/>
        <v>12673.215055084229</v>
      </c>
      <c r="M24" s="7">
        <f t="shared" si="2"/>
        <v>13779.401560592652</v>
      </c>
      <c r="N24" s="209">
        <f t="shared" si="3"/>
        <v>14885.588066101074</v>
      </c>
      <c r="O24" s="7">
        <f>$N24+($S24-$N24)/($S$22-$N$22)*(O$22-$N$22)</f>
        <v>19017.251203918458</v>
      </c>
      <c r="P24" s="7">
        <f>$N24+($S24-$N24)/($S$22-$N$22)*(P$22-$N$22)</f>
        <v>23148.914341735839</v>
      </c>
      <c r="Q24" s="7">
        <f t="shared" si="4"/>
        <v>27280.57747955322</v>
      </c>
      <c r="R24" s="7">
        <f t="shared" si="4"/>
        <v>31412.240617370604</v>
      </c>
      <c r="S24" s="209">
        <f t="shared" ref="S24:S34" si="8">E7</f>
        <v>35543.903755187988</v>
      </c>
      <c r="T24" s="7">
        <f t="shared" ref="T24:T34" si="9">$S24+($AC24-$S24)/($AC$22-$S$22)*(T$22-$S$22)</f>
        <v>39955.225999832153</v>
      </c>
      <c r="U24" s="7">
        <f t="shared" si="5"/>
        <v>44366.548244476318</v>
      </c>
      <c r="V24" s="7">
        <f t="shared" si="5"/>
        <v>48777.870489120483</v>
      </c>
      <c r="W24" s="7">
        <f t="shared" si="5"/>
        <v>53189.192733764648</v>
      </c>
      <c r="X24" s="7">
        <f t="shared" si="5"/>
        <v>57600.514978408813</v>
      </c>
      <c r="Y24" s="7">
        <f t="shared" si="5"/>
        <v>62011.837223052979</v>
      </c>
      <c r="Z24" s="7">
        <f t="shared" si="5"/>
        <v>66423.159467697144</v>
      </c>
      <c r="AA24" s="7">
        <f t="shared" si="5"/>
        <v>70834.481712341309</v>
      </c>
      <c r="AB24" s="7">
        <f t="shared" si="5"/>
        <v>75245.803956985474</v>
      </c>
      <c r="AC24" s="209">
        <f t="shared" ref="AC24:AC34" si="10">F7</f>
        <v>79657.126201629639</v>
      </c>
      <c r="AD24" s="7">
        <f t="shared" ref="AD24:AL34" si="11">$AC24+($AM24-$AC24)/($AM$22-$AC$22)*(AD$22-$AC$22)</f>
        <v>82537.257233858109</v>
      </c>
      <c r="AE24" s="7">
        <f t="shared" si="11"/>
        <v>85417.388266086578</v>
      </c>
      <c r="AF24" s="7">
        <f t="shared" si="11"/>
        <v>88297.519298315048</v>
      </c>
      <c r="AG24" s="7">
        <f t="shared" si="11"/>
        <v>91177.650330543518</v>
      </c>
      <c r="AH24" s="7">
        <f t="shared" si="11"/>
        <v>94057.781362771988</v>
      </c>
      <c r="AI24" s="7">
        <f t="shared" si="11"/>
        <v>96937.912395000458</v>
      </c>
      <c r="AJ24" s="7">
        <f t="shared" si="11"/>
        <v>99818.043427228928</v>
      </c>
      <c r="AK24" s="7">
        <f t="shared" si="11"/>
        <v>102698.1744594574</v>
      </c>
      <c r="AL24" s="7">
        <f t="shared" si="11"/>
        <v>105578.30549168587</v>
      </c>
      <c r="AM24" s="209">
        <f t="shared" ref="AM24:AM34" si="12">G7</f>
        <v>108458.43652391434</v>
      </c>
    </row>
    <row r="25" spans="1:39" x14ac:dyDescent="0.25">
      <c r="A25" s="181" t="s">
        <v>138</v>
      </c>
      <c r="B25" s="209">
        <f t="shared" si="7"/>
        <v>823.4</v>
      </c>
      <c r="C25" s="7">
        <f t="shared" ref="C25:C34" si="13">$B25+($N25-$B25)/($N$22-$B$22)*(C$22-$B$22)</f>
        <v>924.98865146636956</v>
      </c>
      <c r="D25" s="7">
        <f t="shared" si="2"/>
        <v>1026.5773029327393</v>
      </c>
      <c r="E25" s="7">
        <f t="shared" si="2"/>
        <v>1128.1659543991088</v>
      </c>
      <c r="F25" s="7">
        <f t="shared" si="2"/>
        <v>1229.7546058654784</v>
      </c>
      <c r="G25" s="7">
        <f t="shared" si="2"/>
        <v>1331.3432573318482</v>
      </c>
      <c r="H25" s="7">
        <f t="shared" si="2"/>
        <v>1432.9319087982176</v>
      </c>
      <c r="I25" s="7">
        <f t="shared" si="2"/>
        <v>1534.5205602645874</v>
      </c>
      <c r="J25" s="7">
        <f t="shared" si="2"/>
        <v>1636.109211730957</v>
      </c>
      <c r="K25" s="7">
        <f t="shared" si="2"/>
        <v>1737.6978631973266</v>
      </c>
      <c r="L25" s="7">
        <f t="shared" si="2"/>
        <v>1839.2865146636964</v>
      </c>
      <c r="M25" s="7">
        <f t="shared" si="2"/>
        <v>1940.8751661300657</v>
      </c>
      <c r="N25" s="209">
        <f t="shared" si="3"/>
        <v>2042.4638175964355</v>
      </c>
      <c r="O25" s="7">
        <f>$N25+($S25-$N25)/($S$22-$N$22)*(O$22-$N$22)</f>
        <v>2042.4638175964355</v>
      </c>
      <c r="P25" s="7">
        <f t="shared" si="4"/>
        <v>2042.4638175964355</v>
      </c>
      <c r="Q25" s="7">
        <f t="shared" si="4"/>
        <v>2042.4638175964355</v>
      </c>
      <c r="R25" s="7">
        <f t="shared" si="4"/>
        <v>2042.4638175964355</v>
      </c>
      <c r="S25" s="209">
        <f t="shared" si="8"/>
        <v>2042.4638175964355</v>
      </c>
      <c r="T25" s="7">
        <f t="shared" si="9"/>
        <v>2042.4638160705567</v>
      </c>
      <c r="U25" s="7">
        <f t="shared" si="5"/>
        <v>2042.4638145446777</v>
      </c>
      <c r="V25" s="7">
        <f t="shared" si="5"/>
        <v>2042.4638130187989</v>
      </c>
      <c r="W25" s="7">
        <f t="shared" si="5"/>
        <v>2042.4638114929198</v>
      </c>
      <c r="X25" s="7">
        <f t="shared" si="5"/>
        <v>2042.463809967041</v>
      </c>
      <c r="Y25" s="7">
        <f t="shared" si="5"/>
        <v>2042.4638084411622</v>
      </c>
      <c r="Z25" s="7">
        <f t="shared" si="5"/>
        <v>2042.4638069152832</v>
      </c>
      <c r="AA25" s="7">
        <f t="shared" si="5"/>
        <v>2042.4638053894043</v>
      </c>
      <c r="AB25" s="7">
        <f t="shared" si="5"/>
        <v>2042.4638038635253</v>
      </c>
      <c r="AC25" s="209">
        <f t="shared" si="10"/>
        <v>2042.4638023376465</v>
      </c>
      <c r="AD25" s="7">
        <f t="shared" si="11"/>
        <v>2042.4638023376465</v>
      </c>
      <c r="AE25" s="7">
        <f t="shared" si="11"/>
        <v>2042.4638023376465</v>
      </c>
      <c r="AF25" s="7">
        <f t="shared" si="11"/>
        <v>2042.4638023376465</v>
      </c>
      <c r="AG25" s="7">
        <f t="shared" si="11"/>
        <v>2042.4638023376465</v>
      </c>
      <c r="AH25" s="7">
        <f t="shared" si="11"/>
        <v>2042.4638023376465</v>
      </c>
      <c r="AI25" s="7">
        <f t="shared" si="11"/>
        <v>2042.4638023376465</v>
      </c>
      <c r="AJ25" s="7">
        <f t="shared" si="11"/>
        <v>2042.4638023376465</v>
      </c>
      <c r="AK25" s="7">
        <f t="shared" si="11"/>
        <v>2042.4638023376465</v>
      </c>
      <c r="AL25" s="7">
        <f t="shared" si="11"/>
        <v>2042.4638023376465</v>
      </c>
      <c r="AM25" s="209">
        <f t="shared" si="12"/>
        <v>2042.4638023376465</v>
      </c>
    </row>
    <row r="26" spans="1:39" x14ac:dyDescent="0.25">
      <c r="A26" s="181" t="s">
        <v>139</v>
      </c>
      <c r="B26" s="209">
        <f t="shared" si="7"/>
        <v>46.317999999999998</v>
      </c>
      <c r="C26" s="7">
        <f t="shared" si="13"/>
        <v>2124.0376570103967</v>
      </c>
      <c r="D26" s="7">
        <f t="shared" ref="D26:M34" si="14">$B26+($N26-$B26)/($N$22-$B$22)*(D$22-$B$22)</f>
        <v>4201.7573140207933</v>
      </c>
      <c r="E26" s="7">
        <f t="shared" si="14"/>
        <v>6279.4769710311894</v>
      </c>
      <c r="F26" s="7">
        <f t="shared" si="14"/>
        <v>8357.1966280415854</v>
      </c>
      <c r="G26" s="7">
        <f t="shared" si="14"/>
        <v>10434.916285051982</v>
      </c>
      <c r="H26" s="7">
        <f t="shared" si="14"/>
        <v>12512.635942062378</v>
      </c>
      <c r="I26" s="7">
        <f t="shared" si="14"/>
        <v>14590.355599072775</v>
      </c>
      <c r="J26" s="7">
        <f t="shared" si="14"/>
        <v>16668.075256083172</v>
      </c>
      <c r="K26" s="7">
        <f t="shared" si="14"/>
        <v>18745.794913093567</v>
      </c>
      <c r="L26" s="7">
        <f t="shared" si="14"/>
        <v>20823.514570103966</v>
      </c>
      <c r="M26" s="7">
        <f t="shared" si="14"/>
        <v>22901.234227114361</v>
      </c>
      <c r="N26" s="209">
        <f t="shared" si="3"/>
        <v>24978.953884124756</v>
      </c>
      <c r="O26" s="7">
        <f t="shared" ref="O26:O34" si="15">$N26+($S26-$N26)/($S$22-$N$22)*(O$22-$N$22)</f>
        <v>28647.676306533813</v>
      </c>
      <c r="P26" s="7">
        <f t="shared" si="4"/>
        <v>32316.39872894287</v>
      </c>
      <c r="Q26" s="7">
        <f t="shared" si="4"/>
        <v>35985.12115135193</v>
      </c>
      <c r="R26" s="7">
        <f t="shared" si="4"/>
        <v>39653.843573760983</v>
      </c>
      <c r="S26" s="209">
        <f t="shared" si="8"/>
        <v>43322.565996170044</v>
      </c>
      <c r="T26" s="7">
        <f t="shared" si="9"/>
        <v>45630.651868057248</v>
      </c>
      <c r="U26" s="7">
        <f t="shared" si="5"/>
        <v>47938.737739944459</v>
      </c>
      <c r="V26" s="7">
        <f t="shared" si="5"/>
        <v>50246.823611831664</v>
      </c>
      <c r="W26" s="7">
        <f t="shared" si="5"/>
        <v>52554.909483718875</v>
      </c>
      <c r="X26" s="7">
        <f t="shared" si="5"/>
        <v>54862.995355606079</v>
      </c>
      <c r="Y26" s="7">
        <f t="shared" si="5"/>
        <v>57171.081227493283</v>
      </c>
      <c r="Z26" s="7">
        <f t="shared" si="5"/>
        <v>59479.167099380487</v>
      </c>
      <c r="AA26" s="7">
        <f t="shared" si="5"/>
        <v>61787.252971267699</v>
      </c>
      <c r="AB26" s="7">
        <f t="shared" si="5"/>
        <v>64095.33884315491</v>
      </c>
      <c r="AC26" s="209">
        <f t="shared" si="10"/>
        <v>66403.424715042114</v>
      </c>
      <c r="AD26" s="7">
        <f t="shared" si="11"/>
        <v>67006.822323799133</v>
      </c>
      <c r="AE26" s="7">
        <f t="shared" si="11"/>
        <v>67610.219932556152</v>
      </c>
      <c r="AF26" s="7">
        <f t="shared" si="11"/>
        <v>68213.617541313171</v>
      </c>
      <c r="AG26" s="7">
        <f t="shared" si="11"/>
        <v>68817.01515007019</v>
      </c>
      <c r="AH26" s="7">
        <f t="shared" si="11"/>
        <v>69420.412758827209</v>
      </c>
      <c r="AI26" s="7">
        <f t="shared" si="11"/>
        <v>70023.810367584229</v>
      </c>
      <c r="AJ26" s="7">
        <f t="shared" si="11"/>
        <v>70627.207976341248</v>
      </c>
      <c r="AK26" s="7">
        <f t="shared" si="11"/>
        <v>71230.605585098267</v>
      </c>
      <c r="AL26" s="7">
        <f t="shared" si="11"/>
        <v>71834.003193855286</v>
      </c>
      <c r="AM26" s="209">
        <f t="shared" si="12"/>
        <v>72437.400802612305</v>
      </c>
    </row>
    <row r="27" spans="1:39" x14ac:dyDescent="0.25">
      <c r="A27" s="181" t="s">
        <v>59</v>
      </c>
      <c r="B27" s="209">
        <f t="shared" si="7"/>
        <v>396.75399999999996</v>
      </c>
      <c r="C27" s="7">
        <f t="shared" si="13"/>
        <v>519.59949901453649</v>
      </c>
      <c r="D27" s="7">
        <f t="shared" si="14"/>
        <v>642.44499802907308</v>
      </c>
      <c r="E27" s="7">
        <f t="shared" si="14"/>
        <v>765.29049704360955</v>
      </c>
      <c r="F27" s="7">
        <f t="shared" si="14"/>
        <v>888.13599605814613</v>
      </c>
      <c r="G27" s="7">
        <f t="shared" si="14"/>
        <v>1010.9814950726827</v>
      </c>
      <c r="H27" s="7">
        <f t="shared" si="14"/>
        <v>1133.8269940872192</v>
      </c>
      <c r="I27" s="7">
        <f t="shared" si="14"/>
        <v>1256.6724931017557</v>
      </c>
      <c r="J27" s="7">
        <f t="shared" si="14"/>
        <v>1379.5179921162924</v>
      </c>
      <c r="K27" s="7">
        <f t="shared" si="14"/>
        <v>1502.3634911308288</v>
      </c>
      <c r="L27" s="7">
        <f t="shared" si="14"/>
        <v>1625.2089901453653</v>
      </c>
      <c r="M27" s="7">
        <f t="shared" si="14"/>
        <v>1748.0544891599018</v>
      </c>
      <c r="N27" s="209">
        <f t="shared" si="3"/>
        <v>1870.8999881744385</v>
      </c>
      <c r="O27" s="7">
        <f t="shared" si="15"/>
        <v>2008.9581683635711</v>
      </c>
      <c r="P27" s="7">
        <f t="shared" si="4"/>
        <v>2147.0163485527037</v>
      </c>
      <c r="Q27" s="7">
        <f t="shared" si="4"/>
        <v>2285.0745287418367</v>
      </c>
      <c r="R27" s="7">
        <f t="shared" si="4"/>
        <v>2423.1327089309693</v>
      </c>
      <c r="S27" s="209">
        <f t="shared" si="8"/>
        <v>2561.1908891201019</v>
      </c>
      <c r="T27" s="7">
        <f t="shared" si="9"/>
        <v>2587.7569001674651</v>
      </c>
      <c r="U27" s="7">
        <f t="shared" si="5"/>
        <v>2614.3229112148283</v>
      </c>
      <c r="V27" s="7">
        <f t="shared" si="5"/>
        <v>2640.888922262192</v>
      </c>
      <c r="W27" s="7">
        <f t="shared" si="5"/>
        <v>2667.4549333095551</v>
      </c>
      <c r="X27" s="7">
        <f t="shared" si="5"/>
        <v>2694.0209443569183</v>
      </c>
      <c r="Y27" s="7">
        <f t="shared" si="5"/>
        <v>2720.5869554042815</v>
      </c>
      <c r="Z27" s="7">
        <f t="shared" si="5"/>
        <v>2747.1529664516447</v>
      </c>
      <c r="AA27" s="7">
        <f t="shared" si="5"/>
        <v>2773.7189774990084</v>
      </c>
      <c r="AB27" s="7">
        <f t="shared" si="5"/>
        <v>2800.2849885463716</v>
      </c>
      <c r="AC27" s="209">
        <f t="shared" si="10"/>
        <v>2826.8509995937347</v>
      </c>
      <c r="AD27" s="7">
        <f t="shared" si="11"/>
        <v>2782.3441319584845</v>
      </c>
      <c r="AE27" s="7">
        <f t="shared" si="11"/>
        <v>2737.8372643232346</v>
      </c>
      <c r="AF27" s="7">
        <f t="shared" si="11"/>
        <v>2693.3303966879844</v>
      </c>
      <c r="AG27" s="7">
        <f t="shared" si="11"/>
        <v>2648.8235290527346</v>
      </c>
      <c r="AH27" s="7">
        <f t="shared" si="11"/>
        <v>2604.3166614174843</v>
      </c>
      <c r="AI27" s="7">
        <f t="shared" si="11"/>
        <v>2559.809793782234</v>
      </c>
      <c r="AJ27" s="7">
        <f t="shared" si="11"/>
        <v>2515.3029261469842</v>
      </c>
      <c r="AK27" s="7">
        <f t="shared" si="11"/>
        <v>2470.7960585117339</v>
      </c>
      <c r="AL27" s="7">
        <f t="shared" si="11"/>
        <v>2426.2891908764841</v>
      </c>
      <c r="AM27" s="209">
        <f t="shared" si="12"/>
        <v>2381.7823232412338</v>
      </c>
    </row>
    <row r="28" spans="1:39" x14ac:dyDescent="0.25">
      <c r="A28" s="181" t="s">
        <v>60</v>
      </c>
      <c r="B28" s="209">
        <f t="shared" si="7"/>
        <v>641.62299999999993</v>
      </c>
      <c r="C28" s="7">
        <f t="shared" si="13"/>
        <v>641.42394962533308</v>
      </c>
      <c r="D28" s="7">
        <f t="shared" si="14"/>
        <v>641.22489925066623</v>
      </c>
      <c r="E28" s="7">
        <f t="shared" si="14"/>
        <v>641.02584887599937</v>
      </c>
      <c r="F28" s="7">
        <f t="shared" si="14"/>
        <v>640.82679850133252</v>
      </c>
      <c r="G28" s="7">
        <f t="shared" si="14"/>
        <v>640.62774812666567</v>
      </c>
      <c r="H28" s="7">
        <f t="shared" si="14"/>
        <v>640.42869775199893</v>
      </c>
      <c r="I28" s="7">
        <f t="shared" si="14"/>
        <v>640.22964737733207</v>
      </c>
      <c r="J28" s="7">
        <f t="shared" si="14"/>
        <v>640.03059700266522</v>
      </c>
      <c r="K28" s="7">
        <f t="shared" si="14"/>
        <v>639.83154662799836</v>
      </c>
      <c r="L28" s="7">
        <f t="shared" si="14"/>
        <v>639.63249625333151</v>
      </c>
      <c r="M28" s="7">
        <f t="shared" si="14"/>
        <v>639.43344587866466</v>
      </c>
      <c r="N28" s="209">
        <f t="shared" si="3"/>
        <v>639.2343955039978</v>
      </c>
      <c r="O28" s="7">
        <f t="shared" si="15"/>
        <v>599.62761125564577</v>
      </c>
      <c r="P28" s="7">
        <f t="shared" si="4"/>
        <v>560.02082700729375</v>
      </c>
      <c r="Q28" s="7">
        <f t="shared" si="4"/>
        <v>520.4140427589416</v>
      </c>
      <c r="R28" s="7">
        <f t="shared" si="4"/>
        <v>480.80725851058958</v>
      </c>
      <c r="S28" s="209">
        <f t="shared" si="8"/>
        <v>441.20047426223755</v>
      </c>
      <c r="T28" s="7">
        <f t="shared" si="9"/>
        <v>420.37699127793314</v>
      </c>
      <c r="U28" s="7">
        <f t="shared" si="5"/>
        <v>399.55350829362868</v>
      </c>
      <c r="V28" s="7">
        <f t="shared" si="5"/>
        <v>378.73002530932428</v>
      </c>
      <c r="W28" s="7">
        <f t="shared" si="5"/>
        <v>357.90654232501981</v>
      </c>
      <c r="X28" s="7">
        <f t="shared" si="5"/>
        <v>337.08305934071541</v>
      </c>
      <c r="Y28" s="7">
        <f t="shared" si="5"/>
        <v>316.259576356411</v>
      </c>
      <c r="Z28" s="7">
        <f t="shared" si="5"/>
        <v>295.4360933721066</v>
      </c>
      <c r="AA28" s="7">
        <f t="shared" si="5"/>
        <v>274.61261038780214</v>
      </c>
      <c r="AB28" s="7">
        <f t="shared" si="5"/>
        <v>253.7891274034977</v>
      </c>
      <c r="AC28" s="209">
        <f t="shared" si="10"/>
        <v>232.96564441919327</v>
      </c>
      <c r="AD28" s="7">
        <f t="shared" si="11"/>
        <v>284.95499354600906</v>
      </c>
      <c r="AE28" s="7">
        <f t="shared" si="11"/>
        <v>336.94434267282486</v>
      </c>
      <c r="AF28" s="7">
        <f t="shared" si="11"/>
        <v>388.93369179964066</v>
      </c>
      <c r="AG28" s="7">
        <f t="shared" si="11"/>
        <v>440.92304092645645</v>
      </c>
      <c r="AH28" s="7">
        <f t="shared" si="11"/>
        <v>492.91239005327225</v>
      </c>
      <c r="AI28" s="7">
        <f t="shared" si="11"/>
        <v>544.90173918008804</v>
      </c>
      <c r="AJ28" s="7">
        <f t="shared" si="11"/>
        <v>596.89108830690384</v>
      </c>
      <c r="AK28" s="7">
        <f t="shared" si="11"/>
        <v>648.88043743371964</v>
      </c>
      <c r="AL28" s="7">
        <f t="shared" si="11"/>
        <v>700.86978656053543</v>
      </c>
      <c r="AM28" s="209">
        <f t="shared" si="12"/>
        <v>752.85913568735123</v>
      </c>
    </row>
    <row r="29" spans="1:39" x14ac:dyDescent="0.25">
      <c r="A29" s="181" t="s">
        <v>140</v>
      </c>
      <c r="B29" s="209">
        <f t="shared" si="7"/>
        <v>6.9180000000000001</v>
      </c>
      <c r="C29" s="7">
        <f t="shared" si="13"/>
        <v>33.458166793823246</v>
      </c>
      <c r="D29" s="7">
        <f t="shared" si="14"/>
        <v>59.998333587646485</v>
      </c>
      <c r="E29" s="7">
        <f t="shared" si="14"/>
        <v>86.538500381469731</v>
      </c>
      <c r="F29" s="7">
        <f t="shared" si="14"/>
        <v>113.07866717529298</v>
      </c>
      <c r="G29" s="7">
        <f t="shared" si="14"/>
        <v>139.61883396911622</v>
      </c>
      <c r="H29" s="7">
        <f t="shared" si="14"/>
        <v>166.15900076293946</v>
      </c>
      <c r="I29" s="7">
        <f t="shared" si="14"/>
        <v>192.69916755676272</v>
      </c>
      <c r="J29" s="7">
        <f t="shared" si="14"/>
        <v>219.23933435058595</v>
      </c>
      <c r="K29" s="7">
        <f t="shared" si="14"/>
        <v>245.77950114440918</v>
      </c>
      <c r="L29" s="7">
        <f t="shared" si="14"/>
        <v>272.31966793823244</v>
      </c>
      <c r="M29" s="7">
        <f t="shared" si="14"/>
        <v>298.85983473205567</v>
      </c>
      <c r="N29" s="209">
        <f t="shared" si="3"/>
        <v>325.40000152587891</v>
      </c>
      <c r="O29" s="7">
        <f t="shared" si="15"/>
        <v>325.40000152587891</v>
      </c>
      <c r="P29" s="7">
        <f t="shared" si="4"/>
        <v>325.40000152587891</v>
      </c>
      <c r="Q29" s="7">
        <f t="shared" si="4"/>
        <v>325.40000152587891</v>
      </c>
      <c r="R29" s="7">
        <f t="shared" si="4"/>
        <v>325.40000152587891</v>
      </c>
      <c r="S29" s="209">
        <f t="shared" si="8"/>
        <v>325.40000152587891</v>
      </c>
      <c r="T29" s="7">
        <f t="shared" si="9"/>
        <v>308.40000152587891</v>
      </c>
      <c r="U29" s="7">
        <f t="shared" si="5"/>
        <v>291.40000152587891</v>
      </c>
      <c r="V29" s="7">
        <f t="shared" si="5"/>
        <v>274.40000152587891</v>
      </c>
      <c r="W29" s="7">
        <f t="shared" si="5"/>
        <v>257.40000152587891</v>
      </c>
      <c r="X29" s="7">
        <f t="shared" si="5"/>
        <v>240.40000152587891</v>
      </c>
      <c r="Y29" s="7">
        <f t="shared" si="5"/>
        <v>223.40000152587891</v>
      </c>
      <c r="Z29" s="7">
        <f t="shared" si="5"/>
        <v>206.40000152587891</v>
      </c>
      <c r="AA29" s="7">
        <f t="shared" si="5"/>
        <v>189.40000152587891</v>
      </c>
      <c r="AB29" s="7">
        <f t="shared" si="5"/>
        <v>172.40000152587891</v>
      </c>
      <c r="AC29" s="209">
        <f t="shared" si="10"/>
        <v>155.40000152587891</v>
      </c>
      <c r="AD29" s="7">
        <f t="shared" si="11"/>
        <v>151.40000152587891</v>
      </c>
      <c r="AE29" s="7">
        <f t="shared" si="11"/>
        <v>147.40000152587891</v>
      </c>
      <c r="AF29" s="7">
        <f t="shared" si="11"/>
        <v>143.40000152587891</v>
      </c>
      <c r="AG29" s="7">
        <f t="shared" si="11"/>
        <v>139.40000152587891</v>
      </c>
      <c r="AH29" s="7">
        <f t="shared" si="11"/>
        <v>135.40000152587891</v>
      </c>
      <c r="AI29" s="7">
        <f t="shared" si="11"/>
        <v>131.40000152587891</v>
      </c>
      <c r="AJ29" s="7">
        <f t="shared" si="11"/>
        <v>127.40000152587891</v>
      </c>
      <c r="AK29" s="7">
        <f t="shared" si="11"/>
        <v>123.40000152587891</v>
      </c>
      <c r="AL29" s="7">
        <f t="shared" si="11"/>
        <v>119.40000152587891</v>
      </c>
      <c r="AM29" s="209">
        <f t="shared" si="12"/>
        <v>115.40000152587891</v>
      </c>
    </row>
    <row r="30" spans="1:39" x14ac:dyDescent="0.25">
      <c r="A30" s="181" t="s">
        <v>141</v>
      </c>
      <c r="B30" s="209">
        <f t="shared" si="7"/>
        <v>1400</v>
      </c>
      <c r="C30" s="7">
        <f t="shared" si="13"/>
        <v>1417.3333333333333</v>
      </c>
      <c r="D30" s="7">
        <f t="shared" si="14"/>
        <v>1434.6666666666667</v>
      </c>
      <c r="E30" s="7">
        <f t="shared" si="14"/>
        <v>1452</v>
      </c>
      <c r="F30" s="7">
        <f t="shared" si="14"/>
        <v>1469.3333333333333</v>
      </c>
      <c r="G30" s="7">
        <f t="shared" si="14"/>
        <v>1486.6666666666667</v>
      </c>
      <c r="H30" s="7">
        <f t="shared" si="14"/>
        <v>1504</v>
      </c>
      <c r="I30" s="7">
        <f t="shared" si="14"/>
        <v>1521.3333333333333</v>
      </c>
      <c r="J30" s="7">
        <f t="shared" si="14"/>
        <v>1538.6666666666667</v>
      </c>
      <c r="K30" s="7">
        <f t="shared" si="14"/>
        <v>1556</v>
      </c>
      <c r="L30" s="7">
        <f t="shared" si="14"/>
        <v>1573.3333333333333</v>
      </c>
      <c r="M30" s="7">
        <f t="shared" si="14"/>
        <v>1590.6666666666667</v>
      </c>
      <c r="N30" s="209">
        <f t="shared" si="3"/>
        <v>1608</v>
      </c>
      <c r="O30" s="7">
        <f t="shared" si="15"/>
        <v>1608</v>
      </c>
      <c r="P30" s="7">
        <f t="shared" si="4"/>
        <v>1608</v>
      </c>
      <c r="Q30" s="7">
        <f t="shared" si="4"/>
        <v>1608</v>
      </c>
      <c r="R30" s="7">
        <f t="shared" si="4"/>
        <v>1608</v>
      </c>
      <c r="S30" s="209">
        <f t="shared" si="8"/>
        <v>1608</v>
      </c>
      <c r="T30" s="7">
        <f t="shared" si="9"/>
        <v>1608</v>
      </c>
      <c r="U30" s="7">
        <f t="shared" si="5"/>
        <v>1608</v>
      </c>
      <c r="V30" s="7">
        <f t="shared" si="5"/>
        <v>1608</v>
      </c>
      <c r="W30" s="7">
        <f t="shared" si="5"/>
        <v>1608</v>
      </c>
      <c r="X30" s="7">
        <f t="shared" si="5"/>
        <v>1608</v>
      </c>
      <c r="Y30" s="7">
        <f t="shared" si="5"/>
        <v>1608</v>
      </c>
      <c r="Z30" s="7">
        <f t="shared" si="5"/>
        <v>1608</v>
      </c>
      <c r="AA30" s="7">
        <f t="shared" si="5"/>
        <v>1608</v>
      </c>
      <c r="AB30" s="7">
        <f t="shared" si="5"/>
        <v>1608</v>
      </c>
      <c r="AC30" s="209">
        <f t="shared" si="10"/>
        <v>1608</v>
      </c>
      <c r="AD30" s="7">
        <f t="shared" si="11"/>
        <v>2662.4596435546873</v>
      </c>
      <c r="AE30" s="7">
        <f t="shared" si="11"/>
        <v>3716.9192871093751</v>
      </c>
      <c r="AF30" s="7">
        <f t="shared" si="11"/>
        <v>4771.3789306640629</v>
      </c>
      <c r="AG30" s="7">
        <f t="shared" si="11"/>
        <v>5825.8385742187502</v>
      </c>
      <c r="AH30" s="7">
        <f t="shared" si="11"/>
        <v>6880.2982177734375</v>
      </c>
      <c r="AI30" s="7">
        <f t="shared" si="11"/>
        <v>7934.7578613281257</v>
      </c>
      <c r="AJ30" s="7">
        <f t="shared" si="11"/>
        <v>8989.217504882814</v>
      </c>
      <c r="AK30" s="7">
        <f t="shared" si="11"/>
        <v>10043.6771484375</v>
      </c>
      <c r="AL30" s="7">
        <f t="shared" si="11"/>
        <v>11098.136791992189</v>
      </c>
      <c r="AM30" s="209">
        <f t="shared" si="12"/>
        <v>12152.596435546875</v>
      </c>
    </row>
    <row r="31" spans="1:39" x14ac:dyDescent="0.25">
      <c r="A31" s="181" t="s">
        <v>142</v>
      </c>
      <c r="B31" s="209">
        <f t="shared" si="7"/>
        <v>5958.3600000000006</v>
      </c>
      <c r="C31" s="7">
        <f t="shared" si="13"/>
        <v>5974.4741663106288</v>
      </c>
      <c r="D31" s="7">
        <f t="shared" si="14"/>
        <v>5990.588332621257</v>
      </c>
      <c r="E31" s="7">
        <f t="shared" si="14"/>
        <v>6006.7024989318852</v>
      </c>
      <c r="F31" s="7">
        <f t="shared" si="14"/>
        <v>6022.8166652425134</v>
      </c>
      <c r="G31" s="7">
        <f t="shared" si="14"/>
        <v>6038.9308315531416</v>
      </c>
      <c r="H31" s="7">
        <f t="shared" si="14"/>
        <v>6055.0449978637698</v>
      </c>
      <c r="I31" s="7">
        <f t="shared" si="14"/>
        <v>6071.159164174398</v>
      </c>
      <c r="J31" s="7">
        <f t="shared" si="14"/>
        <v>6087.2733304850262</v>
      </c>
      <c r="K31" s="7">
        <f t="shared" si="14"/>
        <v>6103.3874967956544</v>
      </c>
      <c r="L31" s="7">
        <f t="shared" si="14"/>
        <v>6119.5016631062826</v>
      </c>
      <c r="M31" s="7">
        <f t="shared" si="14"/>
        <v>6135.6158294169109</v>
      </c>
      <c r="N31" s="209">
        <f t="shared" si="3"/>
        <v>6151.7299957275391</v>
      </c>
      <c r="O31" s="7">
        <f t="shared" si="15"/>
        <v>5871.7299957275391</v>
      </c>
      <c r="P31" s="7">
        <f t="shared" si="4"/>
        <v>5591.7299957275391</v>
      </c>
      <c r="Q31" s="7">
        <f t="shared" si="4"/>
        <v>5311.7299957275391</v>
      </c>
      <c r="R31" s="7">
        <f t="shared" si="4"/>
        <v>5031.7299957275391</v>
      </c>
      <c r="S31" s="209">
        <f t="shared" si="8"/>
        <v>4751.7299957275391</v>
      </c>
      <c r="T31" s="7">
        <f t="shared" si="9"/>
        <v>4403.8168720703125</v>
      </c>
      <c r="U31" s="7">
        <f t="shared" si="5"/>
        <v>4055.9037484130859</v>
      </c>
      <c r="V31" s="7">
        <f t="shared" si="5"/>
        <v>3707.9906247558592</v>
      </c>
      <c r="W31" s="7">
        <f t="shared" si="5"/>
        <v>3360.0775010986326</v>
      </c>
      <c r="X31" s="7">
        <f t="shared" si="5"/>
        <v>3012.164377441406</v>
      </c>
      <c r="Y31" s="7">
        <f t="shared" si="5"/>
        <v>2664.2512537841799</v>
      </c>
      <c r="Z31" s="7">
        <f t="shared" si="5"/>
        <v>2316.3381301269533</v>
      </c>
      <c r="AA31" s="7">
        <f t="shared" si="5"/>
        <v>1968.4250064697267</v>
      </c>
      <c r="AB31" s="7">
        <f t="shared" si="5"/>
        <v>1620.5118828125001</v>
      </c>
      <c r="AC31" s="209">
        <f t="shared" si="10"/>
        <v>1272.5987591552735</v>
      </c>
      <c r="AD31" s="7">
        <f t="shared" si="11"/>
        <v>1145.3388836669922</v>
      </c>
      <c r="AE31" s="7">
        <f t="shared" si="11"/>
        <v>1018.079008178711</v>
      </c>
      <c r="AF31" s="7">
        <f t="shared" si="11"/>
        <v>890.81913269042968</v>
      </c>
      <c r="AG31" s="7">
        <f t="shared" si="11"/>
        <v>763.5592572021485</v>
      </c>
      <c r="AH31" s="7">
        <f t="shared" si="11"/>
        <v>636.29938171386721</v>
      </c>
      <c r="AI31" s="7">
        <f t="shared" si="11"/>
        <v>509.03950622558591</v>
      </c>
      <c r="AJ31" s="7">
        <f t="shared" si="11"/>
        <v>381.77963073730473</v>
      </c>
      <c r="AK31" s="7">
        <f t="shared" si="11"/>
        <v>254.51975524902343</v>
      </c>
      <c r="AL31" s="7">
        <f t="shared" si="11"/>
        <v>127.25987976074225</v>
      </c>
      <c r="AM31" s="209">
        <f t="shared" si="12"/>
        <v>4.272460955689894E-6</v>
      </c>
    </row>
    <row r="32" spans="1:39" x14ac:dyDescent="0.25">
      <c r="A32" s="181" t="s">
        <v>143</v>
      </c>
      <c r="B32" s="209">
        <f t="shared" si="7"/>
        <v>27613.996999999999</v>
      </c>
      <c r="C32" s="7">
        <f t="shared" si="13"/>
        <v>28667.773524522145</v>
      </c>
      <c r="D32" s="7">
        <f t="shared" si="14"/>
        <v>29721.55004904429</v>
      </c>
      <c r="E32" s="7">
        <f t="shared" si="14"/>
        <v>30775.326573566435</v>
      </c>
      <c r="F32" s="7">
        <f t="shared" si="14"/>
        <v>31829.103098088581</v>
      </c>
      <c r="G32" s="7">
        <f t="shared" si="14"/>
        <v>32882.87962261073</v>
      </c>
      <c r="H32" s="7">
        <f t="shared" si="14"/>
        <v>33936.656147132875</v>
      </c>
      <c r="I32" s="7">
        <f t="shared" si="14"/>
        <v>34990.43267165502</v>
      </c>
      <c r="J32" s="7">
        <f t="shared" si="14"/>
        <v>36044.209196177166</v>
      </c>
      <c r="K32" s="7">
        <f t="shared" si="14"/>
        <v>37097.985720699311</v>
      </c>
      <c r="L32" s="7">
        <f t="shared" si="14"/>
        <v>38151.762245221456</v>
      </c>
      <c r="M32" s="7">
        <f t="shared" si="14"/>
        <v>39205.538769743602</v>
      </c>
      <c r="N32" s="209">
        <f t="shared" si="3"/>
        <v>40259.315294265747</v>
      </c>
      <c r="O32" s="7">
        <f t="shared" si="15"/>
        <v>42232.971220970154</v>
      </c>
      <c r="P32" s="7">
        <f t="shared" si="4"/>
        <v>44206.627147674561</v>
      </c>
      <c r="Q32" s="7">
        <f t="shared" si="4"/>
        <v>46180.283074378967</v>
      </c>
      <c r="R32" s="7">
        <f t="shared" si="4"/>
        <v>48153.939001083374</v>
      </c>
      <c r="S32" s="209">
        <f t="shared" si="8"/>
        <v>50127.594927787781</v>
      </c>
      <c r="T32" s="7">
        <f t="shared" si="9"/>
        <v>49116.038125419618</v>
      </c>
      <c r="U32" s="7">
        <f t="shared" si="5"/>
        <v>48104.481323051456</v>
      </c>
      <c r="V32" s="7">
        <f t="shared" si="5"/>
        <v>47092.924520683286</v>
      </c>
      <c r="W32" s="7">
        <f t="shared" si="5"/>
        <v>46081.367718315123</v>
      </c>
      <c r="X32" s="7">
        <f t="shared" si="5"/>
        <v>45069.81091594696</v>
      </c>
      <c r="Y32" s="7">
        <f t="shared" si="5"/>
        <v>44058.254113578798</v>
      </c>
      <c r="Z32" s="7">
        <f t="shared" si="5"/>
        <v>43046.697311210635</v>
      </c>
      <c r="AA32" s="7">
        <f t="shared" si="5"/>
        <v>42035.140508842465</v>
      </c>
      <c r="AB32" s="7">
        <f t="shared" si="5"/>
        <v>41023.583706474303</v>
      </c>
      <c r="AC32" s="209">
        <f t="shared" si="10"/>
        <v>40012.02690410614</v>
      </c>
      <c r="AD32" s="7">
        <f t="shared" si="11"/>
        <v>39490.1496679306</v>
      </c>
      <c r="AE32" s="7">
        <f t="shared" si="11"/>
        <v>38968.272431755067</v>
      </c>
      <c r="AF32" s="7">
        <f t="shared" si="11"/>
        <v>38446.395195579527</v>
      </c>
      <c r="AG32" s="7">
        <f t="shared" si="11"/>
        <v>37924.517959403995</v>
      </c>
      <c r="AH32" s="7">
        <f t="shared" si="11"/>
        <v>37402.640723228455</v>
      </c>
      <c r="AI32" s="7">
        <f t="shared" si="11"/>
        <v>36880.763487052915</v>
      </c>
      <c r="AJ32" s="7">
        <f t="shared" si="11"/>
        <v>36358.886250877382</v>
      </c>
      <c r="AK32" s="7">
        <f t="shared" si="11"/>
        <v>35837.009014701842</v>
      </c>
      <c r="AL32" s="7">
        <f t="shared" si="11"/>
        <v>35315.131778526309</v>
      </c>
      <c r="AM32" s="209">
        <f t="shared" si="12"/>
        <v>34793.254542350769</v>
      </c>
    </row>
    <row r="33" spans="1:39" x14ac:dyDescent="0.25">
      <c r="A33" s="181" t="s">
        <v>65</v>
      </c>
      <c r="B33" s="209">
        <f t="shared" si="7"/>
        <v>1120.2669999999996</v>
      </c>
      <c r="C33" s="7">
        <f t="shared" si="13"/>
        <v>1181.6614166666664</v>
      </c>
      <c r="D33" s="7">
        <f t="shared" si="14"/>
        <v>1243.0558333333329</v>
      </c>
      <c r="E33" s="7">
        <f t="shared" si="14"/>
        <v>1304.4502499999996</v>
      </c>
      <c r="F33" s="7">
        <f t="shared" si="14"/>
        <v>1365.8446666666664</v>
      </c>
      <c r="G33" s="7">
        <f t="shared" si="14"/>
        <v>1427.2390833333332</v>
      </c>
      <c r="H33" s="7">
        <f t="shared" si="14"/>
        <v>1488.6334999999999</v>
      </c>
      <c r="I33" s="7">
        <f t="shared" si="14"/>
        <v>1550.0279166666664</v>
      </c>
      <c r="J33" s="7">
        <f t="shared" si="14"/>
        <v>1611.4223333333332</v>
      </c>
      <c r="K33" s="7">
        <f t="shared" si="14"/>
        <v>1672.81675</v>
      </c>
      <c r="L33" s="7">
        <f t="shared" si="14"/>
        <v>1734.2111666666665</v>
      </c>
      <c r="M33" s="7">
        <f t="shared" si="14"/>
        <v>1795.6055833333332</v>
      </c>
      <c r="N33" s="209">
        <f t="shared" si="3"/>
        <v>1857</v>
      </c>
      <c r="O33" s="7">
        <f t="shared" si="15"/>
        <v>1501.3575443267823</v>
      </c>
      <c r="P33" s="7">
        <f t="shared" si="4"/>
        <v>1145.7150886535644</v>
      </c>
      <c r="Q33" s="7">
        <f t="shared" si="4"/>
        <v>790.0726329803465</v>
      </c>
      <c r="R33" s="7">
        <f t="shared" si="4"/>
        <v>434.43017730712882</v>
      </c>
      <c r="S33" s="209">
        <f t="shared" si="8"/>
        <v>78.787721633911133</v>
      </c>
      <c r="T33" s="7">
        <f t="shared" si="9"/>
        <v>83.643441963195798</v>
      </c>
      <c r="U33" s="7">
        <f t="shared" si="5"/>
        <v>88.499162292480463</v>
      </c>
      <c r="V33" s="7">
        <f t="shared" si="5"/>
        <v>93.354882621765142</v>
      </c>
      <c r="W33" s="7">
        <f t="shared" si="5"/>
        <v>98.210602951049808</v>
      </c>
      <c r="X33" s="7">
        <f t="shared" si="5"/>
        <v>103.06632328033447</v>
      </c>
      <c r="Y33" s="7">
        <f t="shared" si="5"/>
        <v>107.92204360961914</v>
      </c>
      <c r="Z33" s="7">
        <f t="shared" si="5"/>
        <v>112.7777639389038</v>
      </c>
      <c r="AA33" s="7">
        <f t="shared" si="5"/>
        <v>117.63348426818848</v>
      </c>
      <c r="AB33" s="7">
        <f t="shared" si="5"/>
        <v>122.48920459747313</v>
      </c>
      <c r="AC33" s="209">
        <f t="shared" si="10"/>
        <v>127.34492492675781</v>
      </c>
      <c r="AD33" s="7">
        <f t="shared" si="11"/>
        <v>128.89982604980469</v>
      </c>
      <c r="AE33" s="7">
        <f t="shared" si="11"/>
        <v>130.45472717285156</v>
      </c>
      <c r="AF33" s="7">
        <f t="shared" si="11"/>
        <v>132.00962829589844</v>
      </c>
      <c r="AG33" s="7">
        <f t="shared" si="11"/>
        <v>133.56452941894531</v>
      </c>
      <c r="AH33" s="7">
        <f t="shared" si="11"/>
        <v>135.11943054199219</v>
      </c>
      <c r="AI33" s="7">
        <f t="shared" si="11"/>
        <v>136.67433166503906</v>
      </c>
      <c r="AJ33" s="7">
        <f t="shared" si="11"/>
        <v>138.22923278808594</v>
      </c>
      <c r="AK33" s="7">
        <f t="shared" si="11"/>
        <v>139.78413391113281</v>
      </c>
      <c r="AL33" s="7">
        <f t="shared" si="11"/>
        <v>141.33903503417969</v>
      </c>
      <c r="AM33" s="209">
        <f t="shared" si="12"/>
        <v>142.89393615722656</v>
      </c>
    </row>
    <row r="34" spans="1:39" x14ac:dyDescent="0.25">
      <c r="A34" s="181" t="s">
        <v>144</v>
      </c>
      <c r="B34" s="209">
        <f t="shared" si="7"/>
        <v>13068.87</v>
      </c>
      <c r="C34" s="7">
        <f t="shared" si="13"/>
        <v>11990.840833331744</v>
      </c>
      <c r="D34" s="7">
        <f t="shared" si="14"/>
        <v>10912.811666663489</v>
      </c>
      <c r="E34" s="7">
        <f t="shared" si="14"/>
        <v>9834.7824999952318</v>
      </c>
      <c r="F34" s="7">
        <f t="shared" si="14"/>
        <v>8756.7533333269748</v>
      </c>
      <c r="G34" s="7">
        <f t="shared" si="14"/>
        <v>7678.7241666587197</v>
      </c>
      <c r="H34" s="7">
        <f t="shared" si="14"/>
        <v>6600.6949999904627</v>
      </c>
      <c r="I34" s="7">
        <f t="shared" si="14"/>
        <v>5522.6658333222067</v>
      </c>
      <c r="J34" s="7">
        <f t="shared" si="14"/>
        <v>4444.6366666539507</v>
      </c>
      <c r="K34" s="7">
        <f t="shared" si="14"/>
        <v>3366.6074999856937</v>
      </c>
      <c r="L34" s="7">
        <f t="shared" si="14"/>
        <v>2288.5783333174386</v>
      </c>
      <c r="M34" s="7">
        <f t="shared" si="14"/>
        <v>1210.5491666491816</v>
      </c>
      <c r="N34" s="209">
        <f t="shared" si="3"/>
        <v>132.51999998092651</v>
      </c>
      <c r="O34" s="7">
        <f t="shared" si="15"/>
        <v>125.91999998092652</v>
      </c>
      <c r="P34" s="7">
        <f t="shared" si="4"/>
        <v>119.31999998092651</v>
      </c>
      <c r="Q34" s="7">
        <f t="shared" si="4"/>
        <v>112.71999998092652</v>
      </c>
      <c r="R34" s="7">
        <f t="shared" si="4"/>
        <v>106.11999998092651</v>
      </c>
      <c r="S34" s="209">
        <f t="shared" si="8"/>
        <v>99.519999980926514</v>
      </c>
      <c r="T34" s="7">
        <f t="shared" si="9"/>
        <v>91.919999980926519</v>
      </c>
      <c r="U34" s="7">
        <f t="shared" si="5"/>
        <v>84.319999980926511</v>
      </c>
      <c r="V34" s="7">
        <f t="shared" si="5"/>
        <v>76.719999980926517</v>
      </c>
      <c r="W34" s="7">
        <f t="shared" si="5"/>
        <v>69.119999980926508</v>
      </c>
      <c r="X34" s="7">
        <f t="shared" si="5"/>
        <v>61.519999980926514</v>
      </c>
      <c r="Y34" s="7">
        <f t="shared" si="5"/>
        <v>53.919999980926519</v>
      </c>
      <c r="Z34" s="7">
        <f t="shared" si="5"/>
        <v>46.319999980926518</v>
      </c>
      <c r="AA34" s="7">
        <f t="shared" si="5"/>
        <v>38.719999980926517</v>
      </c>
      <c r="AB34" s="7">
        <f t="shared" si="5"/>
        <v>31.119999980926522</v>
      </c>
      <c r="AC34" s="209">
        <f t="shared" si="10"/>
        <v>23.519999980926514</v>
      </c>
      <c r="AD34" s="7">
        <f t="shared" si="11"/>
        <v>21.167999982833862</v>
      </c>
      <c r="AE34" s="7">
        <f t="shared" si="11"/>
        <v>18.815999984741211</v>
      </c>
      <c r="AF34" s="7">
        <f t="shared" si="11"/>
        <v>16.46399998664856</v>
      </c>
      <c r="AG34" s="7">
        <f t="shared" si="11"/>
        <v>14.111999988555908</v>
      </c>
      <c r="AH34" s="7">
        <f t="shared" si="11"/>
        <v>11.759999990463257</v>
      </c>
      <c r="AI34" s="7">
        <f t="shared" si="11"/>
        <v>9.4079999923706055</v>
      </c>
      <c r="AJ34" s="7">
        <f t="shared" si="11"/>
        <v>7.0559999942779541</v>
      </c>
      <c r="AK34" s="7">
        <f t="shared" si="11"/>
        <v>4.7039999961853027</v>
      </c>
      <c r="AL34" s="7">
        <f t="shared" si="11"/>
        <v>2.3519999980926514</v>
      </c>
      <c r="AM34" s="209">
        <f t="shared" si="12"/>
        <v>0</v>
      </c>
    </row>
    <row r="35" spans="1:39" x14ac:dyDescent="0.25">
      <c r="A35" s="181" t="s">
        <v>102</v>
      </c>
      <c r="B35" s="217">
        <f>SUM(B23:B34)</f>
        <v>64396.796999999999</v>
      </c>
      <c r="C35" s="216">
        <f t="shared" ref="C35:M35" si="16">SUM(C23:C34)</f>
        <v>68007.572995089853</v>
      </c>
      <c r="D35" s="216">
        <f t="shared" si="16"/>
        <v>71618.3489901797</v>
      </c>
      <c r="E35" s="216">
        <f t="shared" si="16"/>
        <v>75229.124985269547</v>
      </c>
      <c r="F35" s="216">
        <f t="shared" si="16"/>
        <v>78839.900980359409</v>
      </c>
      <c r="G35" s="216">
        <f t="shared" si="16"/>
        <v>82450.676975449256</v>
      </c>
      <c r="H35" s="216">
        <f t="shared" si="16"/>
        <v>86061.452970539103</v>
      </c>
      <c r="I35" s="216">
        <f t="shared" si="16"/>
        <v>89672.228965628936</v>
      </c>
      <c r="J35" s="216">
        <f t="shared" si="16"/>
        <v>93283.004960718798</v>
      </c>
      <c r="K35" s="216">
        <f t="shared" si="16"/>
        <v>96893.780955808645</v>
      </c>
      <c r="L35" s="216">
        <f t="shared" si="16"/>
        <v>100504.55695089849</v>
      </c>
      <c r="M35" s="216">
        <f t="shared" si="16"/>
        <v>104115.33294598834</v>
      </c>
      <c r="N35" s="217">
        <f>SUM(N23:N34)</f>
        <v>107726.10894107819</v>
      </c>
      <c r="O35" s="216">
        <f t="shared" ref="O35:AL35" si="17">SUM(O23:O34)</f>
        <v>117234.44265165328</v>
      </c>
      <c r="P35" s="216">
        <f t="shared" si="17"/>
        <v>126742.77636222838</v>
      </c>
      <c r="Q35" s="216">
        <f t="shared" si="17"/>
        <v>136251.11007280351</v>
      </c>
      <c r="R35" s="216">
        <f t="shared" si="17"/>
        <v>145759.44378337858</v>
      </c>
      <c r="S35" s="217">
        <f t="shared" si="17"/>
        <v>155267.7774939537</v>
      </c>
      <c r="T35" s="216">
        <f t="shared" si="17"/>
        <v>160709.90864692139</v>
      </c>
      <c r="U35" s="216">
        <f t="shared" si="17"/>
        <v>166152.03979988905</v>
      </c>
      <c r="V35" s="216">
        <f t="shared" si="17"/>
        <v>171594.1709528568</v>
      </c>
      <c r="W35" s="216">
        <f t="shared" si="17"/>
        <v>177036.30210582449</v>
      </c>
      <c r="X35" s="216">
        <f t="shared" si="17"/>
        <v>182478.43325879215</v>
      </c>
      <c r="Y35" s="216">
        <f t="shared" si="17"/>
        <v>187920.56441175984</v>
      </c>
      <c r="Z35" s="216">
        <f t="shared" si="17"/>
        <v>193362.69556472756</v>
      </c>
      <c r="AA35" s="216">
        <f t="shared" si="17"/>
        <v>198804.82671769525</v>
      </c>
      <c r="AB35" s="216">
        <f t="shared" si="17"/>
        <v>204246.95787066294</v>
      </c>
      <c r="AC35" s="219">
        <f t="shared" si="17"/>
        <v>209689.08902363063</v>
      </c>
      <c r="AD35" s="216">
        <f t="shared" si="17"/>
        <v>213665.11208272458</v>
      </c>
      <c r="AE35" s="216">
        <f t="shared" si="17"/>
        <v>217641.13514181849</v>
      </c>
      <c r="AF35" s="216">
        <f t="shared" si="17"/>
        <v>221617.1582009125</v>
      </c>
      <c r="AG35" s="216">
        <f t="shared" si="17"/>
        <v>225593.18126000639</v>
      </c>
      <c r="AH35" s="216">
        <f t="shared" si="17"/>
        <v>229569.20431910039</v>
      </c>
      <c r="AI35" s="216">
        <f t="shared" si="17"/>
        <v>233545.22737819434</v>
      </c>
      <c r="AJ35" s="216">
        <f t="shared" si="17"/>
        <v>237521.25043728825</v>
      </c>
      <c r="AK35" s="216">
        <f t="shared" si="17"/>
        <v>241497.27349638226</v>
      </c>
      <c r="AL35" s="216">
        <f t="shared" si="17"/>
        <v>245473.29655547615</v>
      </c>
      <c r="AM35" s="219">
        <f>SUM(AM23:AM34)</f>
        <v>249449.31961457015</v>
      </c>
    </row>
    <row r="37" spans="1:39" ht="18.75" x14ac:dyDescent="0.3">
      <c r="A37" s="211" t="s">
        <v>177</v>
      </c>
    </row>
    <row r="38" spans="1:39" x14ac:dyDescent="0.25">
      <c r="A38" s="123"/>
    </row>
    <row r="39" spans="1:39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 s="12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494.33334167798432</v>
      </c>
      <c r="P40" s="7">
        <f>P23-O23+(O23*'Investment cost '!$AO3)</f>
        <v>498.96806306759407</v>
      </c>
      <c r="Q40" s="7">
        <f>Q23-P23+(P23*'Investment cost '!$AO3)</f>
        <v>503.60278445720746</v>
      </c>
      <c r="R40" s="7">
        <f>R23-Q23+(Q23*'Investment cost '!$AO3)</f>
        <v>508.23750584681716</v>
      </c>
      <c r="S40" s="7">
        <f>S23-R23+(R23*'Investment cost '!$AO3)</f>
        <v>512.8722272364306</v>
      </c>
      <c r="T40" s="7">
        <f>T23-S23+(S23*'Investment cost '!$AO3)</f>
        <v>335.61838084459339</v>
      </c>
      <c r="U40" s="7">
        <f>U23-T23+(T23*'Investment cost '!$AO3)</f>
        <v>337.22162610451414</v>
      </c>
      <c r="V40" s="7">
        <f>V23-U23+(U23*'Investment cost '!$AO3)</f>
        <v>338.82487136443308</v>
      </c>
      <c r="W40" s="7">
        <f>W23-V23+(V23*'Investment cost '!$AO3)</f>
        <v>340.42811662435565</v>
      </c>
      <c r="X40" s="7">
        <f>X23-W23+(W23*'Investment cost '!$AO3)</f>
        <v>342.03136188427641</v>
      </c>
      <c r="Y40" s="7">
        <f>Y23-X23+(X23*'Investment cost '!$AO3)</f>
        <v>343.63460714419716</v>
      </c>
      <c r="Z40" s="7">
        <f>Z23-Y23+(Y23*'Investment cost '!$AO3)</f>
        <v>345.23785240411792</v>
      </c>
      <c r="AA40" s="7">
        <f>AA23-Z23+(Z23*'Investment cost '!$AO3)</f>
        <v>346.84109766403685</v>
      </c>
      <c r="AB40" s="7">
        <f>AB23-AA23+(AA23*'Investment cost '!$AO3)</f>
        <v>348.44434292395943</v>
      </c>
      <c r="AC40" s="7">
        <f>AC23-AB23+(AB23*'Investment cost '!$AO3)</f>
        <v>350.04758818388018</v>
      </c>
      <c r="AD40" s="7">
        <f>AD23-AC23+(AC23*'Investment cost '!$AO3)</f>
        <v>339.94262144962943</v>
      </c>
      <c r="AE40" s="7">
        <f>AE23-AD23+(AD23*'Investment cost '!$AO3)</f>
        <v>341.35072984298068</v>
      </c>
      <c r="AF40" s="7">
        <f>AF23-AE23+(AE23*'Investment cost '!$AO3)</f>
        <v>342.75883823633194</v>
      </c>
      <c r="AG40" s="7">
        <f>AG23-AF23+(AF23*'Investment cost '!$AO3)</f>
        <v>344.1669466296832</v>
      </c>
      <c r="AH40" s="7">
        <f>AH23-AG23+(AG23*'Investment cost '!$AO3)</f>
        <v>345.57505502303439</v>
      </c>
      <c r="AI40" s="7">
        <f>AI23-AH23+(AH23*'Investment cost '!$AO3)</f>
        <v>346.98316341638565</v>
      </c>
      <c r="AJ40" s="7">
        <f>AJ23-AI23+(AI23*'Investment cost '!$AO3)</f>
        <v>348.39127180973691</v>
      </c>
      <c r="AK40" s="7">
        <f>AK23-AJ23+(AJ23*'Investment cost '!$AO3)</f>
        <v>349.79938020308811</v>
      </c>
      <c r="AL40" s="7">
        <f>AL23-AK23+(AK23*'Investment cost '!$AO3)</f>
        <v>351.20748859643936</v>
      </c>
      <c r="AM40" s="7">
        <f>AM23-AL23+(AL23*'Investment cost '!$AO3)</f>
        <v>352.61559698979062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1170.6405055084231</v>
      </c>
      <c r="D41" s="7">
        <f>D24-C24+(C24*'Investment cost '!$AO4)</f>
        <v>1214.8879657287596</v>
      </c>
      <c r="E41" s="7">
        <f>E24-D24+(D24*'Investment cost '!$AO4)</f>
        <v>1259.1354259490975</v>
      </c>
      <c r="F41" s="7">
        <f>F24-E24+(E24*'Investment cost '!$AO4)</f>
        <v>1303.3828861694326</v>
      </c>
      <c r="G41" s="7">
        <f>G24-F24+(F24*'Investment cost '!$AO4)</f>
        <v>1347.6303463897711</v>
      </c>
      <c r="H41" s="7">
        <f>H24-G24+(G24*'Investment cost '!$AO4)</f>
        <v>1391.8778066101081</v>
      </c>
      <c r="I41" s="7">
        <f>I24-H24+(H24*'Investment cost '!$AO4)</f>
        <v>1436.1252668304433</v>
      </c>
      <c r="J41" s="7">
        <f>J24-I24+(I24*'Investment cost '!$AO4)</f>
        <v>1480.372727050782</v>
      </c>
      <c r="K41" s="7">
        <f>K24-J24+(J24*'Investment cost '!$AO4)</f>
        <v>1524.620187271119</v>
      </c>
      <c r="L41" s="7">
        <f>L24-K24+(K24*'Investment cost '!$AO4)</f>
        <v>1568.8676474914541</v>
      </c>
      <c r="M41" s="7">
        <f>M24-L24+(L24*'Investment cost '!$AO4)</f>
        <v>1613.1151077117927</v>
      </c>
      <c r="N41" s="7">
        <f>N24-M24+(M24*'Investment cost '!$AO4)</f>
        <v>1657.3625679321278</v>
      </c>
      <c r="O41" s="7">
        <f>O24-N24+(N24*'Investment cost '!$AO4)</f>
        <v>4727.0866604614275</v>
      </c>
      <c r="P41" s="7">
        <f>P24-O24+(O24*'Investment cost '!$AO4)</f>
        <v>4892.3531859741188</v>
      </c>
      <c r="Q41" s="7">
        <f>Q24-P24+(P24*'Investment cost '!$AO4)</f>
        <v>5057.6197114868146</v>
      </c>
      <c r="R41" s="7">
        <f>R24-Q24+(Q24*'Investment cost '!$AO4)</f>
        <v>5222.8862369995131</v>
      </c>
      <c r="S41" s="7">
        <f>S24-R24+(R24*'Investment cost '!$AO4)</f>
        <v>5388.1527625122089</v>
      </c>
      <c r="T41" s="7">
        <f>T24-S24+(S24*'Investment cost '!$AO4)</f>
        <v>5833.0783948516846</v>
      </c>
      <c r="U41" s="7">
        <f>U24-T24+(T24*'Investment cost '!$AO4)</f>
        <v>6009.5312846374509</v>
      </c>
      <c r="V41" s="7">
        <f>V24-U24+(U24*'Investment cost '!$AO4)</f>
        <v>6185.9841744232181</v>
      </c>
      <c r="W41" s="7">
        <f>W24-V24+(V24*'Investment cost '!$AO4)</f>
        <v>6362.4370642089843</v>
      </c>
      <c r="X41" s="7">
        <f>X24-W24+(W24*'Investment cost '!$AO4)</f>
        <v>6538.8899539947506</v>
      </c>
      <c r="Y41" s="7">
        <f>Y24-X24+(X24*'Investment cost '!$AO4)</f>
        <v>6715.3428437805178</v>
      </c>
      <c r="Z41" s="7">
        <f>Z24-Y24+(Y24*'Investment cost '!$AO4)</f>
        <v>6891.7957335662841</v>
      </c>
      <c r="AA41" s="7">
        <f>AA24-Z24+(Z24*'Investment cost '!$AO4)</f>
        <v>7068.2486233520503</v>
      </c>
      <c r="AB41" s="7">
        <f>AB24-AA24+(AA24*'Investment cost '!$AO4)</f>
        <v>7244.7015131378175</v>
      </c>
      <c r="AC41" s="7">
        <f>AC24-AB24+(AB24*'Investment cost '!$AO4)</f>
        <v>7421.1544029235847</v>
      </c>
      <c r="AD41" s="7">
        <f>AD24-AC24+(AC24*'Investment cost '!$AO4)</f>
        <v>6066.4160802936549</v>
      </c>
      <c r="AE41" s="7">
        <f>AE24-AD24+(AD24*'Investment cost '!$AO4)</f>
        <v>6181.6213215827938</v>
      </c>
      <c r="AF41" s="7">
        <f>AF24-AE24+(AE24*'Investment cost '!$AO4)</f>
        <v>6296.8265628719328</v>
      </c>
      <c r="AG41" s="7">
        <f>AG24-AF24+(AF24*'Investment cost '!$AO4)</f>
        <v>6412.0318041610717</v>
      </c>
      <c r="AH41" s="7">
        <f>AH24-AG24+(AG24*'Investment cost '!$AO4)</f>
        <v>6527.2370454502106</v>
      </c>
      <c r="AI41" s="7">
        <f>AI24-AH24+(AH24*'Investment cost '!$AO4)</f>
        <v>6642.4422867393496</v>
      </c>
      <c r="AJ41" s="7">
        <f>AJ24-AI24+(AI24*'Investment cost '!$AO4)</f>
        <v>6757.6475280284885</v>
      </c>
      <c r="AK41" s="7">
        <f>AK24-AJ24+(AJ24*'Investment cost '!$AO4)</f>
        <v>6872.8527693176275</v>
      </c>
      <c r="AL41" s="7">
        <f>AL24-AK24+(AK24*'Investment cost '!$AO4)</f>
        <v>6988.0580106067655</v>
      </c>
      <c r="AM41" s="7">
        <f>AM24-AL24+(AL24*'Investment cost '!$AO4)</f>
        <v>7103.2632518959044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2079.2635903437299</v>
      </c>
      <c r="D43" s="7">
        <f>D26-C26+(C26*'Investment cost '!$AO6)</f>
        <v>2148.5209122440765</v>
      </c>
      <c r="E43" s="7">
        <f>E26-D26+(D26*'Investment cost '!$AO6)</f>
        <v>2217.7782341444226</v>
      </c>
      <c r="F43" s="7">
        <f>F26-E26+(E26*'Investment cost '!$AO6)</f>
        <v>2287.0355560447692</v>
      </c>
      <c r="G43" s="7">
        <f>G26-F26+(F26*'Investment cost '!$AO6)</f>
        <v>2356.2928779451167</v>
      </c>
      <c r="H43" s="7">
        <f>H26-G26+(G26*'Investment cost '!$AO6)</f>
        <v>2425.5501998454611</v>
      </c>
      <c r="I43" s="7">
        <f>I26-H26+(H26*'Investment cost '!$AO6)</f>
        <v>2494.8075217458095</v>
      </c>
      <c r="J43" s="7">
        <f>J26-I26+(I26*'Investment cost '!$AO6)</f>
        <v>2564.0648436461561</v>
      </c>
      <c r="K43" s="7">
        <f>K26-J26+(J26*'Investment cost '!$AO6)</f>
        <v>2633.3221655465009</v>
      </c>
      <c r="L43" s="7">
        <f>L26-K26+(K26*'Investment cost '!$AO6)</f>
        <v>2702.5794874468511</v>
      </c>
      <c r="M43" s="7">
        <f>M26-L26+(L26*'Investment cost '!$AO6)</f>
        <v>2771.836809347194</v>
      </c>
      <c r="N43" s="7">
        <f>N26-M26+(M26*'Investment cost '!$AO6)</f>
        <v>2841.0941312475406</v>
      </c>
      <c r="O43" s="7">
        <f>O26-N26+(N26*'Investment cost '!$AO6)</f>
        <v>4501.3542185465485</v>
      </c>
      <c r="P43" s="7">
        <f>P26-O26+(O26*'Investment cost '!$AO6)</f>
        <v>4623.644965960184</v>
      </c>
      <c r="Q43" s="7">
        <f>Q26-P26+(P26*'Investment cost '!$AO6)</f>
        <v>4745.9357133738231</v>
      </c>
      <c r="R43" s="7">
        <f>R26-Q26+(Q26*'Investment cost '!$AO6)</f>
        <v>4868.2264607874513</v>
      </c>
      <c r="S43" s="7">
        <f>S26-R26+(R26*'Investment cost '!$AO6)</f>
        <v>4990.5172082010931</v>
      </c>
      <c r="T43" s="7">
        <f>T26-S26+(S26*'Investment cost '!$AO6)</f>
        <v>3752.1714050928722</v>
      </c>
      <c r="U43" s="7">
        <f>U26-T26+(T26*'Investment cost '!$AO6)</f>
        <v>3829.1076008224527</v>
      </c>
      <c r="V43" s="7">
        <f>V26-U26+(U26*'Investment cost '!$AO6)</f>
        <v>3906.0437965520196</v>
      </c>
      <c r="W43" s="7">
        <f>W26-V26+(V26*'Investment cost '!$AO6)</f>
        <v>3982.9799922816001</v>
      </c>
      <c r="X43" s="7">
        <f>X26-W26+(W26*'Investment cost '!$AO6)</f>
        <v>4059.9161880111669</v>
      </c>
      <c r="Y43" s="7">
        <f>Y26-X26+(X26*'Investment cost '!$AO6)</f>
        <v>4136.8523837407402</v>
      </c>
      <c r="Z43" s="7">
        <f>Z26-Y26+(Y26*'Investment cost '!$AO6)</f>
        <v>4213.7885794703134</v>
      </c>
      <c r="AA43" s="7">
        <f>AA26-Z26+(Z26*'Investment cost '!$AO6)</f>
        <v>4290.7247751998948</v>
      </c>
      <c r="AB43" s="7">
        <f>AB26-AA26+(AA26*'Investment cost '!$AO6)</f>
        <v>4367.660970929468</v>
      </c>
      <c r="AC43" s="7">
        <f>AC26-AB26+(AB26*'Investment cost '!$AO6)</f>
        <v>4444.597166659034</v>
      </c>
      <c r="AD43" s="7">
        <f>AD26-AC26+(AC26*'Investment cost '!$AO6)</f>
        <v>2816.845099258423</v>
      </c>
      <c r="AE43" s="7">
        <f>AE26-AD26+(AD26*'Investment cost '!$AO6)</f>
        <v>2836.958352883657</v>
      </c>
      <c r="AF43" s="7">
        <f>AF26-AE26+(AE26*'Investment cost '!$AO6)</f>
        <v>2857.0716065088909</v>
      </c>
      <c r="AG43" s="7">
        <f>AG26-AF26+(AF26*'Investment cost '!$AO6)</f>
        <v>2877.1848601341248</v>
      </c>
      <c r="AH43" s="7">
        <f>AH26-AG26+(AG26*'Investment cost '!$AO6)</f>
        <v>2897.2981137593588</v>
      </c>
      <c r="AI43" s="7">
        <f>AI26-AH26+(AH26*'Investment cost '!$AO6)</f>
        <v>2917.4113673845927</v>
      </c>
      <c r="AJ43" s="7">
        <f>AJ26-AI26+(AI26*'Investment cost '!$AO6)</f>
        <v>2937.5246210098267</v>
      </c>
      <c r="AK43" s="7">
        <f>AK26-AJ26+(AJ26*'Investment cost '!$AO6)</f>
        <v>2957.6378746350606</v>
      </c>
      <c r="AL43" s="7">
        <f>AL26-AK26+(AK26*'Investment cost '!$AO6)</f>
        <v>2977.7511282602945</v>
      </c>
      <c r="AM43" s="7">
        <f>AM26-AL26+(AL26*'Investment cost '!$AO6)</f>
        <v>2997.8643818855285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202.5719728848029</v>
      </c>
      <c r="P44" s="7">
        <f>P27-O27+(O27*'Investment cost '!$AO7)</f>
        <v>207.33259978787643</v>
      </c>
      <c r="Q44" s="7">
        <f>Q27-P27+(P27*'Investment cost '!$AO7)</f>
        <v>212.09322669095042</v>
      </c>
      <c r="R44" s="7">
        <f>R27-Q27+(Q27*'Investment cost '!$AO7)</f>
        <v>216.85385359402352</v>
      </c>
      <c r="S44" s="7">
        <f>S27-R27+(R27*'Investment cost '!$AO7)</f>
        <v>221.61448049709708</v>
      </c>
      <c r="T44" s="7">
        <f>T27-S27+(S27*'Investment cost '!$AO7)</f>
        <v>114.88293825840118</v>
      </c>
      <c r="U44" s="7">
        <f>U27-T27+(T27*'Investment cost '!$AO7)</f>
        <v>115.79900760486198</v>
      </c>
      <c r="V44" s="7">
        <f>V27-U27+(U27*'Investment cost '!$AO7)</f>
        <v>116.71507695132324</v>
      </c>
      <c r="W44" s="7">
        <f>W27-V27+(V27*'Investment cost '!$AO7)</f>
        <v>117.6311462977836</v>
      </c>
      <c r="X44" s="7">
        <f>X27-W27+(W27*'Investment cost '!$AO7)</f>
        <v>118.5472156442444</v>
      </c>
      <c r="Y44" s="7">
        <f>Y27-X27+(X27*'Investment cost '!$AO7)</f>
        <v>119.4632849907052</v>
      </c>
      <c r="Z44" s="7">
        <f>Z27-Y27+(Y27*'Investment cost '!$AO7)</f>
        <v>120.37935433716601</v>
      </c>
      <c r="AA44" s="7">
        <f>AA27-Z27+(Z27*'Investment cost '!$AO7)</f>
        <v>121.29542368362725</v>
      </c>
      <c r="AB44" s="7">
        <f>AB27-AA27+(AA27*'Investment cost '!$AO7)</f>
        <v>122.21149303008761</v>
      </c>
      <c r="AC44" s="7">
        <f>AC27-AB27+(AB27*'Investment cost '!$AO7)</f>
        <v>123.12756237654841</v>
      </c>
      <c r="AD44" s="7">
        <f>AD27-AC27+(AC27*'Investment cost '!$AO7)</f>
        <v>52.970753040395749</v>
      </c>
      <c r="AE44" s="7">
        <f>AE27-AD27+(AD27*'Investment cost '!$AO7)</f>
        <v>51.436033466766887</v>
      </c>
      <c r="AF44" s="7">
        <f>AF27-AE27+(AE27*'Investment cost '!$AO7)</f>
        <v>49.901313893137129</v>
      </c>
      <c r="AG44" s="7">
        <f>AG27-AF27+(AF27*'Investment cost '!$AO7)</f>
        <v>48.366594319508266</v>
      </c>
      <c r="AH44" s="7">
        <f>AH27-AG27+(AG27*'Investment cost '!$AO7)</f>
        <v>46.831874745878508</v>
      </c>
      <c r="AI44" s="7">
        <f>AI27-AH27+(AH27*'Investment cost '!$AO7)</f>
        <v>45.297155172249177</v>
      </c>
      <c r="AJ44" s="7">
        <f>AJ27-AI27+(AI27*'Investment cost '!$AO7)</f>
        <v>43.762435598620314</v>
      </c>
      <c r="AK44" s="7">
        <f>AK27-AJ27+(AJ27*'Investment cost '!$AO7)</f>
        <v>42.227716024990556</v>
      </c>
      <c r="AL44" s="7">
        <f>AL27-AK27+(AK27*'Investment cost '!$AO7)</f>
        <v>40.692996451361694</v>
      </c>
      <c r="AM44" s="7">
        <f>AM27-AL27+(AL27*'Investment cost '!$AO7)</f>
        <v>39.158276877731936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22.716056768190285</v>
      </c>
      <c r="D45" s="7">
        <f>D28-C28+(C28*'Investment cost '!$AO8)</f>
        <v>22.708947826237896</v>
      </c>
      <c r="E45" s="7">
        <f>E28-D28+(D28*'Investment cost '!$AO8)</f>
        <v>22.701838884285511</v>
      </c>
      <c r="F45" s="7">
        <f>F28-E28+(E28*'Investment cost '!$AO8)</f>
        <v>22.694729942333122</v>
      </c>
      <c r="G45" s="7">
        <f>G28-F28+(F28*'Investment cost '!$AO8)</f>
        <v>22.687621000380734</v>
      </c>
      <c r="H45" s="7">
        <f>H28-G28+(G28*'Investment cost '!$AO8)</f>
        <v>22.680512058428462</v>
      </c>
      <c r="I45" s="7">
        <f>I28-H28+(H28*'Investment cost '!$AO8)</f>
        <v>22.673403116475964</v>
      </c>
      <c r="J45" s="7">
        <f>J28-I28+(I28*'Investment cost '!$AO8)</f>
        <v>22.666294174523575</v>
      </c>
      <c r="K45" s="7">
        <f>K28-J28+(J28*'Investment cost '!$AO8)</f>
        <v>22.65918523257119</v>
      </c>
      <c r="L45" s="7">
        <f>L28-K28+(K28*'Investment cost '!$AO8)</f>
        <v>22.652076290618801</v>
      </c>
      <c r="M45" s="7">
        <f>M28-L28+(L28*'Investment cost '!$AO8)</f>
        <v>22.644967348666412</v>
      </c>
      <c r="N45" s="7">
        <f>N28-M28+(M28*'Investment cost '!$AO8)</f>
        <v>22.637858406714027</v>
      </c>
      <c r="O45" s="7">
        <f>O28-N28+(N28*'Investment cost '!$AO8)</f>
        <v>-16.776984408923536</v>
      </c>
      <c r="P45" s="7">
        <f>P28-O28+(O28*'Investment cost '!$AO8)</f>
        <v>-18.191512417793252</v>
      </c>
      <c r="Q45" s="7">
        <f>Q28-P28+(P28*'Investment cost '!$AO8)</f>
        <v>-19.606040426663082</v>
      </c>
      <c r="R45" s="7">
        <f>R28-Q28+(Q28*'Investment cost '!$AO8)</f>
        <v>-21.020568435532685</v>
      </c>
      <c r="S45" s="7">
        <f>S28-R28+(R28*'Investment cost '!$AO8)</f>
        <v>-22.435096444402401</v>
      </c>
      <c r="T45" s="7">
        <f>T28-S28+(S28*'Investment cost '!$AO8)</f>
        <v>-5.0663231892244944</v>
      </c>
      <c r="U45" s="7">
        <f>U28-T28+(T28*'Investment cost '!$AO8)</f>
        <v>-5.8100190100925655</v>
      </c>
      <c r="V45" s="7">
        <f>V28-U28+(U28*'Investment cost '!$AO8)</f>
        <v>-6.5537148309605247</v>
      </c>
      <c r="W45" s="7">
        <f>W28-V28+(V28*'Investment cost '!$AO8)</f>
        <v>-7.2974106518285957</v>
      </c>
      <c r="X45" s="7">
        <f>X28-W28+(W28*'Investment cost '!$AO8)</f>
        <v>-8.0411064726965549</v>
      </c>
      <c r="Y45" s="7">
        <f>Y28-X28+(X28*'Investment cost '!$AO8)</f>
        <v>-8.7848022935645709</v>
      </c>
      <c r="Z45" s="7">
        <f>Z28-Y28+(Y28*'Investment cost '!$AO8)</f>
        <v>-9.5284981144325851</v>
      </c>
      <c r="AA45" s="7">
        <f>AA28-Z28+(Z28*'Investment cost '!$AO8)</f>
        <v>-10.272193935300656</v>
      </c>
      <c r="AB45" s="7">
        <f>AB28-AA28+(AA28*'Investment cost '!$AO8)</f>
        <v>-11.015889756168644</v>
      </c>
      <c r="AC45" s="7">
        <f>AC28-AB28+(AB28*'Investment cost '!$AO8)</f>
        <v>-11.75958557703666</v>
      </c>
      <c r="AD45" s="7">
        <f>AD28-AC28+(AC28*'Investment cost '!$AO8)</f>
        <v>60.309550713215557</v>
      </c>
      <c r="AE45" s="7">
        <f>AE28-AD28+(AD28*'Investment cost '!$AO8)</f>
        <v>62.166313182030407</v>
      </c>
      <c r="AF45" s="7">
        <f>AF28-AE28+(AE28*'Investment cost '!$AO8)</f>
        <v>64.023075650845257</v>
      </c>
      <c r="AG45" s="7">
        <f>AG28-AF28+(AF28*'Investment cost '!$AO8)</f>
        <v>65.879838119660107</v>
      </c>
      <c r="AH45" s="7">
        <f>AH28-AG28+(AG28*'Investment cost '!$AO8)</f>
        <v>67.736600588474957</v>
      </c>
      <c r="AI45" s="7">
        <f>AI28-AH28+(AH28*'Investment cost '!$AO8)</f>
        <v>69.593363057289807</v>
      </c>
      <c r="AJ45" s="7">
        <f>AJ28-AI28+(AI28*'Investment cost '!$AO8)</f>
        <v>71.450125526104657</v>
      </c>
      <c r="AK45" s="7">
        <f>AK28-AJ28+(AJ28*'Investment cost '!$AO8)</f>
        <v>73.306887994919506</v>
      </c>
      <c r="AL45" s="7">
        <f>AL28-AK28+(AK28*'Investment cost '!$AO8)</f>
        <v>75.163650463734356</v>
      </c>
      <c r="AM45" s="7">
        <f>AM28-AL28+(AL28*'Investment cost '!$AO8)</f>
        <v>77.020412932549206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1081.2596435546873</v>
      </c>
      <c r="AE47" s="7">
        <f>AE30-AD30+(AD30*'Investment cost '!$AO10)</f>
        <v>1098.8339709472659</v>
      </c>
      <c r="AF47" s="7">
        <f>AF30-AE30+(AE30*'Investment cost '!$AO10)</f>
        <v>1116.4082983398441</v>
      </c>
      <c r="AG47" s="7">
        <f>AG30-AF30+(AF30*'Investment cost '!$AO10)</f>
        <v>1133.9826257324216</v>
      </c>
      <c r="AH47" s="7">
        <f>AH30-AG30+(AG30*'Investment cost '!$AO10)</f>
        <v>1151.5569531249998</v>
      </c>
      <c r="AI47" s="7">
        <f>AI30-AH30+(AH30*'Investment cost '!$AO10)</f>
        <v>1169.1312805175789</v>
      </c>
      <c r="AJ47" s="7">
        <f>AJ30-AI30+(AI30*'Investment cost '!$AO10)</f>
        <v>1186.7056079101569</v>
      </c>
      <c r="AK47" s="7">
        <f>AK30-AJ30+(AJ30*'Investment cost '!$AO10)</f>
        <v>1204.2799353027333</v>
      </c>
      <c r="AL47" s="7">
        <f>AL30-AK30+(AK30*'Investment cost '!$AO10)</f>
        <v>1221.8542626953133</v>
      </c>
      <c r="AM47" s="7">
        <f>AM30-AL30+(AL30*'Investment cost '!$AO10)</f>
        <v>1239.4285900878895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-229.11987376403812</v>
      </c>
      <c r="U48" s="7">
        <f>U31-T31+(T31*'Investment cost '!$AO11)</f>
        <v>-237.81770185546878</v>
      </c>
      <c r="V48" s="7">
        <f>V31-U31+(U31*'Investment cost '!$AO11)</f>
        <v>-246.51552994689945</v>
      </c>
      <c r="W48" s="7">
        <f>W31-V31+(V31*'Investment cost '!$AO11)</f>
        <v>-255.21335803833011</v>
      </c>
      <c r="X48" s="7">
        <f>X31-W31+(W31*'Investment cost '!$AO11)</f>
        <v>-263.91118612976078</v>
      </c>
      <c r="Y48" s="7">
        <f>Y31-X31+(X31*'Investment cost '!$AO11)</f>
        <v>-272.60901422119099</v>
      </c>
      <c r="Z48" s="7">
        <f>Z31-Y31+(Y31*'Investment cost '!$AO11)</f>
        <v>-281.30684231262211</v>
      </c>
      <c r="AA48" s="7">
        <f>AA31-Z31+(Z31*'Investment cost '!$AO11)</f>
        <v>-290.00467040405277</v>
      </c>
      <c r="AB48" s="7">
        <f>AB31-AA31+(AA31*'Investment cost '!$AO11)</f>
        <v>-298.70249849548344</v>
      </c>
      <c r="AC48" s="7">
        <f>AC31-AB31+(AB31*'Investment cost '!$AO11)</f>
        <v>-307.4003265869141</v>
      </c>
      <c r="AD48" s="7">
        <f>AD31-AC31+(AC31*'Investment cost '!$AO11)</f>
        <v>-95.444906509399459</v>
      </c>
      <c r="AE48" s="7">
        <f>AE31-AD31+(AD31*'Investment cost '!$AO11)</f>
        <v>-98.626403396606378</v>
      </c>
      <c r="AF48" s="7">
        <f>AF31-AE31+(AE31*'Investment cost '!$AO11)</f>
        <v>-101.80790028381352</v>
      </c>
      <c r="AG48" s="7">
        <f>AG31-AF31+(AF31*'Investment cost '!$AO11)</f>
        <v>-104.98939717102044</v>
      </c>
      <c r="AH48" s="7">
        <f>AH31-AG31+(AG31*'Investment cost '!$AO11)</f>
        <v>-108.17089405822759</v>
      </c>
      <c r="AI48" s="7">
        <f>AI31-AH31+(AH31*'Investment cost '!$AO11)</f>
        <v>-111.35239094543462</v>
      </c>
      <c r="AJ48" s="7">
        <f>AJ31-AI31+(AI31*'Investment cost '!$AO11)</f>
        <v>-114.53388783264154</v>
      </c>
      <c r="AK48" s="7">
        <f>AK31-AJ31+(AJ31*'Investment cost '!$AO11)</f>
        <v>-117.71538471984867</v>
      </c>
      <c r="AL48" s="7">
        <f>AL31-AK31+(AK31*'Investment cost '!$AO11)</f>
        <v>-120.89688160705559</v>
      </c>
      <c r="AM48" s="7">
        <f>AM31-AL31+(AL31*'Investment cost '!$AO11)</f>
        <v>-124.07837849426274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3315.6331031799318</v>
      </c>
      <c r="P49" s="7">
        <f>P32-O32+(O32*'Investment cost '!$AO12)</f>
        <v>3381.4216340700787</v>
      </c>
      <c r="Q49" s="7">
        <f>Q32-P32+(P32*'Investment cost '!$AO12)</f>
        <v>3447.2101649602255</v>
      </c>
      <c r="R49" s="7">
        <f>R32-Q32+(Q32*'Investment cost '!$AO12)</f>
        <v>3512.9986958503723</v>
      </c>
      <c r="S49" s="7">
        <f>S32-R32+(R32*'Investment cost '!$AO12)</f>
        <v>3578.7872267405191</v>
      </c>
      <c r="T49" s="7">
        <f>T32-S32+(S32*'Investment cost '!$AO12)</f>
        <v>659.36302855809663</v>
      </c>
      <c r="U49" s="7">
        <f>U32-T32+(T32*'Investment cost '!$AO12)</f>
        <v>625.64446847915792</v>
      </c>
      <c r="V49" s="7">
        <f>V32-U32+(U32*'Investment cost '!$AO12)</f>
        <v>591.92590840021194</v>
      </c>
      <c r="W49" s="7">
        <f>W32-V32+(V32*'Investment cost '!$AO12)</f>
        <v>558.20734832128028</v>
      </c>
      <c r="X49" s="7">
        <f>X32-W32+(W32*'Investment cost '!$AO12)</f>
        <v>524.48878824234157</v>
      </c>
      <c r="Y49" s="7">
        <f>Y32-X32+(X32*'Investment cost '!$AO12)</f>
        <v>490.77022816340263</v>
      </c>
      <c r="Z49" s="7">
        <f>Z32-Y32+(Y32*'Investment cost '!$AO12)</f>
        <v>457.05166808446393</v>
      </c>
      <c r="AA49" s="7">
        <f>AA32-Z32+(Z32*'Investment cost '!$AO12)</f>
        <v>423.33310800551794</v>
      </c>
      <c r="AB49" s="7">
        <f>AB32-AA32+(AA32*'Investment cost '!$AO12)</f>
        <v>389.61454792658628</v>
      </c>
      <c r="AC49" s="7">
        <f>AC32-AB32+(AB32*'Investment cost '!$AO12)</f>
        <v>355.89598784764758</v>
      </c>
      <c r="AD49" s="7">
        <f>AD32-AC32+(AC32*'Investment cost '!$AO12)</f>
        <v>811.85699396133123</v>
      </c>
      <c r="AE49" s="7">
        <f>AE32-AD32+(AD32*'Investment cost '!$AO12)</f>
        <v>794.46108608882059</v>
      </c>
      <c r="AF49" s="7">
        <f>AF32-AE32+(AE32*'Investment cost '!$AO12)</f>
        <v>777.06517821629564</v>
      </c>
      <c r="AG49" s="7">
        <f>AG32-AF32+(AF32*'Investment cost '!$AO12)</f>
        <v>759.66927034378477</v>
      </c>
      <c r="AH49" s="7">
        <f>AH32-AG32+(AG32*'Investment cost '!$AO12)</f>
        <v>742.27336247125982</v>
      </c>
      <c r="AI49" s="7">
        <f>AI32-AH32+(AH32*'Investment cost '!$AO12)</f>
        <v>724.87745459874168</v>
      </c>
      <c r="AJ49" s="7">
        <f>AJ32-AI32+(AI32*'Investment cost '!$AO12)</f>
        <v>707.48154672623104</v>
      </c>
      <c r="AK49" s="7">
        <f>AK32-AJ32+(AJ32*'Investment cost '!$AO12)</f>
        <v>690.08563885370609</v>
      </c>
      <c r="AL49" s="7">
        <f>AL32-AK32+(AK32*'Investment cost '!$AO12)</f>
        <v>672.68973098119523</v>
      </c>
      <c r="AM49" s="7">
        <f>AM32-AL32+(AL32*'Investment cost '!$AO12)</f>
        <v>655.29382310867027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6.6486981201171877</v>
      </c>
      <c r="AE50" s="7">
        <f>AE33-AD33+(AD33*'Investment cost '!$AO13)</f>
        <v>6.710894165039063</v>
      </c>
      <c r="AF50" s="7">
        <f>AF33-AE33+(AE33*'Investment cost '!$AO13)</f>
        <v>6.7730902099609374</v>
      </c>
      <c r="AG50" s="7">
        <f>AG33-AF33+(AF33*'Investment cost '!$AO13)</f>
        <v>6.8352862548828126</v>
      </c>
      <c r="AH50" s="7">
        <f>AH33-AG33+(AG33*'Investment cost '!$AO13)</f>
        <v>6.8974822998046879</v>
      </c>
      <c r="AI50" s="7">
        <f>AI33-AH33+(AH33*'Investment cost '!$AO13)</f>
        <v>6.9596783447265622</v>
      </c>
      <c r="AJ50" s="7">
        <f>AJ33-AI33+(AI33*'Investment cost '!$AO13)</f>
        <v>7.0218743896484375</v>
      </c>
      <c r="AK50" s="7">
        <f>AK33-AJ33+(AJ33*'Investment cost '!$AO13)</f>
        <v>7.0840704345703127</v>
      </c>
      <c r="AL50" s="7">
        <f>AL33-AK33+(AK33*'Investment cost '!$AO13)</f>
        <v>7.146266479492188</v>
      </c>
      <c r="AM50" s="7">
        <f>AM33-AL33+(AL33*'Investment cost '!$AO13)</f>
        <v>7.2084625244140623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-4.2826666673024434</v>
      </c>
      <c r="U51" s="7">
        <f>U34-T34+(T34*'Investment cost '!$AO14)</f>
        <v>-4.5360000006357915</v>
      </c>
      <c r="V51" s="7">
        <f>V34-U34+(U34*'Investment cost '!$AO14)</f>
        <v>-4.7893333339691111</v>
      </c>
      <c r="W51" s="7">
        <f>W34-V34+(V34*'Investment cost '!$AO14)</f>
        <v>-5.0426666673024574</v>
      </c>
      <c r="X51" s="7">
        <f>X34-W34+(W34*'Investment cost '!$AO14)</f>
        <v>-5.296000000635777</v>
      </c>
      <c r="Y51" s="7">
        <f>Y34-X34+(X34*'Investment cost '!$AO14)</f>
        <v>-5.5493333339691109</v>
      </c>
      <c r="Z51" s="7">
        <f>Z34-Y34+(Y34*'Investment cost '!$AO14)</f>
        <v>-5.802666667302451</v>
      </c>
      <c r="AA51" s="7">
        <f>AA34-Z34+(Z34*'Investment cost '!$AO14)</f>
        <v>-6.0560000006357839</v>
      </c>
      <c r="AB51" s="7">
        <f>AB34-AA34+(AA34*'Investment cost '!$AO14)</f>
        <v>-6.3093333339691107</v>
      </c>
      <c r="AC51" s="7">
        <f>AC34-AB34+(AB34*'Investment cost '!$AO14)</f>
        <v>-6.5626666673024578</v>
      </c>
      <c r="AD51" s="7">
        <f>AD34-AC34+(AC34*'Investment cost '!$AO14)</f>
        <v>-1.5679999987284341</v>
      </c>
      <c r="AE51" s="7">
        <f>AE34-AD34+(AD34*'Investment cost '!$AO14)</f>
        <v>-1.6463999986648559</v>
      </c>
      <c r="AF51" s="7">
        <f>AF34-AE34+(AE34*'Investment cost '!$AO14)</f>
        <v>-1.7247999986012776</v>
      </c>
      <c r="AG51" s="7">
        <f>AG34-AF34+(AF34*'Investment cost '!$AO14)</f>
        <v>-1.8031999985376994</v>
      </c>
      <c r="AH51" s="7">
        <f>AH34-AG34+(AG34*'Investment cost '!$AO14)</f>
        <v>-1.8815999984741212</v>
      </c>
      <c r="AI51" s="7">
        <f>AI34-AH34+(AH34*'Investment cost '!$AO14)</f>
        <v>-1.9599999984105427</v>
      </c>
      <c r="AJ51" s="7">
        <f>AJ34-AI34+(AI34*'Investment cost '!$AO14)</f>
        <v>-2.0383999983469643</v>
      </c>
      <c r="AK51" s="7">
        <f>AK34-AJ34+(AJ34*'Investment cost '!$AO14)</f>
        <v>-2.1167999982833861</v>
      </c>
      <c r="AL51" s="7">
        <f>AL34-AK34+(AK34*'Investment cost '!$AO14)</f>
        <v>-2.1951999982198078</v>
      </c>
      <c r="AM51" s="7">
        <f>AM34-AL34+(AL34*'Investment cost '!$AO14)</f>
        <v>-2.2735999981562296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:AM52" si="18">SUM(C40:C51)</f>
        <v>5509.4115260750696</v>
      </c>
      <c r="D52" s="216">
        <f t="shared" si="18"/>
        <v>5635.576922259509</v>
      </c>
      <c r="E52" s="216">
        <f t="shared" si="18"/>
        <v>5761.7423184439467</v>
      </c>
      <c r="F52" s="216">
        <f t="shared" si="18"/>
        <v>5887.9077146283798</v>
      </c>
      <c r="G52" s="216">
        <f t="shared" si="18"/>
        <v>6014.0731108128275</v>
      </c>
      <c r="H52" s="216">
        <f t="shared" si="18"/>
        <v>6140.238506997257</v>
      </c>
      <c r="I52" s="216">
        <f t="shared" si="18"/>
        <v>6266.4039031816956</v>
      </c>
      <c r="J52" s="216">
        <f t="shared" si="18"/>
        <v>6392.5692993661341</v>
      </c>
      <c r="K52" s="216">
        <f t="shared" si="18"/>
        <v>6518.7346955505718</v>
      </c>
      <c r="L52" s="216">
        <f t="shared" si="18"/>
        <v>6644.9000917350113</v>
      </c>
      <c r="M52" s="216">
        <f t="shared" si="18"/>
        <v>6771.0654879194453</v>
      </c>
      <c r="N52" s="216">
        <f t="shared" si="18"/>
        <v>6897.230884103883</v>
      </c>
      <c r="O52" s="216">
        <f t="shared" si="18"/>
        <v>12920.953995773578</v>
      </c>
      <c r="P52" s="216">
        <f t="shared" si="18"/>
        <v>13260.834921646936</v>
      </c>
      <c r="Q52" s="216">
        <f t="shared" si="18"/>
        <v>13600.715847520305</v>
      </c>
      <c r="R52" s="216">
        <f t="shared" si="18"/>
        <v>13940.596773393665</v>
      </c>
      <c r="S52" s="216">
        <f t="shared" si="18"/>
        <v>14280.477699267038</v>
      </c>
      <c r="T52" s="216">
        <f t="shared" si="18"/>
        <v>10554.156067532982</v>
      </c>
      <c r="U52" s="216">
        <f t="shared" si="18"/>
        <v>10766.238136235308</v>
      </c>
      <c r="V52" s="216">
        <f t="shared" si="18"/>
        <v>10978.320204937609</v>
      </c>
      <c r="W52" s="216">
        <f t="shared" si="18"/>
        <v>11190.402273639938</v>
      </c>
      <c r="X52" s="216">
        <f t="shared" si="18"/>
        <v>11402.484342342252</v>
      </c>
      <c r="Y52" s="216">
        <f t="shared" si="18"/>
        <v>11614.566411044567</v>
      </c>
      <c r="Z52" s="216">
        <f t="shared" si="18"/>
        <v>11826.648479746886</v>
      </c>
      <c r="AA52" s="216">
        <f t="shared" si="18"/>
        <v>12038.730548449197</v>
      </c>
      <c r="AB52" s="216">
        <f t="shared" si="18"/>
        <v>12250.812617151521</v>
      </c>
      <c r="AC52" s="216">
        <f t="shared" si="18"/>
        <v>12462.894685853837</v>
      </c>
      <c r="AD52" s="216">
        <f t="shared" si="18"/>
        <v>11208.868660682412</v>
      </c>
      <c r="AE52" s="216">
        <f t="shared" si="18"/>
        <v>11342.755168420308</v>
      </c>
      <c r="AF52" s="216">
        <f t="shared" si="18"/>
        <v>11476.641676158191</v>
      </c>
      <c r="AG52" s="216">
        <f t="shared" si="18"/>
        <v>11610.528183896091</v>
      </c>
      <c r="AH52" s="216">
        <f t="shared" si="18"/>
        <v>11744.414691633972</v>
      </c>
      <c r="AI52" s="216">
        <f t="shared" si="18"/>
        <v>11878.301199371866</v>
      </c>
      <c r="AJ52" s="216">
        <f t="shared" si="18"/>
        <v>12012.187707109764</v>
      </c>
      <c r="AK52" s="216">
        <f t="shared" si="18"/>
        <v>12146.074214847649</v>
      </c>
      <c r="AL52" s="216">
        <f t="shared" si="18"/>
        <v>12279.960722585549</v>
      </c>
      <c r="AM52" s="216">
        <f t="shared" si="18"/>
        <v>12413.847230323427</v>
      </c>
    </row>
    <row r="54" spans="1:39" ht="18.75" x14ac:dyDescent="0.3">
      <c r="A54" s="211" t="s">
        <v>178</v>
      </c>
    </row>
    <row r="55" spans="1:39" x14ac:dyDescent="0.25">
      <c r="A55" s="123"/>
    </row>
    <row r="56" spans="1:39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1" spans="1:39" ht="18.75" x14ac:dyDescent="0.3">
      <c r="A71" s="211" t="s">
        <v>179</v>
      </c>
    </row>
    <row r="72" spans="1:39" x14ac:dyDescent="0.25">
      <c r="A72" s="123"/>
    </row>
    <row r="73" spans="1:39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D74:AM84" si="19">D57*D40*1000/1000000</f>
        <v>1102.4741885554022</v>
      </c>
      <c r="E74" s="7">
        <f t="shared" si="19"/>
        <v>1108.8846807751154</v>
      </c>
      <c r="F74" s="7">
        <f t="shared" si="19"/>
        <v>1115.2951729948293</v>
      </c>
      <c r="G74" s="7">
        <f t="shared" si="19"/>
        <v>1121.7056652145427</v>
      </c>
      <c r="H74" s="7">
        <f t="shared" si="19"/>
        <v>1128.1161574342493</v>
      </c>
      <c r="I74" s="7">
        <f t="shared" si="19"/>
        <v>1134.5266496539696</v>
      </c>
      <c r="J74" s="7">
        <f t="shared" si="19"/>
        <v>1140.9371418736828</v>
      </c>
      <c r="K74" s="7">
        <f t="shared" si="19"/>
        <v>1147.3476340933964</v>
      </c>
      <c r="L74" s="7">
        <f t="shared" si="19"/>
        <v>1153.7581263131099</v>
      </c>
      <c r="M74" s="7">
        <f t="shared" si="19"/>
        <v>1160.1686185328231</v>
      </c>
      <c r="N74" s="7">
        <f t="shared" si="19"/>
        <v>1166.579110752537</v>
      </c>
      <c r="O74" s="7">
        <f t="shared" si="19"/>
        <v>1802.1390181617317</v>
      </c>
      <c r="P74" s="7">
        <f t="shared" si="19"/>
        <v>1819.0353339679298</v>
      </c>
      <c r="Q74" s="7">
        <f t="shared" si="19"/>
        <v>1835.9316497741413</v>
      </c>
      <c r="R74" s="7">
        <f t="shared" si="19"/>
        <v>1852.8279655803392</v>
      </c>
      <c r="S74" s="7">
        <f t="shared" si="19"/>
        <v>1869.724281386551</v>
      </c>
      <c r="T74" s="7">
        <f t="shared" si="19"/>
        <v>1223.528595662279</v>
      </c>
      <c r="U74" s="7">
        <f t="shared" si="19"/>
        <v>1229.3733781096425</v>
      </c>
      <c r="V74" s="7">
        <f t="shared" si="19"/>
        <v>1235.2181605569995</v>
      </c>
      <c r="W74" s="7">
        <f t="shared" si="19"/>
        <v>1241.0629430043696</v>
      </c>
      <c r="X74" s="7">
        <f t="shared" si="19"/>
        <v>1246.9077254517329</v>
      </c>
      <c r="Y74" s="7">
        <f t="shared" si="19"/>
        <v>1252.7525078990968</v>
      </c>
      <c r="Z74" s="7">
        <f t="shared" si="19"/>
        <v>1258.5972903464601</v>
      </c>
      <c r="AA74" s="7">
        <f t="shared" si="19"/>
        <v>1264.4420727938168</v>
      </c>
      <c r="AB74" s="7">
        <f t="shared" si="19"/>
        <v>1270.2868552411871</v>
      </c>
      <c r="AC74" s="7">
        <f t="shared" si="19"/>
        <v>1276.1316376885507</v>
      </c>
      <c r="AD74" s="7">
        <f t="shared" si="19"/>
        <v>1239.2930243609426</v>
      </c>
      <c r="AE74" s="7">
        <f t="shared" si="19"/>
        <v>1244.4264168787236</v>
      </c>
      <c r="AF74" s="7">
        <f t="shared" si="19"/>
        <v>1249.5598093965041</v>
      </c>
      <c r="AG74" s="7">
        <f t="shared" si="19"/>
        <v>1254.6932019142851</v>
      </c>
      <c r="AH74" s="7">
        <f t="shared" si="19"/>
        <v>1259.8265944320656</v>
      </c>
      <c r="AI74" s="7">
        <f t="shared" si="19"/>
        <v>1264.9599869498463</v>
      </c>
      <c r="AJ74" s="7">
        <f t="shared" si="19"/>
        <v>1270.0933794676271</v>
      </c>
      <c r="AK74" s="7">
        <f t="shared" si="19"/>
        <v>1275.2267719854076</v>
      </c>
      <c r="AL74" s="7">
        <f t="shared" si="19"/>
        <v>1280.3601645031883</v>
      </c>
      <c r="AM74" s="7">
        <f t="shared" si="19"/>
        <v>1285.4935570209691</v>
      </c>
    </row>
    <row r="75" spans="1:39" x14ac:dyDescent="0.25">
      <c r="A75" s="181" t="s">
        <v>137</v>
      </c>
      <c r="B75" s="7">
        <f t="shared" ref="B75:Q85" si="20">B58*B41*1000/1000000</f>
        <v>0</v>
      </c>
      <c r="C75" s="7">
        <f t="shared" si="20"/>
        <v>1836.5681368706823</v>
      </c>
      <c r="D75" s="7">
        <f t="shared" si="20"/>
        <v>1905.9860966933088</v>
      </c>
      <c r="E75" s="7">
        <f t="shared" si="20"/>
        <v>1975.4040565159376</v>
      </c>
      <c r="F75" s="7">
        <f t="shared" si="20"/>
        <v>2044.822016338562</v>
      </c>
      <c r="G75" s="7">
        <f t="shared" si="20"/>
        <v>2114.2399761611923</v>
      </c>
      <c r="H75" s="7">
        <f t="shared" si="20"/>
        <v>2183.6579359838197</v>
      </c>
      <c r="I75" s="7">
        <f t="shared" si="20"/>
        <v>2253.0758958064439</v>
      </c>
      <c r="J75" s="7">
        <f t="shared" si="20"/>
        <v>2322.493855629074</v>
      </c>
      <c r="K75" s="7">
        <f t="shared" si="20"/>
        <v>2351.6192733843677</v>
      </c>
      <c r="L75" s="7">
        <f t="shared" si="20"/>
        <v>2378.4059543615613</v>
      </c>
      <c r="M75" s="7">
        <f t="shared" si="20"/>
        <v>2402.8538985606629</v>
      </c>
      <c r="N75" s="7">
        <f t="shared" si="20"/>
        <v>2424.9631059816606</v>
      </c>
      <c r="O75" s="7">
        <f t="shared" si="20"/>
        <v>6791.4899931517512</v>
      </c>
      <c r="P75" s="7">
        <f t="shared" si="20"/>
        <v>6899.6366435353793</v>
      </c>
      <c r="Q75" s="7">
        <f t="shared" si="20"/>
        <v>6999.0479925145901</v>
      </c>
      <c r="R75" s="7">
        <f t="shared" si="19"/>
        <v>7089.7240400893752</v>
      </c>
      <c r="S75" s="7">
        <f t="shared" si="19"/>
        <v>7171.6647862597338</v>
      </c>
      <c r="T75" s="7">
        <f t="shared" si="19"/>
        <v>7643.5182541568811</v>
      </c>
      <c r="U75" s="7">
        <f t="shared" si="19"/>
        <v>7806.8516130809139</v>
      </c>
      <c r="V75" s="7">
        <f t="shared" si="19"/>
        <v>8003.9336506269119</v>
      </c>
      <c r="W75" s="7">
        <f t="shared" si="19"/>
        <v>8199.181892378363</v>
      </c>
      <c r="X75" s="7">
        <f t="shared" si="19"/>
        <v>8392.5963383352719</v>
      </c>
      <c r="Y75" s="7">
        <f t="shared" si="19"/>
        <v>8584.1769884976384</v>
      </c>
      <c r="Z75" s="7">
        <f t="shared" si="19"/>
        <v>8773.9238428654589</v>
      </c>
      <c r="AA75" s="7">
        <f t="shared" si="19"/>
        <v>8961.836901438739</v>
      </c>
      <c r="AB75" s="7">
        <f t="shared" si="19"/>
        <v>9147.9161642174713</v>
      </c>
      <c r="AC75" s="7">
        <f t="shared" si="19"/>
        <v>9332.1616312016613</v>
      </c>
      <c r="AD75" s="7">
        <f t="shared" si="19"/>
        <v>7597.044471375445</v>
      </c>
      <c r="AE75" s="7">
        <f t="shared" si="19"/>
        <v>7709.1959451923967</v>
      </c>
      <c r="AF75" s="7">
        <f t="shared" si="19"/>
        <v>7820.1501425734577</v>
      </c>
      <c r="AG75" s="7">
        <f t="shared" si="19"/>
        <v>7929.9070635186254</v>
      </c>
      <c r="AH75" s="7">
        <f t="shared" si="19"/>
        <v>8038.4667080279005</v>
      </c>
      <c r="AI75" s="7">
        <f t="shared" si="19"/>
        <v>8145.8290761012868</v>
      </c>
      <c r="AJ75" s="7">
        <f t="shared" si="19"/>
        <v>8251.9941677387815</v>
      </c>
      <c r="AK75" s="7">
        <f t="shared" si="19"/>
        <v>8356.9619829403855</v>
      </c>
      <c r="AL75" s="7">
        <f t="shared" si="19"/>
        <v>8460.7325217060952</v>
      </c>
      <c r="AM75" s="7">
        <f t="shared" si="19"/>
        <v>8563.3057840359161</v>
      </c>
    </row>
    <row r="76" spans="1:39" x14ac:dyDescent="0.25">
      <c r="A76" s="181" t="s">
        <v>138</v>
      </c>
      <c r="B76" s="7">
        <f t="shared" si="20"/>
        <v>0</v>
      </c>
      <c r="C76" s="7">
        <f t="shared" si="20"/>
        <v>273.26663181934089</v>
      </c>
      <c r="D76" s="7">
        <f t="shared" si="20"/>
        <v>280.43799880602978</v>
      </c>
      <c r="E76" s="7">
        <f t="shared" si="20"/>
        <v>287.60936579271817</v>
      </c>
      <c r="F76" s="7">
        <f t="shared" si="20"/>
        <v>294.78073277940689</v>
      </c>
      <c r="G76" s="7">
        <f t="shared" si="20"/>
        <v>301.95209976609601</v>
      </c>
      <c r="H76" s="7">
        <f t="shared" si="20"/>
        <v>309.12346675278371</v>
      </c>
      <c r="I76" s="7">
        <f t="shared" si="20"/>
        <v>316.29483373947335</v>
      </c>
      <c r="J76" s="7">
        <f t="shared" si="20"/>
        <v>323.46620072616156</v>
      </c>
      <c r="K76" s="7">
        <f t="shared" si="20"/>
        <v>330.63756771285017</v>
      </c>
      <c r="L76" s="7">
        <f t="shared" si="20"/>
        <v>337.80893469953935</v>
      </c>
      <c r="M76" s="7">
        <f t="shared" si="20"/>
        <v>341.49565217424492</v>
      </c>
      <c r="N76" s="7">
        <f t="shared" si="20"/>
        <v>348.59458111056392</v>
      </c>
      <c r="O76" s="7">
        <f t="shared" si="20"/>
        <v>142.72564195733943</v>
      </c>
      <c r="P76" s="7">
        <f t="shared" si="20"/>
        <v>141.26925785573391</v>
      </c>
      <c r="Q76" s="7">
        <f t="shared" si="20"/>
        <v>141.26925785573391</v>
      </c>
      <c r="R76" s="7">
        <f t="shared" si="19"/>
        <v>139.81287375412839</v>
      </c>
      <c r="S76" s="7">
        <f t="shared" si="19"/>
        <v>139.81287375412839</v>
      </c>
      <c r="T76" s="7">
        <f t="shared" si="19"/>
        <v>138.35648655163217</v>
      </c>
      <c r="U76" s="7">
        <f t="shared" si="19"/>
        <v>137.58996851780734</v>
      </c>
      <c r="V76" s="7">
        <f t="shared" si="19"/>
        <v>136.82345048512872</v>
      </c>
      <c r="W76" s="7">
        <f t="shared" si="19"/>
        <v>136.0569324535945</v>
      </c>
      <c r="X76" s="7">
        <f t="shared" si="19"/>
        <v>135.29041442320656</v>
      </c>
      <c r="Y76" s="7">
        <f t="shared" si="19"/>
        <v>134.52389639396338</v>
      </c>
      <c r="Z76" s="7">
        <f t="shared" si="19"/>
        <v>133.75737836586507</v>
      </c>
      <c r="AA76" s="7">
        <f t="shared" si="19"/>
        <v>132.99086033891297</v>
      </c>
      <c r="AB76" s="7">
        <f t="shared" si="19"/>
        <v>132.22434231310521</v>
      </c>
      <c r="AC76" s="7">
        <f t="shared" si="19"/>
        <v>131.45782428844367</v>
      </c>
      <c r="AD76" s="7">
        <f t="shared" si="19"/>
        <v>130.69130919402323</v>
      </c>
      <c r="AE76" s="7">
        <f t="shared" si="19"/>
        <v>129.92479125153628</v>
      </c>
      <c r="AF76" s="7">
        <f t="shared" si="19"/>
        <v>129.15827330904935</v>
      </c>
      <c r="AG76" s="7">
        <f t="shared" si="19"/>
        <v>128.39175536656242</v>
      </c>
      <c r="AH76" s="7">
        <f t="shared" si="19"/>
        <v>127.62523742407546</v>
      </c>
      <c r="AI76" s="7">
        <f t="shared" si="19"/>
        <v>126.85871948158852</v>
      </c>
      <c r="AJ76" s="7">
        <f t="shared" si="19"/>
        <v>126.09220153910158</v>
      </c>
      <c r="AK76" s="7">
        <f t="shared" si="19"/>
        <v>125.32568359661464</v>
      </c>
      <c r="AL76" s="7">
        <f t="shared" si="19"/>
        <v>124.5591656541277</v>
      </c>
      <c r="AM76" s="7">
        <f t="shared" si="19"/>
        <v>123.79264771164074</v>
      </c>
    </row>
    <row r="77" spans="1:39" x14ac:dyDescent="0.25">
      <c r="A77" s="181" t="s">
        <v>139</v>
      </c>
      <c r="B77" s="7">
        <f t="shared" si="20"/>
        <v>0</v>
      </c>
      <c r="C77" s="7">
        <f t="shared" si="20"/>
        <v>2361.1597516045831</v>
      </c>
      <c r="D77" s="7">
        <f t="shared" si="20"/>
        <v>2439.8066349215692</v>
      </c>
      <c r="E77" s="7">
        <f t="shared" si="20"/>
        <v>2518.4535182385544</v>
      </c>
      <c r="F77" s="7">
        <f t="shared" si="20"/>
        <v>2597.1004015555409</v>
      </c>
      <c r="G77" s="7">
        <f t="shared" si="20"/>
        <v>2675.7472848725279</v>
      </c>
      <c r="H77" s="7">
        <f t="shared" si="20"/>
        <v>2684.1290108377384</v>
      </c>
      <c r="I77" s="7">
        <f t="shared" si="20"/>
        <v>2688.4981407153527</v>
      </c>
      <c r="J77" s="7">
        <f t="shared" si="20"/>
        <v>2688.8546745053632</v>
      </c>
      <c r="K77" s="7">
        <f t="shared" si="20"/>
        <v>2685.1986122077692</v>
      </c>
      <c r="L77" s="7">
        <f t="shared" si="20"/>
        <v>2677.5299538225804</v>
      </c>
      <c r="M77" s="7">
        <f t="shared" si="20"/>
        <v>2665.8486993497831</v>
      </c>
      <c r="N77" s="7">
        <f t="shared" si="20"/>
        <v>2650.1548487893874</v>
      </c>
      <c r="O77" s="7">
        <f t="shared" si="20"/>
        <v>4068.4364765778364</v>
      </c>
      <c r="P77" s="7">
        <f t="shared" si="20"/>
        <v>4045.0246962513065</v>
      </c>
      <c r="Q77" s="7">
        <f t="shared" si="20"/>
        <v>4014.5276957465026</v>
      </c>
      <c r="R77" s="7">
        <f t="shared" si="19"/>
        <v>3976.9454750634109</v>
      </c>
      <c r="S77" s="7">
        <f t="shared" si="19"/>
        <v>3932.2780342020546</v>
      </c>
      <c r="T77" s="7">
        <f t="shared" si="19"/>
        <v>2746.7369727127393</v>
      </c>
      <c r="U77" s="7">
        <f t="shared" si="19"/>
        <v>2743.8756605834378</v>
      </c>
      <c r="V77" s="7">
        <f t="shared" si="19"/>
        <v>2771.5656318295964</v>
      </c>
      <c r="W77" s="7">
        <f t="shared" si="19"/>
        <v>2798.1745988576149</v>
      </c>
      <c r="X77" s="7">
        <f t="shared" si="19"/>
        <v>2823.7025616674732</v>
      </c>
      <c r="Y77" s="7">
        <f t="shared" si="19"/>
        <v>2848.1495202591864</v>
      </c>
      <c r="Z77" s="7">
        <f t="shared" si="19"/>
        <v>2871.5154746327476</v>
      </c>
      <c r="AA77" s="7">
        <f t="shared" si="19"/>
        <v>2893.8004247881649</v>
      </c>
      <c r="AB77" s="7">
        <f t="shared" si="19"/>
        <v>2915.0043707254263</v>
      </c>
      <c r="AC77" s="7">
        <f t="shared" si="19"/>
        <v>2935.1273124445329</v>
      </c>
      <c r="AD77" s="7">
        <f t="shared" si="19"/>
        <v>1840.4015866185935</v>
      </c>
      <c r="AE77" s="7">
        <f t="shared" si="19"/>
        <v>1833.6121273830286</v>
      </c>
      <c r="AF77" s="7">
        <f t="shared" si="19"/>
        <v>1826.5400636879708</v>
      </c>
      <c r="AG77" s="7">
        <f t="shared" si="19"/>
        <v>1819.18539553342</v>
      </c>
      <c r="AH77" s="7">
        <f t="shared" si="19"/>
        <v>1811.5481229193763</v>
      </c>
      <c r="AI77" s="7">
        <f t="shared" si="19"/>
        <v>1803.6282458458395</v>
      </c>
      <c r="AJ77" s="7">
        <f t="shared" si="19"/>
        <v>1795.4257643128094</v>
      </c>
      <c r="AK77" s="7">
        <f t="shared" si="19"/>
        <v>1786.9406783202865</v>
      </c>
      <c r="AL77" s="7">
        <f t="shared" si="19"/>
        <v>1778.1729878682711</v>
      </c>
      <c r="AM77" s="7">
        <f t="shared" si="19"/>
        <v>1769.1226929567624</v>
      </c>
    </row>
    <row r="78" spans="1:39" x14ac:dyDescent="0.25">
      <c r="A78" s="181" t="s">
        <v>59</v>
      </c>
      <c r="B78" s="7">
        <f t="shared" si="20"/>
        <v>0</v>
      </c>
      <c r="C78" s="7">
        <f t="shared" si="20"/>
        <v>400.58256736037816</v>
      </c>
      <c r="D78" s="7">
        <f t="shared" si="20"/>
        <v>413.01155609760787</v>
      </c>
      <c r="E78" s="7">
        <f t="shared" si="20"/>
        <v>425.44054483483689</v>
      </c>
      <c r="F78" s="7">
        <f t="shared" si="20"/>
        <v>437.86953357206659</v>
      </c>
      <c r="G78" s="7">
        <f t="shared" si="20"/>
        <v>450.29852230929612</v>
      </c>
      <c r="H78" s="7">
        <f t="shared" si="20"/>
        <v>462.72751104652519</v>
      </c>
      <c r="I78" s="7">
        <f t="shared" si="20"/>
        <v>475.15649978375467</v>
      </c>
      <c r="J78" s="7">
        <f t="shared" si="20"/>
        <v>487.58548852098477</v>
      </c>
      <c r="K78" s="7">
        <f t="shared" si="20"/>
        <v>500.0144772582135</v>
      </c>
      <c r="L78" s="7">
        <f t="shared" si="20"/>
        <v>512.44346599544303</v>
      </c>
      <c r="M78" s="7">
        <f t="shared" si="20"/>
        <v>524.87245473267228</v>
      </c>
      <c r="N78" s="7">
        <f t="shared" si="20"/>
        <v>537.30144346990255</v>
      </c>
      <c r="O78" s="7">
        <f t="shared" si="20"/>
        <v>594.3659222370311</v>
      </c>
      <c r="P78" s="7">
        <f t="shared" si="20"/>
        <v>608.33406580287783</v>
      </c>
      <c r="Q78" s="7">
        <f t="shared" si="20"/>
        <v>622.3022093687257</v>
      </c>
      <c r="R78" s="7">
        <f t="shared" si="19"/>
        <v>636.27035293457118</v>
      </c>
      <c r="S78" s="7">
        <f t="shared" si="19"/>
        <v>650.2384965004178</v>
      </c>
      <c r="T78" s="7">
        <f t="shared" si="19"/>
        <v>337.07774365254812</v>
      </c>
      <c r="U78" s="7">
        <f t="shared" si="19"/>
        <v>339.76558044550802</v>
      </c>
      <c r="V78" s="7">
        <f t="shared" si="19"/>
        <v>342.45341723846923</v>
      </c>
      <c r="W78" s="7">
        <f t="shared" si="19"/>
        <v>345.14125403142788</v>
      </c>
      <c r="X78" s="7">
        <f t="shared" si="19"/>
        <v>347.82909082438778</v>
      </c>
      <c r="Y78" s="7">
        <f t="shared" si="19"/>
        <v>350.51692761734768</v>
      </c>
      <c r="Z78" s="7">
        <f t="shared" si="19"/>
        <v>353.20476441030758</v>
      </c>
      <c r="AA78" s="7">
        <f t="shared" si="19"/>
        <v>355.89260120326878</v>
      </c>
      <c r="AB78" s="7">
        <f t="shared" si="19"/>
        <v>358.58043799622732</v>
      </c>
      <c r="AC78" s="7">
        <f t="shared" si="19"/>
        <v>361.26827478918727</v>
      </c>
      <c r="AD78" s="7">
        <f t="shared" si="19"/>
        <v>155.42135486012631</v>
      </c>
      <c r="AE78" s="7">
        <f t="shared" si="19"/>
        <v>150.91833797301788</v>
      </c>
      <c r="AF78" s="7">
        <f t="shared" si="19"/>
        <v>146.41532108590681</v>
      </c>
      <c r="AG78" s="7">
        <f t="shared" si="19"/>
        <v>141.91230419879835</v>
      </c>
      <c r="AH78" s="7">
        <f t="shared" si="19"/>
        <v>137.40928731168728</v>
      </c>
      <c r="AI78" s="7">
        <f t="shared" si="19"/>
        <v>132.90627042457743</v>
      </c>
      <c r="AJ78" s="7">
        <f t="shared" si="19"/>
        <v>128.403253537469</v>
      </c>
      <c r="AK78" s="7">
        <f t="shared" si="19"/>
        <v>123.90023665035793</v>
      </c>
      <c r="AL78" s="7">
        <f t="shared" si="19"/>
        <v>119.39721976324947</v>
      </c>
      <c r="AM78" s="7">
        <f t="shared" si="19"/>
        <v>114.89420287613841</v>
      </c>
    </row>
    <row r="79" spans="1:39" x14ac:dyDescent="0.25">
      <c r="A79" s="181" t="s">
        <v>60</v>
      </c>
      <c r="B79" s="7">
        <f t="shared" si="20"/>
        <v>0</v>
      </c>
      <c r="C79" s="7">
        <f t="shared" si="20"/>
        <v>64.416344462694781</v>
      </c>
      <c r="D79" s="7">
        <f t="shared" si="20"/>
        <v>64.39618550384715</v>
      </c>
      <c r="E79" s="7">
        <f t="shared" si="20"/>
        <v>64.376026544999533</v>
      </c>
      <c r="F79" s="7">
        <f t="shared" si="20"/>
        <v>64.355867586151902</v>
      </c>
      <c r="G79" s="7">
        <f t="shared" si="20"/>
        <v>64.335708627304285</v>
      </c>
      <c r="H79" s="7">
        <f t="shared" si="20"/>
        <v>64.315549668456981</v>
      </c>
      <c r="I79" s="7">
        <f t="shared" si="20"/>
        <v>64.295390709609038</v>
      </c>
      <c r="J79" s="7">
        <f t="shared" si="20"/>
        <v>64.275231750761407</v>
      </c>
      <c r="K79" s="7">
        <f t="shared" si="20"/>
        <v>64.25507279191379</v>
      </c>
      <c r="L79" s="7">
        <f t="shared" si="20"/>
        <v>64.234913833066159</v>
      </c>
      <c r="M79" s="7">
        <f t="shared" si="20"/>
        <v>64.214754874218528</v>
      </c>
      <c r="N79" s="7">
        <f t="shared" si="20"/>
        <v>64.194595915370911</v>
      </c>
      <c r="O79" s="7">
        <f t="shared" si="20"/>
        <v>-47.574806567829121</v>
      </c>
      <c r="P79" s="7">
        <f t="shared" si="20"/>
        <v>-51.586009938260766</v>
      </c>
      <c r="Q79" s="7">
        <f t="shared" si="20"/>
        <v>-55.597213308692737</v>
      </c>
      <c r="R79" s="7">
        <f t="shared" si="19"/>
        <v>-59.608416679124055</v>
      </c>
      <c r="S79" s="7">
        <f t="shared" si="19"/>
        <v>-63.619620049555699</v>
      </c>
      <c r="T79" s="7">
        <f t="shared" si="19"/>
        <v>-14.366666849214035</v>
      </c>
      <c r="U79" s="7">
        <f t="shared" si="19"/>
        <v>-16.475578913546791</v>
      </c>
      <c r="V79" s="7">
        <f t="shared" si="19"/>
        <v>-18.584490977879227</v>
      </c>
      <c r="W79" s="7">
        <f t="shared" si="19"/>
        <v>-20.693403042211983</v>
      </c>
      <c r="X79" s="7">
        <f t="shared" si="19"/>
        <v>-22.802315106544416</v>
      </c>
      <c r="Y79" s="7">
        <f t="shared" si="19"/>
        <v>-24.911227170877016</v>
      </c>
      <c r="Z79" s="7">
        <f t="shared" si="19"/>
        <v>-27.020139235209609</v>
      </c>
      <c r="AA79" s="7">
        <f t="shared" si="19"/>
        <v>-29.129051299542368</v>
      </c>
      <c r="AB79" s="7">
        <f t="shared" si="19"/>
        <v>-31.237963363874886</v>
      </c>
      <c r="AC79" s="7">
        <f t="shared" si="19"/>
        <v>-33.34687542820749</v>
      </c>
      <c r="AD79" s="7">
        <f t="shared" si="19"/>
        <v>171.0209140951338</v>
      </c>
      <c r="AE79" s="7">
        <f t="shared" si="19"/>
        <v>176.28616994464673</v>
      </c>
      <c r="AF79" s="7">
        <f t="shared" si="19"/>
        <v>181.5514257941596</v>
      </c>
      <c r="AG79" s="7">
        <f t="shared" si="19"/>
        <v>186.8166816436725</v>
      </c>
      <c r="AH79" s="7">
        <f t="shared" si="19"/>
        <v>192.08193749318539</v>
      </c>
      <c r="AI79" s="7">
        <f t="shared" si="19"/>
        <v>197.34719334269832</v>
      </c>
      <c r="AJ79" s="7">
        <f t="shared" si="19"/>
        <v>202.61244919221119</v>
      </c>
      <c r="AK79" s="7">
        <f t="shared" si="19"/>
        <v>207.87770504172408</v>
      </c>
      <c r="AL79" s="7">
        <f t="shared" si="19"/>
        <v>213.14296089123698</v>
      </c>
      <c r="AM79" s="7">
        <f t="shared" si="19"/>
        <v>218.40821674074991</v>
      </c>
    </row>
    <row r="80" spans="1:39" x14ac:dyDescent="0.25">
      <c r="A80" s="181" t="s">
        <v>140</v>
      </c>
      <c r="B80" s="7">
        <f t="shared" si="20"/>
        <v>0</v>
      </c>
      <c r="C80" s="7">
        <f t="shared" si="20"/>
        <v>75.961069394505984</v>
      </c>
      <c r="D80" s="7">
        <f t="shared" si="20"/>
        <v>78.648942407060147</v>
      </c>
      <c r="E80" s="7">
        <f t="shared" si="20"/>
        <v>81.336815419614354</v>
      </c>
      <c r="F80" s="7">
        <f t="shared" si="20"/>
        <v>84.024688432168531</v>
      </c>
      <c r="G80" s="7">
        <f t="shared" si="20"/>
        <v>86.712561444722724</v>
      </c>
      <c r="H80" s="7">
        <f t="shared" si="20"/>
        <v>89.400434457276887</v>
      </c>
      <c r="I80" s="7">
        <f t="shared" si="20"/>
        <v>92.088307469831136</v>
      </c>
      <c r="J80" s="7">
        <f t="shared" si="20"/>
        <v>94.776180482385243</v>
      </c>
      <c r="K80" s="7">
        <f t="shared" si="20"/>
        <v>97.464053494939449</v>
      </c>
      <c r="L80" s="7">
        <f t="shared" si="20"/>
        <v>100.1519265074937</v>
      </c>
      <c r="M80" s="7">
        <f t="shared" si="20"/>
        <v>102.83979952004782</v>
      </c>
      <c r="N80" s="7">
        <f t="shared" si="20"/>
        <v>105.527672532602</v>
      </c>
      <c r="O80" s="7">
        <f t="shared" si="20"/>
        <v>32.955101193638953</v>
      </c>
      <c r="P80" s="7">
        <f t="shared" si="20"/>
        <v>32.955101193638953</v>
      </c>
      <c r="Q80" s="7">
        <f t="shared" si="20"/>
        <v>32.955101193638953</v>
      </c>
      <c r="R80" s="7">
        <f t="shared" si="19"/>
        <v>32.955101193638953</v>
      </c>
      <c r="S80" s="7">
        <f t="shared" si="19"/>
        <v>32.955101193638953</v>
      </c>
      <c r="T80" s="7">
        <f t="shared" si="19"/>
        <v>-15.252114831603118</v>
      </c>
      <c r="U80" s="7">
        <f t="shared" si="19"/>
        <v>-16.973801118218898</v>
      </c>
      <c r="V80" s="7">
        <f t="shared" si="19"/>
        <v>-18.69548740483469</v>
      </c>
      <c r="W80" s="7">
        <f t="shared" si="19"/>
        <v>-20.417173691450479</v>
      </c>
      <c r="X80" s="7">
        <f t="shared" si="19"/>
        <v>-22.138859978066268</v>
      </c>
      <c r="Y80" s="7">
        <f t="shared" si="19"/>
        <v>-23.860546264682053</v>
      </c>
      <c r="Z80" s="7">
        <f t="shared" si="19"/>
        <v>-25.582232551297846</v>
      </c>
      <c r="AA80" s="7">
        <f t="shared" si="19"/>
        <v>-27.303918837913635</v>
      </c>
      <c r="AB80" s="7">
        <f t="shared" si="19"/>
        <v>-29.025605124529424</v>
      </c>
      <c r="AC80" s="7">
        <f t="shared" si="19"/>
        <v>-30.747291411145209</v>
      </c>
      <c r="AD80" s="7">
        <f t="shared" si="19"/>
        <v>4.3953639686005888</v>
      </c>
      <c r="AE80" s="7">
        <f t="shared" si="19"/>
        <v>3.9902613129262847</v>
      </c>
      <c r="AF80" s="7">
        <f t="shared" si="19"/>
        <v>3.5851586572519807</v>
      </c>
      <c r="AG80" s="7">
        <f t="shared" si="19"/>
        <v>3.1800560015776784</v>
      </c>
      <c r="AH80" s="7">
        <f t="shared" si="19"/>
        <v>2.7749533459033748</v>
      </c>
      <c r="AI80" s="7">
        <f t="shared" si="19"/>
        <v>2.3698506902290726</v>
      </c>
      <c r="AJ80" s="7">
        <f t="shared" si="19"/>
        <v>1.9647480345547685</v>
      </c>
      <c r="AK80" s="7">
        <f t="shared" si="19"/>
        <v>1.5596453788804667</v>
      </c>
      <c r="AL80" s="7">
        <f t="shared" si="19"/>
        <v>1.1545427232061625</v>
      </c>
      <c r="AM80" s="7">
        <f t="shared" si="19"/>
        <v>0.74944006753185832</v>
      </c>
    </row>
    <row r="81" spans="1:39" x14ac:dyDescent="0.25">
      <c r="A81" s="181" t="s">
        <v>141</v>
      </c>
      <c r="B81" s="7">
        <f t="shared" si="20"/>
        <v>0</v>
      </c>
      <c r="C81" s="7">
        <f t="shared" si="20"/>
        <v>243.45615146190627</v>
      </c>
      <c r="D81" s="7">
        <f t="shared" si="20"/>
        <v>245.18562139032557</v>
      </c>
      <c r="E81" s="7">
        <f t="shared" si="20"/>
        <v>246.91509131874216</v>
      </c>
      <c r="F81" s="7">
        <f t="shared" si="20"/>
        <v>248.64456124716008</v>
      </c>
      <c r="G81" s="7">
        <f t="shared" si="20"/>
        <v>250.37403117557935</v>
      </c>
      <c r="H81" s="7">
        <f t="shared" si="20"/>
        <v>252.10350110399591</v>
      </c>
      <c r="I81" s="7">
        <f t="shared" si="20"/>
        <v>253.83297103241381</v>
      </c>
      <c r="J81" s="7">
        <f t="shared" si="20"/>
        <v>255.5624409608331</v>
      </c>
      <c r="K81" s="7">
        <f t="shared" si="20"/>
        <v>257.29191088924966</v>
      </c>
      <c r="L81" s="7">
        <f t="shared" si="20"/>
        <v>259.02138081766759</v>
      </c>
      <c r="M81" s="7">
        <f t="shared" si="20"/>
        <v>260.75085074608688</v>
      </c>
      <c r="N81" s="7">
        <f t="shared" si="20"/>
        <v>262.48032067450339</v>
      </c>
      <c r="O81" s="7">
        <f t="shared" si="20"/>
        <v>160.44159489784676</v>
      </c>
      <c r="P81" s="7">
        <f t="shared" si="20"/>
        <v>160.44159489784676</v>
      </c>
      <c r="Q81" s="7">
        <f t="shared" si="20"/>
        <v>160.44159489784676</v>
      </c>
      <c r="R81" s="7">
        <f t="shared" si="19"/>
        <v>160.44159489784676</v>
      </c>
      <c r="S81" s="7">
        <f t="shared" si="19"/>
        <v>160.44159489784676</v>
      </c>
      <c r="T81" s="7">
        <f t="shared" si="19"/>
        <v>160.44159489784676</v>
      </c>
      <c r="U81" s="7">
        <f t="shared" si="19"/>
        <v>160.44159489784676</v>
      </c>
      <c r="V81" s="7">
        <f t="shared" si="19"/>
        <v>160.44159489784676</v>
      </c>
      <c r="W81" s="7">
        <f t="shared" si="19"/>
        <v>160.44159489784676</v>
      </c>
      <c r="X81" s="7">
        <f t="shared" si="19"/>
        <v>160.44159489784676</v>
      </c>
      <c r="Y81" s="7">
        <f t="shared" si="19"/>
        <v>160.44159489784676</v>
      </c>
      <c r="Z81" s="7">
        <f t="shared" si="19"/>
        <v>160.44159489784676</v>
      </c>
      <c r="AA81" s="7">
        <f t="shared" si="19"/>
        <v>160.44159489784676</v>
      </c>
      <c r="AB81" s="7">
        <f t="shared" si="19"/>
        <v>160.44159489784676</v>
      </c>
      <c r="AC81" s="7">
        <f t="shared" si="19"/>
        <v>160.44159489784676</v>
      </c>
      <c r="AD81" s="7">
        <f t="shared" si="19"/>
        <v>6473.0978250220642</v>
      </c>
      <c r="AE81" s="7">
        <f t="shared" si="19"/>
        <v>6578.3087621908035</v>
      </c>
      <c r="AF81" s="7">
        <f t="shared" si="19"/>
        <v>6683.5196993595418</v>
      </c>
      <c r="AG81" s="7">
        <f t="shared" si="19"/>
        <v>6788.7306365282748</v>
      </c>
      <c r="AH81" s="7">
        <f t="shared" si="19"/>
        <v>6893.9415736970132</v>
      </c>
      <c r="AI81" s="7">
        <f t="shared" si="19"/>
        <v>6999.1525108657552</v>
      </c>
      <c r="AJ81" s="7">
        <f t="shared" si="19"/>
        <v>7104.3634480344917</v>
      </c>
      <c r="AK81" s="7">
        <f t="shared" si="19"/>
        <v>7209.5743852032183</v>
      </c>
      <c r="AL81" s="7">
        <f t="shared" si="19"/>
        <v>7314.7853223719667</v>
      </c>
      <c r="AM81" s="7">
        <f t="shared" si="19"/>
        <v>7419.9962595406914</v>
      </c>
    </row>
    <row r="82" spans="1:39" x14ac:dyDescent="0.25">
      <c r="A82" s="181" t="s">
        <v>142</v>
      </c>
      <c r="B82" s="7">
        <f t="shared" si="20"/>
        <v>0</v>
      </c>
      <c r="C82" s="7">
        <f t="shared" si="20"/>
        <v>280.98423007099461</v>
      </c>
      <c r="D82" s="7">
        <f t="shared" si="20"/>
        <v>281.66996033158523</v>
      </c>
      <c r="E82" s="7">
        <f t="shared" si="20"/>
        <v>282.35569059217579</v>
      </c>
      <c r="F82" s="7">
        <f t="shared" si="20"/>
        <v>283.04142085276635</v>
      </c>
      <c r="G82" s="7">
        <f t="shared" si="20"/>
        <v>283.72715111335691</v>
      </c>
      <c r="H82" s="7">
        <f t="shared" si="20"/>
        <v>284.41288137394741</v>
      </c>
      <c r="I82" s="7">
        <f t="shared" si="20"/>
        <v>285.09861163453797</v>
      </c>
      <c r="J82" s="7">
        <f t="shared" si="20"/>
        <v>285.78434189512853</v>
      </c>
      <c r="K82" s="7">
        <f t="shared" si="20"/>
        <v>286.47007215571909</v>
      </c>
      <c r="L82" s="7">
        <f t="shared" si="20"/>
        <v>287.15580241630965</v>
      </c>
      <c r="M82" s="7">
        <f t="shared" si="20"/>
        <v>287.84153267690021</v>
      </c>
      <c r="N82" s="7">
        <f t="shared" si="20"/>
        <v>288.52726293749078</v>
      </c>
      <c r="O82" s="7">
        <f t="shared" si="20"/>
        <v>-214.82659660016242</v>
      </c>
      <c r="P82" s="7">
        <f t="shared" si="20"/>
        <v>-226.74185608452797</v>
      </c>
      <c r="Q82" s="7">
        <f t="shared" si="20"/>
        <v>-238.65711556889349</v>
      </c>
      <c r="R82" s="7">
        <f t="shared" si="19"/>
        <v>-250.57237505325901</v>
      </c>
      <c r="S82" s="7">
        <f t="shared" si="19"/>
        <v>-262.48763453762456</v>
      </c>
      <c r="T82" s="7">
        <f t="shared" si="19"/>
        <v>-390.00324984622705</v>
      </c>
      <c r="U82" s="7">
        <f t="shared" si="19"/>
        <v>-404.80851822619849</v>
      </c>
      <c r="V82" s="7">
        <f t="shared" si="19"/>
        <v>-419.61378660616998</v>
      </c>
      <c r="W82" s="7">
        <f t="shared" si="19"/>
        <v>-434.41905498614142</v>
      </c>
      <c r="X82" s="7">
        <f t="shared" si="19"/>
        <v>-449.22432336611291</v>
      </c>
      <c r="Y82" s="7">
        <f t="shared" si="19"/>
        <v>-464.02959174608355</v>
      </c>
      <c r="Z82" s="7">
        <f t="shared" si="19"/>
        <v>-478.83486012605584</v>
      </c>
      <c r="AA82" s="7">
        <f t="shared" si="19"/>
        <v>-493.64012850602728</v>
      </c>
      <c r="AB82" s="7">
        <f t="shared" si="19"/>
        <v>-508.44539688599878</v>
      </c>
      <c r="AC82" s="7">
        <f t="shared" si="19"/>
        <v>-523.25066526597027</v>
      </c>
      <c r="AD82" s="7">
        <f t="shared" si="19"/>
        <v>-162.46440393150053</v>
      </c>
      <c r="AE82" s="7">
        <f t="shared" si="19"/>
        <v>-167.87988406861078</v>
      </c>
      <c r="AF82" s="7">
        <f t="shared" si="19"/>
        <v>-173.2953642057214</v>
      </c>
      <c r="AG82" s="7">
        <f t="shared" si="19"/>
        <v>-178.71084434283165</v>
      </c>
      <c r="AH82" s="7">
        <f t="shared" si="19"/>
        <v>-184.12632447994227</v>
      </c>
      <c r="AI82" s="7">
        <f t="shared" si="19"/>
        <v>-189.54180461705269</v>
      </c>
      <c r="AJ82" s="7">
        <f t="shared" si="19"/>
        <v>-194.95728475416294</v>
      </c>
      <c r="AK82" s="7">
        <f t="shared" si="19"/>
        <v>-200.37276489127356</v>
      </c>
      <c r="AL82" s="7">
        <f t="shared" si="19"/>
        <v>-205.78824502838376</v>
      </c>
      <c r="AM82" s="7">
        <f t="shared" si="19"/>
        <v>-211.2037251654944</v>
      </c>
    </row>
    <row r="83" spans="1:39" x14ac:dyDescent="0.25">
      <c r="A83" s="181" t="s">
        <v>143</v>
      </c>
      <c r="B83" s="7">
        <f t="shared" si="20"/>
        <v>0</v>
      </c>
      <c r="C83" s="7">
        <f t="shared" si="20"/>
        <v>1877.2399603809345</v>
      </c>
      <c r="D83" s="7">
        <f t="shared" si="20"/>
        <v>1910.639957405501</v>
      </c>
      <c r="E83" s="7">
        <f t="shared" si="20"/>
        <v>1944.0399544300676</v>
      </c>
      <c r="F83" s="7">
        <f t="shared" si="20"/>
        <v>1977.4399514546342</v>
      </c>
      <c r="G83" s="7">
        <f t="shared" si="20"/>
        <v>2010.8399484792035</v>
      </c>
      <c r="H83" s="7">
        <f t="shared" si="20"/>
        <v>2044.2399455037666</v>
      </c>
      <c r="I83" s="7">
        <f t="shared" si="20"/>
        <v>2077.639942528333</v>
      </c>
      <c r="J83" s="7">
        <f t="shared" si="20"/>
        <v>2111.0399395528993</v>
      </c>
      <c r="K83" s="7">
        <f t="shared" si="20"/>
        <v>2144.4399365774657</v>
      </c>
      <c r="L83" s="7">
        <f t="shared" si="20"/>
        <v>2177.839933602032</v>
      </c>
      <c r="M83" s="7">
        <f t="shared" si="20"/>
        <v>2211.2399306265984</v>
      </c>
      <c r="N83" s="7">
        <f t="shared" si="20"/>
        <v>2244.6399276511652</v>
      </c>
      <c r="O83" s="7">
        <f t="shared" si="20"/>
        <v>3152.7216597745405</v>
      </c>
      <c r="P83" s="7">
        <f t="shared" si="20"/>
        <v>3215.2777146357334</v>
      </c>
      <c r="Q83" s="7">
        <f t="shared" si="20"/>
        <v>3277.8337694969273</v>
      </c>
      <c r="R83" s="7">
        <f t="shared" si="19"/>
        <v>3340.3898243581198</v>
      </c>
      <c r="S83" s="7">
        <f t="shared" si="19"/>
        <v>3402.9458792193136</v>
      </c>
      <c r="T83" s="7">
        <f t="shared" si="19"/>
        <v>626.96566148888496</v>
      </c>
      <c r="U83" s="7">
        <f t="shared" si="19"/>
        <v>594.90384059702421</v>
      </c>
      <c r="V83" s="7">
        <f t="shared" si="19"/>
        <v>562.84201970515653</v>
      </c>
      <c r="W83" s="7">
        <f t="shared" si="19"/>
        <v>530.78019881330272</v>
      </c>
      <c r="X83" s="7">
        <f t="shared" si="19"/>
        <v>498.71837792144191</v>
      </c>
      <c r="Y83" s="7">
        <f t="shared" si="19"/>
        <v>466.65655702958105</v>
      </c>
      <c r="Z83" s="7">
        <f t="shared" si="19"/>
        <v>434.59473613772036</v>
      </c>
      <c r="AA83" s="7">
        <f t="shared" si="19"/>
        <v>402.53291524585279</v>
      </c>
      <c r="AB83" s="7">
        <f t="shared" si="19"/>
        <v>370.47109435399881</v>
      </c>
      <c r="AC83" s="7">
        <f t="shared" si="19"/>
        <v>338.40927346213806</v>
      </c>
      <c r="AD83" s="7">
        <f t="shared" si="19"/>
        <v>771.96693658491199</v>
      </c>
      <c r="AE83" s="7">
        <f t="shared" si="19"/>
        <v>755.42576516021279</v>
      </c>
      <c r="AF83" s="7">
        <f t="shared" si="19"/>
        <v>738.88459373549983</v>
      </c>
      <c r="AG83" s="7">
        <f t="shared" si="19"/>
        <v>722.34342231080041</v>
      </c>
      <c r="AH83" s="7">
        <f t="shared" si="19"/>
        <v>705.80225088608756</v>
      </c>
      <c r="AI83" s="7">
        <f t="shared" si="19"/>
        <v>689.2610794613812</v>
      </c>
      <c r="AJ83" s="7">
        <f t="shared" si="19"/>
        <v>672.71990803668189</v>
      </c>
      <c r="AK83" s="7">
        <f t="shared" si="19"/>
        <v>656.17873661196916</v>
      </c>
      <c r="AL83" s="7">
        <f t="shared" si="19"/>
        <v>639.63756518726973</v>
      </c>
      <c r="AM83" s="7">
        <f t="shared" si="19"/>
        <v>623.09639376255677</v>
      </c>
    </row>
    <row r="84" spans="1:39" x14ac:dyDescent="0.25">
      <c r="A84" s="181" t="s">
        <v>65</v>
      </c>
      <c r="B84" s="7">
        <f t="shared" si="20"/>
        <v>0</v>
      </c>
      <c r="C84" s="7">
        <f t="shared" si="20"/>
        <v>341.08011001956805</v>
      </c>
      <c r="D84" s="7">
        <f t="shared" si="20"/>
        <v>348.96689325257051</v>
      </c>
      <c r="E84" s="7">
        <f t="shared" si="20"/>
        <v>356.85367648557451</v>
      </c>
      <c r="F84" s="7">
        <f t="shared" si="20"/>
        <v>364.74045971857771</v>
      </c>
      <c r="G84" s="7">
        <f t="shared" si="20"/>
        <v>372.62724295158085</v>
      </c>
      <c r="H84" s="7">
        <f t="shared" si="20"/>
        <v>380.51402618458422</v>
      </c>
      <c r="I84" s="7">
        <f t="shared" si="20"/>
        <v>388.40080941758669</v>
      </c>
      <c r="J84" s="7">
        <f t="shared" si="20"/>
        <v>396.28759265059068</v>
      </c>
      <c r="K84" s="7">
        <f t="shared" si="20"/>
        <v>404.17437588359388</v>
      </c>
      <c r="L84" s="7">
        <f t="shared" si="20"/>
        <v>412.06115911659634</v>
      </c>
      <c r="M84" s="7">
        <f t="shared" si="20"/>
        <v>419.9479423496004</v>
      </c>
      <c r="N84" s="7">
        <f t="shared" si="20"/>
        <v>427.83472558260365</v>
      </c>
      <c r="O84" s="7">
        <f t="shared" si="20"/>
        <v>-903.60199602847229</v>
      </c>
      <c r="P84" s="7">
        <f t="shared" si="20"/>
        <v>-949.2881529892328</v>
      </c>
      <c r="Q84" s="7">
        <f t="shared" si="20"/>
        <v>-994.97430994999274</v>
      </c>
      <c r="R84" s="7">
        <f t="shared" si="19"/>
        <v>-1040.6604669107521</v>
      </c>
      <c r="S84" s="7">
        <f t="shared" si="19"/>
        <v>-1086.3466238715116</v>
      </c>
      <c r="T84" s="7">
        <f t="shared" si="19"/>
        <v>25.715400676409015</v>
      </c>
      <c r="U84" s="7">
        <f t="shared" si="19"/>
        <v>26.339170975996335</v>
      </c>
      <c r="V84" s="7">
        <f t="shared" si="19"/>
        <v>26.962941275583692</v>
      </c>
      <c r="W84" s="7">
        <f t="shared" si="19"/>
        <v>27.58671157517097</v>
      </c>
      <c r="X84" s="7">
        <f t="shared" si="19"/>
        <v>28.210481874758283</v>
      </c>
      <c r="Y84" s="7">
        <f t="shared" si="19"/>
        <v>28.8342521743456</v>
      </c>
      <c r="Z84" s="7">
        <f t="shared" si="19"/>
        <v>29.458022473932918</v>
      </c>
      <c r="AA84" s="7">
        <f t="shared" si="19"/>
        <v>30.081792773520277</v>
      </c>
      <c r="AB84" s="7">
        <f t="shared" si="19"/>
        <v>30.705563073107506</v>
      </c>
      <c r="AC84" s="7">
        <f t="shared" si="19"/>
        <v>31.329333372694915</v>
      </c>
      <c r="AD84" s="7">
        <f t="shared" si="19"/>
        <v>21.352446892581305</v>
      </c>
      <c r="AE84" s="7">
        <f t="shared" si="19"/>
        <v>21.552190920980586</v>
      </c>
      <c r="AF84" s="7">
        <f t="shared" si="19"/>
        <v>21.751934949379866</v>
      </c>
      <c r="AG84" s="7">
        <f t="shared" si="19"/>
        <v>21.951678977779149</v>
      </c>
      <c r="AH84" s="7">
        <f t="shared" si="19"/>
        <v>22.151423006178426</v>
      </c>
      <c r="AI84" s="7">
        <f t="shared" si="19"/>
        <v>22.35116703457771</v>
      </c>
      <c r="AJ84" s="7">
        <f t="shared" si="19"/>
        <v>22.550911062976994</v>
      </c>
      <c r="AK84" s="7">
        <f t="shared" si="19"/>
        <v>22.750655091376274</v>
      </c>
      <c r="AL84" s="7">
        <f t="shared" si="19"/>
        <v>22.950399119775557</v>
      </c>
      <c r="AM84" s="7">
        <f t="shared" ref="AM84" si="21">AM67*AM50*1000/1000000</f>
        <v>23.150143148174838</v>
      </c>
    </row>
    <row r="85" spans="1:39" x14ac:dyDescent="0.25">
      <c r="A85" s="181" t="s">
        <v>144</v>
      </c>
      <c r="B85" s="7">
        <f t="shared" si="20"/>
        <v>0</v>
      </c>
      <c r="C85" s="7">
        <f t="shared" si="20"/>
        <v>-1227.8408518919284</v>
      </c>
      <c r="D85" s="7">
        <f t="shared" si="20"/>
        <v>-1296.5232879105449</v>
      </c>
      <c r="E85" s="7">
        <f t="shared" si="20"/>
        <v>-1365.205723929168</v>
      </c>
      <c r="F85" s="7">
        <f t="shared" si="20"/>
        <v>-1433.8881599477877</v>
      </c>
      <c r="G85" s="7">
        <f t="shared" si="20"/>
        <v>-1502.570595966404</v>
      </c>
      <c r="H85" s="7">
        <f t="shared" si="20"/>
        <v>-1571.2530319850273</v>
      </c>
      <c r="I85" s="7">
        <f t="shared" si="20"/>
        <v>-1639.9354680036454</v>
      </c>
      <c r="J85" s="7">
        <f t="shared" si="20"/>
        <v>-1708.6179040222651</v>
      </c>
      <c r="K85" s="7">
        <f t="shared" si="20"/>
        <v>-1777.3003400408868</v>
      </c>
      <c r="L85" s="7">
        <f t="shared" si="20"/>
        <v>-1845.9827760595031</v>
      </c>
      <c r="M85" s="7">
        <f t="shared" si="20"/>
        <v>-1914.6652120781264</v>
      </c>
      <c r="N85" s="7">
        <f t="shared" si="20"/>
        <v>-1983.3476480967427</v>
      </c>
      <c r="O85" s="7">
        <f t="shared" si="20"/>
        <v>-4.1718035567707377</v>
      </c>
      <c r="P85" s="7">
        <f t="shared" si="20"/>
        <v>-4.5922968901040973</v>
      </c>
      <c r="Q85" s="7">
        <f t="shared" si="20"/>
        <v>-5.0127902234374053</v>
      </c>
      <c r="R85" s="7">
        <f t="shared" ref="R85:AM85" si="22">R68*R51*1000/1000000</f>
        <v>-5.433283556770764</v>
      </c>
      <c r="S85" s="7">
        <f t="shared" si="22"/>
        <v>-5.8537768901040712</v>
      </c>
      <c r="T85" s="7">
        <f t="shared" si="22"/>
        <v>-8.1856035567707366</v>
      </c>
      <c r="U85" s="7">
        <f t="shared" si="22"/>
        <v>-8.6698080012152108</v>
      </c>
      <c r="V85" s="7">
        <f t="shared" si="22"/>
        <v>-9.1540124456596281</v>
      </c>
      <c r="W85" s="7">
        <f t="shared" si="22"/>
        <v>-9.638216890104097</v>
      </c>
      <c r="X85" s="7">
        <f t="shared" si="22"/>
        <v>-10.122421334548514</v>
      </c>
      <c r="Y85" s="7">
        <f t="shared" si="22"/>
        <v>-10.60662577899296</v>
      </c>
      <c r="Z85" s="7">
        <f t="shared" si="22"/>
        <v>-11.090830223437417</v>
      </c>
      <c r="AA85" s="7">
        <f t="shared" si="22"/>
        <v>-11.575034667881861</v>
      </c>
      <c r="AB85" s="7">
        <f t="shared" si="22"/>
        <v>-12.059239112326294</v>
      </c>
      <c r="AC85" s="7">
        <f t="shared" si="22"/>
        <v>-12.543443556770765</v>
      </c>
      <c r="AD85" s="7">
        <f t="shared" si="22"/>
        <v>-2.9969706642362803</v>
      </c>
      <c r="AE85" s="7">
        <f t="shared" si="22"/>
        <v>-3.1468191974480946</v>
      </c>
      <c r="AF85" s="7">
        <f t="shared" si="22"/>
        <v>-3.2966677306599088</v>
      </c>
      <c r="AG85" s="7">
        <f t="shared" si="22"/>
        <v>-3.4465162638717226</v>
      </c>
      <c r="AH85" s="7">
        <f t="shared" si="22"/>
        <v>-3.5963647970835368</v>
      </c>
      <c r="AI85" s="7">
        <f t="shared" si="22"/>
        <v>-3.7462133302953511</v>
      </c>
      <c r="AJ85" s="7">
        <f t="shared" si="22"/>
        <v>-3.896061863507164</v>
      </c>
      <c r="AK85" s="7">
        <f t="shared" si="22"/>
        <v>-4.0459103967189787</v>
      </c>
      <c r="AL85" s="7">
        <f t="shared" si="22"/>
        <v>-4.1957589299307934</v>
      </c>
      <c r="AM85" s="7">
        <f t="shared" si="22"/>
        <v>-4.3456074631426063</v>
      </c>
    </row>
    <row r="86" spans="1:39" x14ac:dyDescent="0.25">
      <c r="A86" s="181" t="s">
        <v>102</v>
      </c>
      <c r="B86" s="216">
        <f>SUM(B74:B85)</f>
        <v>0</v>
      </c>
      <c r="C86" s="216">
        <f t="shared" ref="C86:AM86" si="23">SUM(C74:C85)</f>
        <v>7622.937797889349</v>
      </c>
      <c r="D86" s="216">
        <f t="shared" si="23"/>
        <v>7774.7007474542634</v>
      </c>
      <c r="E86" s="216">
        <f t="shared" si="23"/>
        <v>7926.4636970191677</v>
      </c>
      <c r="F86" s="216">
        <f t="shared" si="23"/>
        <v>8078.2266465840767</v>
      </c>
      <c r="G86" s="216">
        <f t="shared" si="23"/>
        <v>8229.9895961490001</v>
      </c>
      <c r="H86" s="216">
        <f t="shared" si="23"/>
        <v>8311.4873883621185</v>
      </c>
      <c r="I86" s="216">
        <f t="shared" si="23"/>
        <v>8388.9725844876593</v>
      </c>
      <c r="J86" s="216">
        <f t="shared" si="23"/>
        <v>8462.445184525599</v>
      </c>
      <c r="K86" s="216">
        <f t="shared" si="23"/>
        <v>8491.6126464085919</v>
      </c>
      <c r="L86" s="216">
        <f t="shared" si="23"/>
        <v>8514.4287754258967</v>
      </c>
      <c r="M86" s="216">
        <f t="shared" si="23"/>
        <v>8527.4089220655114</v>
      </c>
      <c r="N86" s="216">
        <f t="shared" si="23"/>
        <v>8537.4499473010437</v>
      </c>
      <c r="O86" s="216">
        <f t="shared" si="23"/>
        <v>15575.100205198481</v>
      </c>
      <c r="P86" s="216">
        <f t="shared" si="23"/>
        <v>15689.76609223832</v>
      </c>
      <c r="Q86" s="216">
        <f t="shared" si="23"/>
        <v>15790.06784179709</v>
      </c>
      <c r="R86" s="216">
        <f t="shared" si="23"/>
        <v>15873.092685671523</v>
      </c>
      <c r="S86" s="216">
        <f t="shared" si="23"/>
        <v>15941.753392064889</v>
      </c>
      <c r="T86" s="216">
        <f t="shared" si="23"/>
        <v>12474.533074715406</v>
      </c>
      <c r="U86" s="216">
        <f t="shared" si="23"/>
        <v>12592.213100948997</v>
      </c>
      <c r="V86" s="216">
        <f t="shared" si="23"/>
        <v>12774.193089181148</v>
      </c>
      <c r="W86" s="216">
        <f t="shared" si="23"/>
        <v>12953.258277401785</v>
      </c>
      <c r="X86" s="216">
        <f t="shared" si="23"/>
        <v>13129.408665610847</v>
      </c>
      <c r="Y86" s="216">
        <f t="shared" si="23"/>
        <v>13302.644253808368</v>
      </c>
      <c r="Z86" s="216">
        <f t="shared" si="23"/>
        <v>13472.965041994341</v>
      </c>
      <c r="AA86" s="216">
        <f t="shared" si="23"/>
        <v>13640.371030168757</v>
      </c>
      <c r="AB86" s="216">
        <f t="shared" si="23"/>
        <v>13804.862218331644</v>
      </c>
      <c r="AC86" s="216">
        <f t="shared" si="23"/>
        <v>13966.438606482958</v>
      </c>
      <c r="AD86" s="216">
        <f t="shared" si="23"/>
        <v>18239.223858376685</v>
      </c>
      <c r="AE86" s="216">
        <f t="shared" si="23"/>
        <v>18432.61406494222</v>
      </c>
      <c r="AF86" s="216">
        <f t="shared" si="23"/>
        <v>18624.52439061234</v>
      </c>
      <c r="AG86" s="216">
        <f t="shared" si="23"/>
        <v>18814.954835387092</v>
      </c>
      <c r="AH86" s="216">
        <f t="shared" si="23"/>
        <v>19003.905399266449</v>
      </c>
      <c r="AI86" s="216">
        <f t="shared" si="23"/>
        <v>19191.376082250434</v>
      </c>
      <c r="AJ86" s="216">
        <f t="shared" si="23"/>
        <v>19377.366884339033</v>
      </c>
      <c r="AK86" s="216">
        <f t="shared" si="23"/>
        <v>19561.877805532229</v>
      </c>
      <c r="AL86" s="216">
        <f t="shared" si="23"/>
        <v>19744.908845830072</v>
      </c>
      <c r="AM86" s="216">
        <f t="shared" si="23"/>
        <v>19926.460005232493</v>
      </c>
    </row>
    <row r="88" spans="1:39" s="212" customFormat="1" ht="18.75" x14ac:dyDescent="0.3">
      <c r="A88" s="211" t="s">
        <v>176</v>
      </c>
    </row>
    <row r="89" spans="1:39" x14ac:dyDescent="0.25">
      <c r="A89" s="123"/>
    </row>
    <row r="90" spans="1:39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x14ac:dyDescent="0.25">
      <c r="A91" s="181" t="s">
        <v>55</v>
      </c>
      <c r="B91" s="218">
        <f>'Investment cost '!AO25</f>
        <v>2351.0147775411606</v>
      </c>
      <c r="C91" s="7">
        <f t="shared" ref="C91:M91" si="24">$B91+($N91-$B91)/($N$22-$B$22)*(C$22-$B$22)</f>
        <v>2684.8997371147075</v>
      </c>
      <c r="D91" s="7">
        <f t="shared" si="24"/>
        <v>3018.7846966882548</v>
      </c>
      <c r="E91" s="7">
        <f t="shared" si="24"/>
        <v>3352.6696562618017</v>
      </c>
      <c r="F91" s="7">
        <f t="shared" si="24"/>
        <v>3686.5546158353491</v>
      </c>
      <c r="G91" s="7">
        <f t="shared" si="24"/>
        <v>4020.439575408896</v>
      </c>
      <c r="H91" s="7">
        <f t="shared" si="24"/>
        <v>4354.3245349824429</v>
      </c>
      <c r="I91" s="7">
        <f t="shared" si="24"/>
        <v>4688.2094945559902</v>
      </c>
      <c r="J91" s="7">
        <f t="shared" si="24"/>
        <v>5022.0944541295376</v>
      </c>
      <c r="K91" s="7">
        <f t="shared" si="24"/>
        <v>5355.979413703084</v>
      </c>
      <c r="L91" s="7">
        <f t="shared" si="24"/>
        <v>5689.8643732766313</v>
      </c>
      <c r="M91" s="7">
        <f t="shared" si="24"/>
        <v>6023.7493328501787</v>
      </c>
      <c r="N91" s="209">
        <f>'Investment cost '!AO26</f>
        <v>6357.6342924237251</v>
      </c>
      <c r="O91" s="7">
        <f>$N91+($S91-$N91)/($S$90-$N$90)*(O$90-$N$90)</f>
        <v>7779.208973777294</v>
      </c>
      <c r="P91" s="7">
        <f t="shared" ref="P91:R91" si="25">$N91+($S91-$N91)/($S$90-$N$90)*(P$90-$N$90)</f>
        <v>9200.7836551308628</v>
      </c>
      <c r="Q91" s="7">
        <f t="shared" si="25"/>
        <v>10622.358336484433</v>
      </c>
      <c r="R91" s="7">
        <f t="shared" si="25"/>
        <v>12043.933017838001</v>
      </c>
      <c r="S91" s="209">
        <f>'Investment cost '!AO27</f>
        <v>13465.50769919157</v>
      </c>
      <c r="T91" s="7">
        <f>$S91+($AC91-$S91)/($AC$90-$S$90)*(T$90-$S$90)</f>
        <v>14285.087313824148</v>
      </c>
      <c r="U91" s="7">
        <f t="shared" ref="U91:AB91" si="26">$S91+($AC91-$S91)/($AC$90-$S$90)*(U$90-$S$90)</f>
        <v>15104.666928456723</v>
      </c>
      <c r="V91" s="7">
        <f t="shared" si="26"/>
        <v>15924.246543089301</v>
      </c>
      <c r="W91" s="7">
        <f t="shared" si="26"/>
        <v>16743.826157721876</v>
      </c>
      <c r="X91" s="7">
        <f t="shared" si="26"/>
        <v>17563.405772354454</v>
      </c>
      <c r="Y91" s="7">
        <f t="shared" si="26"/>
        <v>18382.985386987031</v>
      </c>
      <c r="Z91" s="7">
        <f t="shared" si="26"/>
        <v>19202.565001619609</v>
      </c>
      <c r="AA91" s="7">
        <f t="shared" si="26"/>
        <v>20022.144616252182</v>
      </c>
      <c r="AB91" s="7">
        <f t="shared" si="26"/>
        <v>20841.72423088476</v>
      </c>
      <c r="AC91" s="209">
        <f>'Investment cost '!AO28</f>
        <v>21661.303845517337</v>
      </c>
      <c r="AD91" s="7">
        <f>$AC91+($AM91-$AC91)/($AM$90-$AC$90)*(AD$90-$AC$90)</f>
        <v>22833.494191852958</v>
      </c>
      <c r="AE91" s="7">
        <f t="shared" ref="AE91:AL91" si="27">$AC91+($AM91-$AC91)/($AM$90-$AC$90)*(AE$90-$AC$90)</f>
        <v>24005.684538188576</v>
      </c>
      <c r="AF91" s="7">
        <f t="shared" si="27"/>
        <v>25177.874884524197</v>
      </c>
      <c r="AG91" s="7">
        <f t="shared" si="27"/>
        <v>26350.065230859815</v>
      </c>
      <c r="AH91" s="7">
        <f t="shared" si="27"/>
        <v>27522.255577195436</v>
      </c>
      <c r="AI91" s="7">
        <f t="shared" si="27"/>
        <v>28694.445923531057</v>
      </c>
      <c r="AJ91" s="7">
        <f t="shared" si="27"/>
        <v>29866.636269866678</v>
      </c>
      <c r="AK91" s="7">
        <f t="shared" si="27"/>
        <v>31038.826616202296</v>
      </c>
      <c r="AL91" s="7">
        <f t="shared" si="27"/>
        <v>32211.016962537913</v>
      </c>
      <c r="AM91" s="209">
        <f>'Investment cost '!AO29</f>
        <v>33383.207308873534</v>
      </c>
    </row>
    <row r="92" spans="1:39" x14ac:dyDescent="0.25">
      <c r="A92" s="123"/>
    </row>
    <row r="93" spans="1:39" ht="18.75" x14ac:dyDescent="0.3">
      <c r="A93" s="211" t="s">
        <v>180</v>
      </c>
    </row>
    <row r="94" spans="1:39" x14ac:dyDescent="0.25">
      <c r="A94" s="123"/>
    </row>
    <row r="95" spans="1:39" x14ac:dyDescent="0.25">
      <c r="A95" s="182" t="s">
        <v>135</v>
      </c>
      <c r="B95" s="214">
        <v>2013</v>
      </c>
      <c r="C95" s="215">
        <v>2014</v>
      </c>
      <c r="D95" s="214">
        <v>2015</v>
      </c>
      <c r="E95" s="215">
        <v>2016</v>
      </c>
      <c r="F95" s="214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14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15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15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15">
        <v>2050</v>
      </c>
    </row>
    <row r="96" spans="1:39" x14ac:dyDescent="0.25">
      <c r="A96" s="181" t="s">
        <v>55</v>
      </c>
      <c r="B96" s="7">
        <f t="shared" ref="B96:B107" si="28">B74*exchangeRate</f>
        <v>0</v>
      </c>
      <c r="C96" s="7">
        <f>C$91*C74/C$86*exchangeRate</f>
        <v>6562.8187634493243</v>
      </c>
      <c r="D96" s="7">
        <f t="shared" ref="D96:AL96" si="29">D$91*D74/D$86*exchangeRate</f>
        <v>7277.2251163375449</v>
      </c>
      <c r="E96" s="7">
        <f t="shared" si="29"/>
        <v>7973.4558539324862</v>
      </c>
      <c r="F96" s="7">
        <f t="shared" si="29"/>
        <v>8652.5353539005882</v>
      </c>
      <c r="G96" s="7">
        <f t="shared" si="29"/>
        <v>9315.4124348450096</v>
      </c>
      <c r="H96" s="7">
        <f t="shared" si="29"/>
        <v>10047.193933250888</v>
      </c>
      <c r="I96" s="7">
        <f t="shared" si="29"/>
        <v>10778.587660387431</v>
      </c>
      <c r="J96" s="7">
        <f t="shared" si="29"/>
        <v>11510.64467209338</v>
      </c>
      <c r="K96" s="7">
        <f t="shared" si="29"/>
        <v>12302.480058342171</v>
      </c>
      <c r="L96" s="7">
        <f t="shared" si="29"/>
        <v>13107.20499688517</v>
      </c>
      <c r="M96" s="7">
        <f t="shared" si="29"/>
        <v>13932.204389137771</v>
      </c>
      <c r="N96" s="7">
        <f t="shared" si="29"/>
        <v>14768.299420453124</v>
      </c>
      <c r="O96" s="7">
        <f t="shared" si="29"/>
        <v>15301.774578360597</v>
      </c>
      <c r="P96" s="7">
        <f t="shared" si="29"/>
        <v>18134.200216768797</v>
      </c>
      <c r="Q96" s="7">
        <f t="shared" si="29"/>
        <v>20996.281271871041</v>
      </c>
      <c r="R96" s="7">
        <f t="shared" si="29"/>
        <v>23899.609105785552</v>
      </c>
      <c r="S96" s="7">
        <f t="shared" si="29"/>
        <v>26848.073952858591</v>
      </c>
      <c r="T96" s="7">
        <f t="shared" si="29"/>
        <v>23818.896960735805</v>
      </c>
      <c r="U96" s="7">
        <f t="shared" si="29"/>
        <v>25069.277289803224</v>
      </c>
      <c r="V96" s="7">
        <f t="shared" si="29"/>
        <v>26176.887460530841</v>
      </c>
      <c r="W96" s="7">
        <f t="shared" si="29"/>
        <v>27272.089330608818</v>
      </c>
      <c r="X96" s="7">
        <f t="shared" si="29"/>
        <v>28356.120013433094</v>
      </c>
      <c r="Y96" s="7">
        <f t="shared" si="29"/>
        <v>29430.135867436045</v>
      </c>
      <c r="Z96" s="7">
        <f t="shared" si="29"/>
        <v>30495.220276899472</v>
      </c>
      <c r="AA96" s="7">
        <f t="shared" si="29"/>
        <v>31552.39060096522</v>
      </c>
      <c r="AB96" s="7">
        <f t="shared" si="29"/>
        <v>32602.604394723312</v>
      </c>
      <c r="AC96" s="7">
        <f t="shared" si="29"/>
        <v>33646.764991778808</v>
      </c>
      <c r="AD96" s="7">
        <f t="shared" si="29"/>
        <v>26374.786284165686</v>
      </c>
      <c r="AE96" s="7">
        <f t="shared" si="29"/>
        <v>27551.503770359803</v>
      </c>
      <c r="AF96" s="7">
        <f t="shared" si="29"/>
        <v>28717.051667571297</v>
      </c>
      <c r="AG96" s="7">
        <f t="shared" si="29"/>
        <v>29872.046788047417</v>
      </c>
      <c r="AH96" s="7">
        <f t="shared" si="29"/>
        <v>31017.076194042325</v>
      </c>
      <c r="AI96" s="7">
        <f t="shared" si="29"/>
        <v>32152.699126513711</v>
      </c>
      <c r="AJ96" s="7">
        <f t="shared" si="29"/>
        <v>33279.448788664864</v>
      </c>
      <c r="AK96" s="7">
        <f t="shared" si="29"/>
        <v>34397.833996979993</v>
      </c>
      <c r="AL96" s="7">
        <f t="shared" si="29"/>
        <v>35508.340711157944</v>
      </c>
      <c r="AM96" s="7">
        <f>AM$91*AM74/AM$86*exchangeRate</f>
        <v>36611.433453243539</v>
      </c>
    </row>
    <row r="97" spans="1:39" x14ac:dyDescent="0.25">
      <c r="A97" s="181" t="s">
        <v>137</v>
      </c>
      <c r="B97" s="7">
        <f t="shared" si="28"/>
        <v>0</v>
      </c>
      <c r="C97" s="7">
        <f t="shared" ref="C97:AM103" si="30">C$91*C75/C$86*exchangeRate</f>
        <v>10996.68191666538</v>
      </c>
      <c r="D97" s="7">
        <f t="shared" si="30"/>
        <v>12581.056353275057</v>
      </c>
      <c r="E97" s="7">
        <f t="shared" si="30"/>
        <v>14204.179488979056</v>
      </c>
      <c r="F97" s="7">
        <f t="shared" si="30"/>
        <v>15863.867447120858</v>
      </c>
      <c r="G97" s="7">
        <f t="shared" si="30"/>
        <v>17558.097435846885</v>
      </c>
      <c r="H97" s="7">
        <f t="shared" si="30"/>
        <v>19448.02813267969</v>
      </c>
      <c r="I97" s="7">
        <f t="shared" si="30"/>
        <v>21405.381756226358</v>
      </c>
      <c r="J97" s="7">
        <f t="shared" si="30"/>
        <v>23431.0905869573</v>
      </c>
      <c r="K97" s="7">
        <f t="shared" si="30"/>
        <v>25215.329997594494</v>
      </c>
      <c r="L97" s="7">
        <f t="shared" si="30"/>
        <v>27019.74850590924</v>
      </c>
      <c r="M97" s="7">
        <f t="shared" si="30"/>
        <v>28855.332834566365</v>
      </c>
      <c r="N97" s="7">
        <f t="shared" si="30"/>
        <v>30698.802080886897</v>
      </c>
      <c r="O97" s="7">
        <f t="shared" si="30"/>
        <v>57665.83370044623</v>
      </c>
      <c r="P97" s="7">
        <f t="shared" si="30"/>
        <v>68783.376540519195</v>
      </c>
      <c r="Q97" s="7">
        <f t="shared" si="30"/>
        <v>80043.274107856458</v>
      </c>
      <c r="R97" s="7">
        <f t="shared" si="30"/>
        <v>91450.278371070774</v>
      </c>
      <c r="S97" s="7">
        <f t="shared" si="30"/>
        <v>102980.63113553045</v>
      </c>
      <c r="T97" s="7">
        <f t="shared" si="30"/>
        <v>148799.27968885709</v>
      </c>
      <c r="U97" s="7">
        <f t="shared" si="30"/>
        <v>159196.65362333745</v>
      </c>
      <c r="V97" s="7">
        <f t="shared" si="30"/>
        <v>169620.29632039901</v>
      </c>
      <c r="W97" s="7">
        <f t="shared" si="30"/>
        <v>180175.2459593548</v>
      </c>
      <c r="X97" s="7">
        <f t="shared" si="30"/>
        <v>190857.32178611498</v>
      </c>
      <c r="Y97" s="7">
        <f t="shared" si="30"/>
        <v>201662.73345185907</v>
      </c>
      <c r="Z97" s="7">
        <f t="shared" si="30"/>
        <v>212588.04729133748</v>
      </c>
      <c r="AA97" s="7">
        <f t="shared" si="30"/>
        <v>223630.15633571672</v>
      </c>
      <c r="AB97" s="7">
        <f t="shared" si="30"/>
        <v>234786.25359895543</v>
      </c>
      <c r="AC97" s="7">
        <f t="shared" si="30"/>
        <v>246053.8082411924</v>
      </c>
      <c r="AD97" s="7">
        <f t="shared" si="30"/>
        <v>161681.23307815232</v>
      </c>
      <c r="AE97" s="7">
        <f t="shared" si="30"/>
        <v>170680.99669818438</v>
      </c>
      <c r="AF97" s="7">
        <f t="shared" si="30"/>
        <v>179720.61361425163</v>
      </c>
      <c r="AG97" s="7">
        <f t="shared" si="30"/>
        <v>188797.19318227313</v>
      </c>
      <c r="AH97" s="7">
        <f t="shared" si="30"/>
        <v>197907.97834250575</v>
      </c>
      <c r="AI97" s="7">
        <f t="shared" si="30"/>
        <v>207050.33686593291</v>
      </c>
      <c r="AJ97" s="7">
        <f t="shared" si="30"/>
        <v>216221.75325780734</v>
      </c>
      <c r="AK97" s="7">
        <f t="shared" si="30"/>
        <v>225419.8212610498</v>
      </c>
      <c r="AL97" s="7">
        <f t="shared" si="30"/>
        <v>234642.23690783721</v>
      </c>
      <c r="AM97" s="7">
        <f t="shared" si="30"/>
        <v>243886.79207272938</v>
      </c>
    </row>
    <row r="98" spans="1:39" x14ac:dyDescent="0.25">
      <c r="A98" s="181" t="s">
        <v>138</v>
      </c>
      <c r="B98" s="7">
        <f t="shared" si="28"/>
        <v>0</v>
      </c>
      <c r="C98" s="7">
        <f t="shared" si="30"/>
        <v>1636.2182095111643</v>
      </c>
      <c r="D98" s="7">
        <f t="shared" si="30"/>
        <v>1851.1185746314841</v>
      </c>
      <c r="E98" s="7">
        <f t="shared" si="30"/>
        <v>2068.060476516614</v>
      </c>
      <c r="F98" s="7">
        <f t="shared" si="30"/>
        <v>2286.9288541557826</v>
      </c>
      <c r="G98" s="7">
        <f t="shared" si="30"/>
        <v>2507.6171335469371</v>
      </c>
      <c r="H98" s="7">
        <f t="shared" si="30"/>
        <v>2753.1060514617884</v>
      </c>
      <c r="I98" s="7">
        <f t="shared" si="30"/>
        <v>3004.9638701994268</v>
      </c>
      <c r="J98" s="7">
        <f t="shared" si="30"/>
        <v>3263.3739084664667</v>
      </c>
      <c r="K98" s="7">
        <f t="shared" si="30"/>
        <v>3545.2743026225498</v>
      </c>
      <c r="L98" s="7">
        <f t="shared" si="30"/>
        <v>3837.6596063815273</v>
      </c>
      <c r="M98" s="7">
        <f t="shared" si="30"/>
        <v>4100.9445938214503</v>
      </c>
      <c r="N98" s="7">
        <f t="shared" si="30"/>
        <v>4413.0304603750974</v>
      </c>
      <c r="O98" s="7">
        <f t="shared" si="30"/>
        <v>1211.8685505243391</v>
      </c>
      <c r="P98" s="7">
        <f t="shared" si="30"/>
        <v>1408.3316352311067</v>
      </c>
      <c r="Q98" s="7">
        <f t="shared" si="30"/>
        <v>1615.5988559663231</v>
      </c>
      <c r="R98" s="7">
        <f t="shared" si="30"/>
        <v>1803.4448382441178</v>
      </c>
      <c r="S98" s="7">
        <f t="shared" si="30"/>
        <v>2007.6256223879416</v>
      </c>
      <c r="T98" s="7">
        <f t="shared" si="30"/>
        <v>2693.4383950699148</v>
      </c>
      <c r="U98" s="7">
        <f t="shared" si="30"/>
        <v>2805.7229272135592</v>
      </c>
      <c r="V98" s="7">
        <f t="shared" si="30"/>
        <v>2899.578535742758</v>
      </c>
      <c r="W98" s="7">
        <f t="shared" si="30"/>
        <v>2989.8216177017666</v>
      </c>
      <c r="X98" s="7">
        <f t="shared" si="30"/>
        <v>3076.6600845798084</v>
      </c>
      <c r="Y98" s="7">
        <f t="shared" si="30"/>
        <v>3160.2862682994651</v>
      </c>
      <c r="Z98" s="7">
        <f t="shared" si="30"/>
        <v>3240.8783557803526</v>
      </c>
      <c r="AA98" s="7">
        <f t="shared" si="30"/>
        <v>3318.6016679279192</v>
      </c>
      <c r="AB98" s="7">
        <f t="shared" si="30"/>
        <v>3393.6098023844766</v>
      </c>
      <c r="AC98" s="7">
        <f t="shared" si="30"/>
        <v>3466.0456566811599</v>
      </c>
      <c r="AD98" s="7">
        <f t="shared" si="30"/>
        <v>2781.3884863651579</v>
      </c>
      <c r="AE98" s="7">
        <f t="shared" si="30"/>
        <v>2876.5247406177227</v>
      </c>
      <c r="AF98" s="7">
        <f t="shared" si="30"/>
        <v>2968.2811338991532</v>
      </c>
      <c r="AG98" s="7">
        <f t="shared" si="30"/>
        <v>3056.782739922347</v>
      </c>
      <c r="AH98" s="7">
        <f t="shared" si="30"/>
        <v>3142.1480789186112</v>
      </c>
      <c r="AI98" s="7">
        <f t="shared" si="30"/>
        <v>3224.4895341721499</v>
      </c>
      <c r="AJ98" s="7">
        <f t="shared" si="30"/>
        <v>3303.9137370588096</v>
      </c>
      <c r="AK98" s="7">
        <f t="shared" si="30"/>
        <v>3380.521923330291</v>
      </c>
      <c r="AL98" s="7">
        <f t="shared" si="30"/>
        <v>3454.4102631157066</v>
      </c>
      <c r="AM98" s="7">
        <f t="shared" si="30"/>
        <v>3525.6701668724313</v>
      </c>
    </row>
    <row r="99" spans="1:39" x14ac:dyDescent="0.25">
      <c r="A99" s="181" t="s">
        <v>139</v>
      </c>
      <c r="B99" s="7">
        <f t="shared" si="28"/>
        <v>0</v>
      </c>
      <c r="C99" s="7">
        <f t="shared" si="30"/>
        <v>14137.739962683727</v>
      </c>
      <c r="D99" s="7">
        <f t="shared" si="30"/>
        <v>16104.705495121887</v>
      </c>
      <c r="E99" s="7">
        <f t="shared" si="30"/>
        <v>18108.986710700625</v>
      </c>
      <c r="F99" s="7">
        <f t="shared" si="30"/>
        <v>20148.480497541717</v>
      </c>
      <c r="G99" s="7">
        <f t="shared" si="30"/>
        <v>22221.238871283502</v>
      </c>
      <c r="H99" s="7">
        <f t="shared" si="30"/>
        <v>23905.308452532667</v>
      </c>
      <c r="I99" s="7">
        <f t="shared" si="30"/>
        <v>25542.11740493483</v>
      </c>
      <c r="J99" s="7">
        <f t="shared" si="30"/>
        <v>27127.218141308589</v>
      </c>
      <c r="K99" s="7">
        <f t="shared" si="30"/>
        <v>28792.147556461576</v>
      </c>
      <c r="L99" s="7">
        <f t="shared" si="30"/>
        <v>30417.93005801017</v>
      </c>
      <c r="M99" s="7">
        <f t="shared" si="30"/>
        <v>32013.578333835514</v>
      </c>
      <c r="N99" s="7">
        <f t="shared" si="30"/>
        <v>33549.615244044639</v>
      </c>
      <c r="O99" s="7">
        <f t="shared" si="30"/>
        <v>34544.670096803115</v>
      </c>
      <c r="P99" s="7">
        <f t="shared" si="30"/>
        <v>40325.378157216612</v>
      </c>
      <c r="Q99" s="7">
        <f t="shared" si="30"/>
        <v>45911.378391444676</v>
      </c>
      <c r="R99" s="7">
        <f t="shared" si="30"/>
        <v>51298.579282436272</v>
      </c>
      <c r="S99" s="7">
        <f t="shared" si="30"/>
        <v>56465.058787794362</v>
      </c>
      <c r="T99" s="7">
        <f t="shared" si="30"/>
        <v>53471.774311800946</v>
      </c>
      <c r="U99" s="7">
        <f t="shared" si="30"/>
        <v>55952.878929002945</v>
      </c>
      <c r="V99" s="7">
        <f t="shared" si="30"/>
        <v>58735.342428225667</v>
      </c>
      <c r="W99" s="7">
        <f t="shared" si="30"/>
        <v>61489.280662871817</v>
      </c>
      <c r="X99" s="7">
        <f t="shared" si="30"/>
        <v>64214.253457988343</v>
      </c>
      <c r="Y99" s="7">
        <f t="shared" si="30"/>
        <v>66909.806065821947</v>
      </c>
      <c r="Z99" s="7">
        <f t="shared" si="30"/>
        <v>69575.469134647545</v>
      </c>
      <c r="AA99" s="7">
        <f t="shared" si="30"/>
        <v>72210.758633182486</v>
      </c>
      <c r="AB99" s="7">
        <f t="shared" si="30"/>
        <v>74815.175734150209</v>
      </c>
      <c r="AC99" s="7">
        <f t="shared" si="30"/>
        <v>77388.206659973919</v>
      </c>
      <c r="AD99" s="7">
        <f t="shared" si="30"/>
        <v>39167.652500210941</v>
      </c>
      <c r="AE99" s="7">
        <f t="shared" si="30"/>
        <v>40596.029428306741</v>
      </c>
      <c r="AF99" s="7">
        <f t="shared" si="30"/>
        <v>41977.05863087051</v>
      </c>
      <c r="AG99" s="7">
        <f t="shared" si="30"/>
        <v>43311.616870639045</v>
      </c>
      <c r="AH99" s="7">
        <f t="shared" si="30"/>
        <v>44600.523918210201</v>
      </c>
      <c r="AI99" s="7">
        <f t="shared" si="30"/>
        <v>45844.54601176428</v>
      </c>
      <c r="AJ99" s="7">
        <f t="shared" si="30"/>
        <v>47044.3990522514</v>
      </c>
      <c r="AK99" s="7">
        <f t="shared" si="30"/>
        <v>48200.75155700653</v>
      </c>
      <c r="AL99" s="7">
        <f t="shared" si="30"/>
        <v>49314.227392496367</v>
      </c>
      <c r="AM99" s="7">
        <f t="shared" si="30"/>
        <v>50385.408304892007</v>
      </c>
    </row>
    <row r="100" spans="1:39" x14ac:dyDescent="0.25">
      <c r="A100" s="181" t="s">
        <v>59</v>
      </c>
      <c r="B100" s="7">
        <f t="shared" si="28"/>
        <v>0</v>
      </c>
      <c r="C100" s="7">
        <f t="shared" si="30"/>
        <v>2398.5383314604655</v>
      </c>
      <c r="D100" s="7">
        <f t="shared" si="30"/>
        <v>2726.2117340900691</v>
      </c>
      <c r="E100" s="7">
        <f t="shared" si="30"/>
        <v>3059.1381245724956</v>
      </c>
      <c r="F100" s="7">
        <f t="shared" si="30"/>
        <v>3397.0214445156862</v>
      </c>
      <c r="G100" s="7">
        <f t="shared" si="30"/>
        <v>3739.5874730739183</v>
      </c>
      <c r="H100" s="7">
        <f t="shared" si="30"/>
        <v>4121.1297357079993</v>
      </c>
      <c r="I100" s="7">
        <f t="shared" si="30"/>
        <v>4514.2315404262408</v>
      </c>
      <c r="J100" s="7">
        <f t="shared" si="30"/>
        <v>4919.1345426946336</v>
      </c>
      <c r="K100" s="7">
        <f t="shared" si="30"/>
        <v>5361.4248659799123</v>
      </c>
      <c r="L100" s="7">
        <f t="shared" si="30"/>
        <v>5821.5854822016909</v>
      </c>
      <c r="M100" s="7">
        <f t="shared" si="30"/>
        <v>6303.0754329588572</v>
      </c>
      <c r="N100" s="7">
        <f t="shared" si="30"/>
        <v>6801.9635557218744</v>
      </c>
      <c r="O100" s="7">
        <f t="shared" si="30"/>
        <v>5046.6990989450087</v>
      </c>
      <c r="P100" s="7">
        <f t="shared" si="30"/>
        <v>6064.5615519114936</v>
      </c>
      <c r="Q100" s="7">
        <f t="shared" si="30"/>
        <v>7116.8402296566701</v>
      </c>
      <c r="R100" s="7">
        <f t="shared" si="30"/>
        <v>8207.244818853691</v>
      </c>
      <c r="S100" s="7">
        <f t="shared" si="30"/>
        <v>9337.0190540032727</v>
      </c>
      <c r="T100" s="7">
        <f t="shared" si="30"/>
        <v>6562.0207588785224</v>
      </c>
      <c r="U100" s="7">
        <f t="shared" si="30"/>
        <v>6928.4707977137668</v>
      </c>
      <c r="V100" s="7">
        <f t="shared" si="30"/>
        <v>7257.3127968611652</v>
      </c>
      <c r="W100" s="7">
        <f t="shared" si="30"/>
        <v>7584.4042920475076</v>
      </c>
      <c r="X100" s="7">
        <f t="shared" si="30"/>
        <v>7910.0347541807359</v>
      </c>
      <c r="Y100" s="7">
        <f t="shared" si="30"/>
        <v>8234.4762741003215</v>
      </c>
      <c r="Z100" s="7">
        <f t="shared" si="30"/>
        <v>8557.9852873969812</v>
      </c>
      <c r="AA100" s="7">
        <f t="shared" si="30"/>
        <v>8880.8041165126233</v>
      </c>
      <c r="AB100" s="7">
        <f t="shared" si="30"/>
        <v>9203.1623530087836</v>
      </c>
      <c r="AC100" s="7">
        <f t="shared" si="30"/>
        <v>9525.278099706351</v>
      </c>
      <c r="AD100" s="7">
        <f t="shared" si="30"/>
        <v>3307.696354173474</v>
      </c>
      <c r="AE100" s="7">
        <f t="shared" si="30"/>
        <v>3341.3202269598405</v>
      </c>
      <c r="AF100" s="7">
        <f t="shared" si="30"/>
        <v>3364.8780225883843</v>
      </c>
      <c r="AG100" s="7">
        <f t="shared" si="30"/>
        <v>3378.6833182473288</v>
      </c>
      <c r="AH100" s="7">
        <f t="shared" si="30"/>
        <v>3383.0325166591665</v>
      </c>
      <c r="AI100" s="7">
        <f t="shared" si="30"/>
        <v>3378.2059267286013</v>
      </c>
      <c r="AJ100" s="7">
        <f t="shared" si="30"/>
        <v>3364.4687622805359</v>
      </c>
      <c r="AK100" s="7">
        <f t="shared" si="30"/>
        <v>3342.0720660139323</v>
      </c>
      <c r="AL100" s="7">
        <f t="shared" si="30"/>
        <v>3311.2535650962968</v>
      </c>
      <c r="AM100" s="7">
        <f t="shared" si="30"/>
        <v>3272.2384641983758</v>
      </c>
    </row>
    <row r="101" spans="1:39" x14ac:dyDescent="0.25">
      <c r="A101" s="181" t="s">
        <v>60</v>
      </c>
      <c r="B101" s="7">
        <f t="shared" si="28"/>
        <v>0</v>
      </c>
      <c r="C101" s="7">
        <f t="shared" si="30"/>
        <v>385.70093647469275</v>
      </c>
      <c r="D101" s="7">
        <f t="shared" si="30"/>
        <v>425.06712938012566</v>
      </c>
      <c r="E101" s="7">
        <f t="shared" si="30"/>
        <v>462.89701229287527</v>
      </c>
      <c r="F101" s="7">
        <f t="shared" si="30"/>
        <v>499.27717164315743</v>
      </c>
      <c r="G101" s="7">
        <f t="shared" si="30"/>
        <v>534.28780716439383</v>
      </c>
      <c r="H101" s="7">
        <f t="shared" si="30"/>
        <v>572.80519934427014</v>
      </c>
      <c r="I101" s="7">
        <f t="shared" si="30"/>
        <v>610.8393356240241</v>
      </c>
      <c r="J101" s="7">
        <f t="shared" si="30"/>
        <v>648.45759397793415</v>
      </c>
      <c r="K101" s="7">
        <f t="shared" si="30"/>
        <v>688.97754105230149</v>
      </c>
      <c r="L101" s="7">
        <f t="shared" si="30"/>
        <v>729.73716445899606</v>
      </c>
      <c r="M101" s="7">
        <f t="shared" si="30"/>
        <v>771.14056992628628</v>
      </c>
      <c r="N101" s="7">
        <f t="shared" si="30"/>
        <v>812.67100097620448</v>
      </c>
      <c r="O101" s="7">
        <f t="shared" si="30"/>
        <v>-403.95272416475621</v>
      </c>
      <c r="P101" s="7">
        <f t="shared" si="30"/>
        <v>-514.26765337431232</v>
      </c>
      <c r="Q101" s="7">
        <f t="shared" si="30"/>
        <v>-635.82689949548615</v>
      </c>
      <c r="R101" s="7">
        <f t="shared" si="30"/>
        <v>-768.88836120283656</v>
      </c>
      <c r="S101" s="7">
        <f t="shared" si="30"/>
        <v>-913.5380445915639</v>
      </c>
      <c r="T101" s="7">
        <f t="shared" si="30"/>
        <v>-279.68137284557781</v>
      </c>
      <c r="U101" s="7">
        <f t="shared" si="30"/>
        <v>-335.968602906336</v>
      </c>
      <c r="V101" s="7">
        <f t="shared" si="30"/>
        <v>-393.84470239639614</v>
      </c>
      <c r="W101" s="7">
        <f t="shared" si="30"/>
        <v>-454.73304919999578</v>
      </c>
      <c r="X101" s="7">
        <f t="shared" si="30"/>
        <v>-518.55094851629485</v>
      </c>
      <c r="Y101" s="7">
        <f t="shared" si="30"/>
        <v>-585.22397332332946</v>
      </c>
      <c r="Z101" s="7">
        <f t="shared" si="30"/>
        <v>-654.68526287974817</v>
      </c>
      <c r="AA101" s="7">
        <f t="shared" si="30"/>
        <v>-726.8748993838517</v>
      </c>
      <c r="AB101" s="7">
        <f t="shared" si="30"/>
        <v>-801.73935316043548</v>
      </c>
      <c r="AC101" s="7">
        <f t="shared" si="30"/>
        <v>-879.23098809407975</v>
      </c>
      <c r="AD101" s="7">
        <f t="shared" si="30"/>
        <v>3639.6880888664596</v>
      </c>
      <c r="AE101" s="7">
        <f t="shared" si="30"/>
        <v>3902.9620474261928</v>
      </c>
      <c r="AF101" s="7">
        <f t="shared" si="30"/>
        <v>4172.3666491563326</v>
      </c>
      <c r="AG101" s="7">
        <f t="shared" si="30"/>
        <v>4447.777868193778</v>
      </c>
      <c r="AH101" s="7">
        <f t="shared" si="30"/>
        <v>4729.0794757442109</v>
      </c>
      <c r="AI101" s="7">
        <f t="shared" si="30"/>
        <v>5016.1625636157669</v>
      </c>
      <c r="AJ101" s="7">
        <f t="shared" si="30"/>
        <v>5308.9251041246134</v>
      </c>
      <c r="AK101" s="7">
        <f t="shared" si="30"/>
        <v>5607.2715432139776</v>
      </c>
      <c r="AL101" s="7">
        <f t="shared" si="30"/>
        <v>5911.1124239387473</v>
      </c>
      <c r="AM101" s="7">
        <f t="shared" si="30"/>
        <v>6220.3640377445481</v>
      </c>
    </row>
    <row r="102" spans="1:39" x14ac:dyDescent="0.25">
      <c r="A102" s="181" t="s">
        <v>140</v>
      </c>
      <c r="B102" s="7">
        <f t="shared" si="28"/>
        <v>0</v>
      </c>
      <c r="C102" s="7">
        <f t="shared" si="30"/>
        <v>454.82642403043349</v>
      </c>
      <c r="D102" s="7">
        <f t="shared" si="30"/>
        <v>519.14690157780615</v>
      </c>
      <c r="E102" s="7">
        <f t="shared" si="30"/>
        <v>584.85387911971236</v>
      </c>
      <c r="F102" s="7">
        <f t="shared" si="30"/>
        <v>651.86921351733554</v>
      </c>
      <c r="G102" s="7">
        <f t="shared" si="30"/>
        <v>720.12052554351271</v>
      </c>
      <c r="H102" s="7">
        <f t="shared" si="30"/>
        <v>796.21544004124212</v>
      </c>
      <c r="I102" s="7">
        <f t="shared" si="30"/>
        <v>874.88636328024802</v>
      </c>
      <c r="J102" s="7">
        <f t="shared" si="30"/>
        <v>956.1744436852681</v>
      </c>
      <c r="K102" s="7">
        <f t="shared" si="30"/>
        <v>1045.0621406250114</v>
      </c>
      <c r="L102" s="7">
        <f t="shared" si="30"/>
        <v>1137.770388462209</v>
      </c>
      <c r="M102" s="7">
        <f t="shared" si="30"/>
        <v>1234.9800566603783</v>
      </c>
      <c r="N102" s="7">
        <f t="shared" si="30"/>
        <v>1335.9267714811547</v>
      </c>
      <c r="O102" s="7">
        <f t="shared" si="30"/>
        <v>279.81832954624485</v>
      </c>
      <c r="P102" s="7">
        <f t="shared" si="30"/>
        <v>328.53369698197469</v>
      </c>
      <c r="Q102" s="7">
        <f t="shared" si="30"/>
        <v>376.88471359472408</v>
      </c>
      <c r="R102" s="7">
        <f t="shared" si="30"/>
        <v>425.08751551733133</v>
      </c>
      <c r="S102" s="7">
        <f t="shared" si="30"/>
        <v>473.21468880674792</v>
      </c>
      <c r="T102" s="7">
        <f t="shared" si="30"/>
        <v>-296.91872580274429</v>
      </c>
      <c r="U102" s="7">
        <f t="shared" si="30"/>
        <v>-346.12830769843725</v>
      </c>
      <c r="V102" s="7">
        <f t="shared" si="30"/>
        <v>-396.19695163439621</v>
      </c>
      <c r="W102" s="7">
        <f t="shared" si="30"/>
        <v>-448.66296905444966</v>
      </c>
      <c r="X102" s="7">
        <f t="shared" si="30"/>
        <v>-503.46321358399388</v>
      </c>
      <c r="Y102" s="7">
        <f t="shared" si="30"/>
        <v>-560.54097997255553</v>
      </c>
      <c r="Z102" s="7">
        <f t="shared" si="30"/>
        <v>-619.84546034732364</v>
      </c>
      <c r="AA102" s="7">
        <f t="shared" si="30"/>
        <v>-681.33126115250877</v>
      </c>
      <c r="AB102" s="7">
        <f t="shared" si="30"/>
        <v>-744.95797330187463</v>
      </c>
      <c r="AC102" s="7">
        <f t="shared" si="30"/>
        <v>-810.68978911800207</v>
      </c>
      <c r="AD102" s="7">
        <f t="shared" si="30"/>
        <v>93.542675569195595</v>
      </c>
      <c r="AE102" s="7">
        <f t="shared" si="30"/>
        <v>88.344074118545052</v>
      </c>
      <c r="AF102" s="7">
        <f t="shared" si="30"/>
        <v>82.393164074690915</v>
      </c>
      <c r="AG102" s="7">
        <f t="shared" si="30"/>
        <v>75.711561617458258</v>
      </c>
      <c r="AH102" s="7">
        <f t="shared" si="30"/>
        <v>68.319671727202092</v>
      </c>
      <c r="AI102" s="7">
        <f t="shared" si="30"/>
        <v>60.236764011348377</v>
      </c>
      <c r="AJ102" s="7">
        <f t="shared" si="30"/>
        <v>51.481042776557487</v>
      </c>
      <c r="AK102" s="7">
        <f t="shared" si="30"/>
        <v>42.069711846906834</v>
      </c>
      <c r="AL102" s="7">
        <f t="shared" si="30"/>
        <v>32.019034579305242</v>
      </c>
      <c r="AM102" s="7">
        <f t="shared" si="30"/>
        <v>21.344389483540134</v>
      </c>
    </row>
    <row r="103" spans="1:39" x14ac:dyDescent="0.25">
      <c r="A103" s="181" t="s">
        <v>141</v>
      </c>
      <c r="B103" s="7">
        <f t="shared" si="28"/>
        <v>0</v>
      </c>
      <c r="C103" s="7">
        <f t="shared" si="30"/>
        <v>1457.7242218977919</v>
      </c>
      <c r="D103" s="7">
        <f t="shared" si="30"/>
        <v>1618.4242503531782</v>
      </c>
      <c r="E103" s="7">
        <f t="shared" si="30"/>
        <v>1775.4475415094764</v>
      </c>
      <c r="F103" s="7">
        <f t="shared" si="30"/>
        <v>1929.0013162785629</v>
      </c>
      <c r="G103" s="7">
        <f t="shared" si="30"/>
        <v>2079.2775107622997</v>
      </c>
      <c r="H103" s="7">
        <f t="shared" si="30"/>
        <v>2245.2765614173959</v>
      </c>
      <c r="I103" s="7">
        <f t="shared" si="30"/>
        <v>2411.5439952018078</v>
      </c>
      <c r="J103" s="7">
        <f t="shared" si="30"/>
        <v>2578.3089545161615</v>
      </c>
      <c r="K103" s="7">
        <f t="shared" si="30"/>
        <v>2758.8226173394287</v>
      </c>
      <c r="L103" s="7">
        <f t="shared" si="30"/>
        <v>2942.5979843821028</v>
      </c>
      <c r="M103" s="7">
        <f t="shared" si="30"/>
        <v>3131.2984071489614</v>
      </c>
      <c r="N103" s="7">
        <f t="shared" si="30"/>
        <v>3322.8676323520299</v>
      </c>
      <c r="O103" s="7">
        <f t="shared" si="30"/>
        <v>1362.292860527353</v>
      </c>
      <c r="P103" s="7">
        <f t="shared" si="30"/>
        <v>1599.4631608549937</v>
      </c>
      <c r="Q103" s="7">
        <f t="shared" si="30"/>
        <v>1834.8596226864979</v>
      </c>
      <c r="R103" s="7">
        <f t="shared" si="30"/>
        <v>2069.5345027169337</v>
      </c>
      <c r="S103" s="7">
        <f t="shared" si="30"/>
        <v>2303.841185470179</v>
      </c>
      <c r="T103" s="7">
        <f t="shared" si="30"/>
        <v>3123.377606895554</v>
      </c>
      <c r="U103" s="7">
        <f t="shared" si="30"/>
        <v>3271.7113473671461</v>
      </c>
      <c r="V103" s="7">
        <f t="shared" si="30"/>
        <v>3400.0970093697138</v>
      </c>
      <c r="W103" s="7">
        <f t="shared" si="30"/>
        <v>3525.6692926524861</v>
      </c>
      <c r="X103" s="7">
        <f t="shared" si="30"/>
        <v>3648.6269410366767</v>
      </c>
      <c r="Y103" s="7">
        <f t="shared" si="30"/>
        <v>3769.1546469544837</v>
      </c>
      <c r="Z103" s="7">
        <f t="shared" si="30"/>
        <v>3887.4243695853411</v>
      </c>
      <c r="AA103" s="7">
        <f t="shared" si="30"/>
        <v>4003.5965108890864</v>
      </c>
      <c r="AB103" s="7">
        <f t="shared" si="30"/>
        <v>4117.8209672332559</v>
      </c>
      <c r="AC103" s="7">
        <f t="shared" si="30"/>
        <v>4230.2380718434415</v>
      </c>
      <c r="AD103" s="7">
        <f t="shared" si="30"/>
        <v>137761.26257104694</v>
      </c>
      <c r="AE103" s="7">
        <f t="shared" si="30"/>
        <v>145643.24270669508</v>
      </c>
      <c r="AF103" s="7">
        <f t="shared" si="30"/>
        <v>153598.87464725267</v>
      </c>
      <c r="AG103" s="7">
        <f t="shared" si="30"/>
        <v>161627.78191228092</v>
      </c>
      <c r="AH103" s="7">
        <f t="shared" si="30"/>
        <v>169729.63740698903</v>
      </c>
      <c r="AI103" s="7">
        <f t="shared" si="30"/>
        <v>177904.16071980633</v>
      </c>
      <c r="AJ103" s="7">
        <f t="shared" ref="AJ103:AM103" si="31">AJ$91*AJ81/AJ$86*exchangeRate</f>
        <v>186151.11563216578</v>
      </c>
      <c r="AK103" s="7">
        <f t="shared" si="31"/>
        <v>194470.30782218961</v>
      </c>
      <c r="AL103" s="7">
        <f t="shared" si="31"/>
        <v>202861.5827457777</v>
      </c>
      <c r="AM103" s="7">
        <f t="shared" si="31"/>
        <v>211324.82368020044</v>
      </c>
    </row>
    <row r="104" spans="1:39" x14ac:dyDescent="0.25">
      <c r="A104" s="181" t="s">
        <v>142</v>
      </c>
      <c r="B104" s="7">
        <f t="shared" si="28"/>
        <v>0</v>
      </c>
      <c r="C104" s="7">
        <f t="shared" ref="C104:AM107" si="32">C$91*C82/C$86*exchangeRate</f>
        <v>1682.4282963738574</v>
      </c>
      <c r="D104" s="7">
        <f t="shared" si="32"/>
        <v>1859.2505213466097</v>
      </c>
      <c r="E104" s="7">
        <f t="shared" si="32"/>
        <v>2030.2838275929919</v>
      </c>
      <c r="F104" s="7">
        <f t="shared" si="32"/>
        <v>2195.8544785687604</v>
      </c>
      <c r="G104" s="7">
        <f t="shared" si="32"/>
        <v>2356.2646722293189</v>
      </c>
      <c r="H104" s="7">
        <f t="shared" si="32"/>
        <v>2533.0293848266929</v>
      </c>
      <c r="I104" s="7">
        <f t="shared" si="32"/>
        <v>2708.5836884438741</v>
      </c>
      <c r="J104" s="7">
        <f t="shared" si="32"/>
        <v>2883.2105570694739</v>
      </c>
      <c r="K104" s="7">
        <f t="shared" si="32"/>
        <v>3071.6865972294254</v>
      </c>
      <c r="L104" s="7">
        <f t="shared" si="32"/>
        <v>3262.2175155056643</v>
      </c>
      <c r="M104" s="7">
        <f t="shared" si="32"/>
        <v>3456.6243224271411</v>
      </c>
      <c r="N104" s="7">
        <f t="shared" si="32"/>
        <v>3652.6087007300762</v>
      </c>
      <c r="O104" s="7">
        <f t="shared" si="32"/>
        <v>-1824.0702417981179</v>
      </c>
      <c r="P104" s="7">
        <f t="shared" si="32"/>
        <v>-2260.4191018045935</v>
      </c>
      <c r="Q104" s="7">
        <f t="shared" si="32"/>
        <v>-2729.3564695801015</v>
      </c>
      <c r="R104" s="7">
        <f t="shared" si="32"/>
        <v>-3232.1305203343313</v>
      </c>
      <c r="S104" s="7">
        <f t="shared" si="32"/>
        <v>-3769.1586368825101</v>
      </c>
      <c r="T104" s="7">
        <f t="shared" si="32"/>
        <v>-7592.3417363295348</v>
      </c>
      <c r="U104" s="7">
        <f t="shared" si="32"/>
        <v>-8254.8208488876608</v>
      </c>
      <c r="V104" s="7">
        <f t="shared" si="32"/>
        <v>-8892.5043523678396</v>
      </c>
      <c r="W104" s="7">
        <f t="shared" si="32"/>
        <v>-9546.264628464538</v>
      </c>
      <c r="X104" s="7">
        <f t="shared" si="32"/>
        <v>-10215.879303905927</v>
      </c>
      <c r="Y104" s="7">
        <f t="shared" si="32"/>
        <v>-10901.158724878867</v>
      </c>
      <c r="Z104" s="7">
        <f t="shared" si="32"/>
        <v>-11601.943407793933</v>
      </c>
      <c r="AA104" s="7">
        <f t="shared" si="32"/>
        <v>-12318.10178264499</v>
      </c>
      <c r="AB104" s="7">
        <f t="shared" si="32"/>
        <v>-13049.528193255943</v>
      </c>
      <c r="AC104" s="7">
        <f t="shared" si="32"/>
        <v>-13796.14112372067</v>
      </c>
      <c r="AD104" s="7">
        <f t="shared" si="32"/>
        <v>-3457.5873891384895</v>
      </c>
      <c r="AE104" s="7">
        <f t="shared" si="32"/>
        <v>-3716.8475340512346</v>
      </c>
      <c r="AF104" s="7">
        <f t="shared" si="32"/>
        <v>-3982.6280344674233</v>
      </c>
      <c r="AG104" s="7">
        <f t="shared" si="32"/>
        <v>-4254.7920843084512</v>
      </c>
      <c r="AH104" s="7">
        <f t="shared" si="32"/>
        <v>-4533.2113649322482</v>
      </c>
      <c r="AI104" s="7">
        <f t="shared" si="32"/>
        <v>-4817.76552509259</v>
      </c>
      <c r="AJ104" s="7">
        <f t="shared" si="32"/>
        <v>-5108.3417005707588</v>
      </c>
      <c r="AK104" s="7">
        <f t="shared" si="32"/>
        <v>-5404.8340700337794</v>
      </c>
      <c r="AL104" s="7">
        <f t="shared" si="32"/>
        <v>-5707.1434440124749</v>
      </c>
      <c r="AM104" s="7">
        <f t="shared" si="32"/>
        <v>-6015.1768841946077</v>
      </c>
    </row>
    <row r="105" spans="1:39" x14ac:dyDescent="0.25">
      <c r="A105" s="181" t="s">
        <v>143</v>
      </c>
      <c r="B105" s="7">
        <f t="shared" si="28"/>
        <v>0</v>
      </c>
      <c r="C105" s="7">
        <f t="shared" si="32"/>
        <v>11240.209557777063</v>
      </c>
      <c r="D105" s="7">
        <f t="shared" si="32"/>
        <v>12611.775614019909</v>
      </c>
      <c r="E105" s="7">
        <f t="shared" si="32"/>
        <v>13978.655331493979</v>
      </c>
      <c r="F105" s="7">
        <f t="shared" si="32"/>
        <v>15341.11283224931</v>
      </c>
      <c r="G105" s="7">
        <f t="shared" si="32"/>
        <v>16699.3927564443</v>
      </c>
      <c r="H105" s="7">
        <f t="shared" si="32"/>
        <v>18206.347850993927</v>
      </c>
      <c r="I105" s="7">
        <f t="shared" si="32"/>
        <v>19738.649818489601</v>
      </c>
      <c r="J105" s="7">
        <f t="shared" si="32"/>
        <v>21297.782095940558</v>
      </c>
      <c r="K105" s="7">
        <f t="shared" si="32"/>
        <v>22993.841423574399</v>
      </c>
      <c r="L105" s="7">
        <f t="shared" si="32"/>
        <v>24741.229386910418</v>
      </c>
      <c r="M105" s="7">
        <f t="shared" si="32"/>
        <v>26554.283726336635</v>
      </c>
      <c r="N105" s="7">
        <f t="shared" si="32"/>
        <v>28416.002170030762</v>
      </c>
      <c r="O105" s="7">
        <f t="shared" si="32"/>
        <v>26769.43102613376</v>
      </c>
      <c r="P105" s="7">
        <f t="shared" si="32"/>
        <v>32053.522403291128</v>
      </c>
      <c r="Q105" s="7">
        <f t="shared" si="32"/>
        <v>37486.319164039356</v>
      </c>
      <c r="R105" s="7">
        <f t="shared" si="32"/>
        <v>43087.654410536314</v>
      </c>
      <c r="S105" s="7">
        <f t="shared" si="32"/>
        <v>48864.179351140934</v>
      </c>
      <c r="T105" s="7">
        <f t="shared" si="32"/>
        <v>12205.379213748536</v>
      </c>
      <c r="U105" s="7">
        <f t="shared" si="32"/>
        <v>12131.228482943117</v>
      </c>
      <c r="V105" s="7">
        <f t="shared" si="32"/>
        <v>11927.813788971478</v>
      </c>
      <c r="W105" s="7">
        <f t="shared" si="32"/>
        <v>11663.779890093565</v>
      </c>
      <c r="X105" s="7">
        <f t="shared" si="32"/>
        <v>11341.431197021247</v>
      </c>
      <c r="Y105" s="7">
        <f t="shared" si="32"/>
        <v>10962.872387174399</v>
      </c>
      <c r="Z105" s="7">
        <f t="shared" si="32"/>
        <v>10530.026014955547</v>
      </c>
      <c r="AA105" s="7">
        <f t="shared" si="32"/>
        <v>10044.648185044545</v>
      </c>
      <c r="AB105" s="7">
        <f t="shared" si="32"/>
        <v>9508.3425283577762</v>
      </c>
      <c r="AC105" s="7">
        <f t="shared" si="32"/>
        <v>8922.5726868140682</v>
      </c>
      <c r="AD105" s="7">
        <f t="shared" si="32"/>
        <v>16429.095113617925</v>
      </c>
      <c r="AE105" s="7">
        <f t="shared" si="32"/>
        <v>16725.067496752523</v>
      </c>
      <c r="AF105" s="7">
        <f t="shared" si="32"/>
        <v>16980.849492048445</v>
      </c>
      <c r="AG105" s="7">
        <f t="shared" si="32"/>
        <v>17197.731266404542</v>
      </c>
      <c r="AH105" s="7">
        <f t="shared" si="32"/>
        <v>17376.93289728442</v>
      </c>
      <c r="AI105" s="7">
        <f t="shared" si="32"/>
        <v>17519.60879092733</v>
      </c>
      <c r="AJ105" s="7">
        <f t="shared" si="32"/>
        <v>17626.851765817526</v>
      </c>
      <c r="AK105" s="7">
        <f t="shared" si="32"/>
        <v>17699.69683053741</v>
      </c>
      <c r="AL105" s="7">
        <f t="shared" si="32"/>
        <v>17739.124682263195</v>
      </c>
      <c r="AM105" s="7">
        <f t="shared" si="32"/>
        <v>17746.064949605781</v>
      </c>
    </row>
    <row r="106" spans="1:39" x14ac:dyDescent="0.25">
      <c r="A106" s="181" t="s">
        <v>65</v>
      </c>
      <c r="B106" s="7">
        <f t="shared" si="28"/>
        <v>0</v>
      </c>
      <c r="C106" s="7">
        <f t="shared" si="32"/>
        <v>2042.2599100392229</v>
      </c>
      <c r="D106" s="7">
        <f t="shared" si="32"/>
        <v>2303.4649397782905</v>
      </c>
      <c r="E106" s="7">
        <f t="shared" si="32"/>
        <v>2565.9629762242871</v>
      </c>
      <c r="F106" s="7">
        <f t="shared" si="32"/>
        <v>2829.6811455200113</v>
      </c>
      <c r="G106" s="7">
        <f t="shared" si="32"/>
        <v>3094.5519490527449</v>
      </c>
      <c r="H106" s="7">
        <f t="shared" si="32"/>
        <v>3388.922488348855</v>
      </c>
      <c r="I106" s="7">
        <f t="shared" si="32"/>
        <v>3690.0077869036795</v>
      </c>
      <c r="J106" s="7">
        <f t="shared" si="32"/>
        <v>3998.0516888679363</v>
      </c>
      <c r="K106" s="7">
        <f t="shared" si="32"/>
        <v>4333.7756157311669</v>
      </c>
      <c r="L106" s="7">
        <f t="shared" si="32"/>
        <v>4681.1978703494888</v>
      </c>
      <c r="M106" s="7">
        <f t="shared" si="32"/>
        <v>5043.0605277115146</v>
      </c>
      <c r="N106" s="7">
        <f t="shared" si="32"/>
        <v>5416.1704693952724</v>
      </c>
      <c r="O106" s="7">
        <f t="shared" si="32"/>
        <v>-7672.3903719083137</v>
      </c>
      <c r="P106" s="7">
        <f t="shared" si="32"/>
        <v>-9463.5772644188201</v>
      </c>
      <c r="Q106" s="7">
        <f t="shared" si="32"/>
        <v>-11378.833450889009</v>
      </c>
      <c r="R106" s="7">
        <f t="shared" si="32"/>
        <v>-13423.468790973851</v>
      </c>
      <c r="S106" s="7">
        <f t="shared" si="32"/>
        <v>-15599.259626938914</v>
      </c>
      <c r="T106" s="7">
        <f t="shared" si="32"/>
        <v>500.61149464502518</v>
      </c>
      <c r="U106" s="7">
        <f t="shared" si="32"/>
        <v>537.10613271625562</v>
      </c>
      <c r="V106" s="7">
        <f t="shared" si="32"/>
        <v>571.40179922353605</v>
      </c>
      <c r="W106" s="7">
        <f t="shared" si="32"/>
        <v>606.21201096740356</v>
      </c>
      <c r="X106" s="7">
        <f t="shared" si="32"/>
        <v>641.53889926988836</v>
      </c>
      <c r="Y106" s="7">
        <f t="shared" si="32"/>
        <v>677.38516089664427</v>
      </c>
      <c r="Z106" s="7">
        <f t="shared" si="32"/>
        <v>713.75402692719297</v>
      </c>
      <c r="AA106" s="7">
        <f t="shared" si="32"/>
        <v>750.64923572989642</v>
      </c>
      <c r="AB106" s="7">
        <f t="shared" si="32"/>
        <v>788.07500956126569</v>
      </c>
      <c r="AC106" s="7">
        <f t="shared" si="32"/>
        <v>826.03603437769107</v>
      </c>
      <c r="AD106" s="7">
        <f t="shared" si="32"/>
        <v>454.42539606501344</v>
      </c>
      <c r="AE106" s="7">
        <f t="shared" si="32"/>
        <v>477.1638253294808</v>
      </c>
      <c r="AF106" s="7">
        <f t="shared" si="32"/>
        <v>499.89719188605903</v>
      </c>
      <c r="AG106" s="7">
        <f t="shared" si="32"/>
        <v>522.63101489667031</v>
      </c>
      <c r="AH106" s="7">
        <f t="shared" si="32"/>
        <v>545.37059165577716</v>
      </c>
      <c r="AI106" s="7">
        <f t="shared" si="32"/>
        <v>568.12101268284778</v>
      </c>
      <c r="AJ106" s="7">
        <f t="shared" si="32"/>
        <v>590.88717569148446</v>
      </c>
      <c r="AK106" s="7">
        <f t="shared" si="32"/>
        <v>613.67379853335115</v>
      </c>
      <c r="AL106" s="7">
        <f t="shared" si="32"/>
        <v>636.4854312054166</v>
      </c>
      <c r="AM106" s="7">
        <f t="shared" si="32"/>
        <v>659.32646700044052</v>
      </c>
    </row>
    <row r="107" spans="1:39" x14ac:dyDescent="0.25">
      <c r="A107" s="181" t="s">
        <v>144</v>
      </c>
      <c r="B107" s="7">
        <f t="shared" si="28"/>
        <v>0</v>
      </c>
      <c r="C107" s="7">
        <f t="shared" si="32"/>
        <v>-7351.8509994131036</v>
      </c>
      <c r="D107" s="7">
        <f t="shared" si="32"/>
        <v>-8558.1067862116324</v>
      </c>
      <c r="E107" s="7">
        <f t="shared" si="32"/>
        <v>-9816.5370664839684</v>
      </c>
      <c r="F107" s="7">
        <f t="shared" si="32"/>
        <v>-11124.201285810834</v>
      </c>
      <c r="G107" s="7">
        <f t="shared" si="32"/>
        <v>-12478.375787841611</v>
      </c>
      <c r="H107" s="7">
        <f t="shared" si="32"/>
        <v>-13993.846135903907</v>
      </c>
      <c r="I107" s="7">
        <f t="shared" si="32"/>
        <v>-15580.231812665672</v>
      </c>
      <c r="J107" s="7">
        <f t="shared" si="32"/>
        <v>-17237.841465375557</v>
      </c>
      <c r="K107" s="7">
        <f t="shared" si="32"/>
        <v>-19057.172683600009</v>
      </c>
      <c r="L107" s="7">
        <f t="shared" si="32"/>
        <v>-20971.184613753951</v>
      </c>
      <c r="M107" s="7">
        <f t="shared" si="32"/>
        <v>-22992.78453607783</v>
      </c>
      <c r="N107" s="7">
        <f t="shared" si="32"/>
        <v>-25108.17453524379</v>
      </c>
      <c r="O107" s="7">
        <f t="shared" si="32"/>
        <v>-35.422349201464257</v>
      </c>
      <c r="P107" s="7">
        <f t="shared" si="32"/>
        <v>-45.781205952902397</v>
      </c>
      <c r="Q107" s="7">
        <f t="shared" si="32"/>
        <v>-57.327816915801321</v>
      </c>
      <c r="R107" s="7">
        <f t="shared" si="32"/>
        <v>-70.083869403947091</v>
      </c>
      <c r="S107" s="7">
        <f t="shared" si="32"/>
        <v>-84.056583322809473</v>
      </c>
      <c r="T107" s="7">
        <f t="shared" si="32"/>
        <v>-159.35226064301261</v>
      </c>
      <c r="U107" s="7">
        <f t="shared" si="32"/>
        <v>-176.7939868406965</v>
      </c>
      <c r="V107" s="7">
        <f t="shared" si="32"/>
        <v>-193.99290040738782</v>
      </c>
      <c r="W107" s="7">
        <f t="shared" si="32"/>
        <v>-211.79772830730326</v>
      </c>
      <c r="X107" s="7">
        <f t="shared" si="32"/>
        <v>-230.19553759281288</v>
      </c>
      <c r="Y107" s="7">
        <f t="shared" si="32"/>
        <v>-249.17486558802008</v>
      </c>
      <c r="Z107" s="7">
        <f t="shared" si="32"/>
        <v>-268.72559897559887</v>
      </c>
      <c r="AA107" s="7">
        <f t="shared" si="32"/>
        <v>-288.83886650003615</v>
      </c>
      <c r="AB107" s="7">
        <f t="shared" si="32"/>
        <v>-309.50694361542406</v>
      </c>
      <c r="AC107" s="7">
        <f t="shared" si="32"/>
        <v>-330.72316764025834</v>
      </c>
      <c r="AD107" s="7">
        <f t="shared" si="32"/>
        <v>-63.781897594320981</v>
      </c>
      <c r="AE107" s="7">
        <f t="shared" si="32"/>
        <v>-69.670331493437885</v>
      </c>
      <c r="AF107" s="7">
        <f t="shared" si="32"/>
        <v>-75.763142220377887</v>
      </c>
      <c r="AG107" s="7">
        <f t="shared" si="32"/>
        <v>-82.055513597319901</v>
      </c>
      <c r="AH107" s="7">
        <f t="shared" si="32"/>
        <v>-88.542916482087932</v>
      </c>
      <c r="AI107" s="7">
        <f t="shared" si="32"/>
        <v>-95.221091034792579</v>
      </c>
      <c r="AJ107" s="7">
        <f t="shared" si="32"/>
        <v>-102.08603033456069</v>
      </c>
      <c r="AK107" s="7">
        <f t="shared" si="32"/>
        <v>-109.13396522903882</v>
      </c>
      <c r="AL107" s="7">
        <f t="shared" si="32"/>
        <v>-116.36135031089144</v>
      </c>
      <c r="AM107" s="7">
        <f>AM$91*AM85/AM$86*exchangeRate</f>
        <v>-123.76485092579017</v>
      </c>
    </row>
    <row r="108" spans="1:39" x14ac:dyDescent="0.25">
      <c r="A108" s="181" t="s">
        <v>102</v>
      </c>
      <c r="B108" s="216">
        <f>SUM(B96:B107)</f>
        <v>0</v>
      </c>
      <c r="C108" s="216">
        <f t="shared" ref="C108:AM108" si="33">SUM(C96:C107)</f>
        <v>45643.295530950025</v>
      </c>
      <c r="D108" s="216">
        <f t="shared" si="33"/>
        <v>51319.33984370032</v>
      </c>
      <c r="E108" s="216">
        <f t="shared" si="33"/>
        <v>56995.384156450629</v>
      </c>
      <c r="F108" s="216">
        <f t="shared" si="33"/>
        <v>62671.428469200939</v>
      </c>
      <c r="G108" s="216">
        <f t="shared" si="33"/>
        <v>68347.472781951219</v>
      </c>
      <c r="H108" s="216">
        <f t="shared" si="33"/>
        <v>74023.517094701499</v>
      </c>
      <c r="I108" s="216">
        <f t="shared" si="33"/>
        <v>79699.561407451853</v>
      </c>
      <c r="J108" s="216">
        <f t="shared" si="33"/>
        <v>85375.605720202147</v>
      </c>
      <c r="K108" s="216">
        <f t="shared" si="33"/>
        <v>91051.650032952399</v>
      </c>
      <c r="L108" s="216">
        <f t="shared" si="33"/>
        <v>96727.694345702708</v>
      </c>
      <c r="M108" s="216">
        <f t="shared" si="33"/>
        <v>102403.73865845305</v>
      </c>
      <c r="N108" s="216">
        <f t="shared" si="33"/>
        <v>108079.78297120334</v>
      </c>
      <c r="O108" s="216">
        <f t="shared" si="33"/>
        <v>132246.55255421399</v>
      </c>
      <c r="P108" s="216">
        <f t="shared" si="33"/>
        <v>156413.32213722466</v>
      </c>
      <c r="Q108" s="216">
        <f t="shared" si="33"/>
        <v>180580.09172023533</v>
      </c>
      <c r="R108" s="216">
        <f t="shared" si="33"/>
        <v>204746.861303246</v>
      </c>
      <c r="S108" s="216">
        <f t="shared" si="33"/>
        <v>228913.63088625664</v>
      </c>
      <c r="T108" s="216">
        <f t="shared" si="33"/>
        <v>242846.48433501052</v>
      </c>
      <c r="U108" s="216">
        <f t="shared" si="33"/>
        <v>256779.33778376432</v>
      </c>
      <c r="V108" s="216">
        <f t="shared" si="33"/>
        <v>270712.19123251812</v>
      </c>
      <c r="W108" s="216">
        <f t="shared" si="33"/>
        <v>284645.04468127195</v>
      </c>
      <c r="X108" s="216">
        <f t="shared" si="33"/>
        <v>298577.89813002577</v>
      </c>
      <c r="Y108" s="216">
        <f t="shared" si="33"/>
        <v>312510.75157877954</v>
      </c>
      <c r="Z108" s="216">
        <f t="shared" si="33"/>
        <v>326443.60502753325</v>
      </c>
      <c r="AA108" s="216">
        <f t="shared" si="33"/>
        <v>340376.45847628708</v>
      </c>
      <c r="AB108" s="216">
        <f t="shared" si="33"/>
        <v>354309.31192504085</v>
      </c>
      <c r="AC108" s="216">
        <f t="shared" si="33"/>
        <v>368242.16537379479</v>
      </c>
      <c r="AD108" s="216">
        <f t="shared" si="33"/>
        <v>388169.40126150026</v>
      </c>
      <c r="AE108" s="216">
        <f t="shared" si="33"/>
        <v>408096.63714920572</v>
      </c>
      <c r="AF108" s="216">
        <f t="shared" si="33"/>
        <v>428023.87303691136</v>
      </c>
      <c r="AG108" s="216">
        <f t="shared" si="33"/>
        <v>447951.10892461688</v>
      </c>
      <c r="AH108" s="216">
        <f t="shared" si="33"/>
        <v>467878.34481232235</v>
      </c>
      <c r="AI108" s="216">
        <f t="shared" si="33"/>
        <v>487805.58070002787</v>
      </c>
      <c r="AJ108" s="216">
        <f t="shared" si="33"/>
        <v>507732.81658773351</v>
      </c>
      <c r="AK108" s="216">
        <f t="shared" si="33"/>
        <v>527660.05247543904</v>
      </c>
      <c r="AL108" s="216">
        <f t="shared" si="33"/>
        <v>547587.2883631445</v>
      </c>
      <c r="AM108" s="216">
        <f t="shared" si="33"/>
        <v>567514.52425085008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7" sqref="F27"/>
    </sheetView>
  </sheetViews>
  <sheetFormatPr baseColWidth="10" defaultColWidth="11.42578125" defaultRowHeight="15" x14ac:dyDescent="0.25"/>
  <cols>
    <col min="1" max="1" width="32" customWidth="1"/>
  </cols>
  <sheetData>
    <row r="1" spans="1:2" ht="15.75" x14ac:dyDescent="0.25">
      <c r="A1" s="210" t="s">
        <v>171</v>
      </c>
      <c r="B1" s="213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12"/>
  <sheetViews>
    <sheetView workbookViewId="0">
      <selection activeCell="AE13" sqref="AE13"/>
    </sheetView>
  </sheetViews>
  <sheetFormatPr baseColWidth="10" defaultColWidth="11.42578125" defaultRowHeight="15" x14ac:dyDescent="0.25"/>
  <cols>
    <col min="1" max="38" width="11.7109375" bestFit="1" customWidth="1"/>
  </cols>
  <sheetData>
    <row r="1" spans="1:38" x14ac:dyDescent="0.25">
      <c r="A1" s="148">
        <v>2013</v>
      </c>
      <c r="B1" s="149">
        <v>2014</v>
      </c>
      <c r="C1" s="149">
        <v>2015</v>
      </c>
      <c r="D1" s="148">
        <v>2016</v>
      </c>
      <c r="E1" s="149">
        <v>2017</v>
      </c>
      <c r="F1" s="149">
        <v>2018</v>
      </c>
      <c r="G1" s="148">
        <v>2019</v>
      </c>
      <c r="H1" s="149">
        <v>2020</v>
      </c>
      <c r="I1" s="149">
        <v>2021</v>
      </c>
      <c r="J1" s="148">
        <v>2022</v>
      </c>
      <c r="K1" s="149">
        <v>2023</v>
      </c>
      <c r="L1" s="149">
        <v>2024</v>
      </c>
      <c r="M1" s="148">
        <v>2025</v>
      </c>
      <c r="N1" s="149">
        <v>2026</v>
      </c>
      <c r="O1" s="149">
        <v>2027</v>
      </c>
      <c r="P1" s="148">
        <v>2028</v>
      </c>
      <c r="Q1" s="149">
        <v>2029</v>
      </c>
      <c r="R1" s="149">
        <v>2030</v>
      </c>
      <c r="S1" s="148">
        <v>2031</v>
      </c>
      <c r="T1" s="149">
        <v>2032</v>
      </c>
      <c r="U1" s="149">
        <v>2033</v>
      </c>
      <c r="V1" s="148">
        <v>2034</v>
      </c>
      <c r="W1" s="149">
        <v>2035</v>
      </c>
      <c r="X1" s="149">
        <v>2036</v>
      </c>
      <c r="Y1" s="148">
        <v>2037</v>
      </c>
      <c r="Z1" s="149">
        <v>2038</v>
      </c>
      <c r="AA1" s="149">
        <v>2039</v>
      </c>
      <c r="AB1" s="148">
        <v>2040</v>
      </c>
      <c r="AC1" s="149">
        <v>2041</v>
      </c>
      <c r="AD1" s="149">
        <v>2042</v>
      </c>
      <c r="AE1" s="148">
        <v>2043</v>
      </c>
      <c r="AF1" s="149">
        <v>2044</v>
      </c>
      <c r="AG1" s="149">
        <v>2045</v>
      </c>
      <c r="AH1" s="148">
        <v>2046</v>
      </c>
      <c r="AI1" s="149">
        <v>2047</v>
      </c>
      <c r="AJ1" s="149">
        <v>2048</v>
      </c>
      <c r="AK1" s="148">
        <v>2049</v>
      </c>
      <c r="AL1" s="149">
        <v>2050</v>
      </c>
    </row>
    <row r="2" spans="1:38" x14ac:dyDescent="0.25">
      <c r="A2" s="150">
        <v>2.8179999999999802E-2</v>
      </c>
      <c r="B2" s="151">
        <v>2.8299999999999999E-2</v>
      </c>
      <c r="C2" s="151">
        <v>2.8389999999999999E-2</v>
      </c>
      <c r="D2" s="151">
        <v>2.8357621797897303E-2</v>
      </c>
      <c r="E2" s="151">
        <v>2.8259511599254706E-2</v>
      </c>
      <c r="F2" s="151">
        <v>2.8234251908273306E-2</v>
      </c>
      <c r="G2" s="151">
        <v>2.8261945011253505E-2</v>
      </c>
      <c r="H2" s="151">
        <v>2.8324890782786903E-2</v>
      </c>
      <c r="I2" s="151">
        <v>2.8407495311336305E-2</v>
      </c>
      <c r="J2" s="151">
        <v>2.8496179524815705E-2</v>
      </c>
      <c r="K2" s="151">
        <v>2.8579287816170303E-2</v>
      </c>
      <c r="L2" s="151">
        <v>2.8646996668956506E-2</v>
      </c>
      <c r="M2" s="151">
        <v>2.8691223282921903E-2</v>
      </c>
      <c r="N2" s="151">
        <v>2.8705534199585298E-2</v>
      </c>
      <c r="O2" s="151">
        <v>2.86850539278167E-2</v>
      </c>
      <c r="P2" s="151">
        <v>2.8626373569417302E-2</v>
      </c>
      <c r="Q2" s="151">
        <v>2.8527459444699501E-2</v>
      </c>
      <c r="R2" s="151">
        <v>2.8387561718066903E-2</v>
      </c>
      <c r="S2" s="151">
        <v>2.8207123023594304E-2</v>
      </c>
      <c r="T2" s="151">
        <v>2.798768709060771E-2</v>
      </c>
      <c r="U2" s="151">
        <v>2.7731807369264311E-2</v>
      </c>
      <c r="V2" s="151">
        <v>2.7442955656132504E-2</v>
      </c>
      <c r="W2" s="151">
        <v>2.7125430719771915E-2</v>
      </c>
      <c r="X2" s="151">
        <v>2.6784266926313298E-2</v>
      </c>
      <c r="Y2" s="151">
        <v>2.6425142865038716E-2</v>
      </c>
      <c r="Z2" s="151">
        <v>2.6054289973961312E-2</v>
      </c>
      <c r="AA2" s="151">
        <v>2.5678401165405491E-2</v>
      </c>
      <c r="AB2" s="151">
        <v>2.5304539451586901E-2</v>
      </c>
      <c r="AC2" s="151">
        <v>2.49400465701923E-2</v>
      </c>
      <c r="AD2" s="151">
        <v>2.4592451609959702E-2</v>
      </c>
      <c r="AE2" s="151">
        <v>2.426937963625829E-2</v>
      </c>
      <c r="AF2" s="151">
        <v>2.3978460316668504E-2</v>
      </c>
      <c r="AG2" s="151">
        <v>2.3727236546561892E-2</v>
      </c>
      <c r="AH2" s="151">
        <v>2.3523073074681301E-2</v>
      </c>
      <c r="AI2" s="151">
        <v>2.3373065128720706E-2</v>
      </c>
      <c r="AJ2" s="151">
        <v>2.3283947040905313E-2</v>
      </c>
      <c r="AK2" s="151">
        <v>2.3262000873571498E-2</v>
      </c>
      <c r="AL2" s="151">
        <v>2.3262000873571498E-2</v>
      </c>
    </row>
    <row r="3" spans="1:38" x14ac:dyDescent="0.25">
      <c r="A3" s="171">
        <v>2.8179999999999802E-2</v>
      </c>
      <c r="B3" s="172">
        <v>2.8299999999999999E-2</v>
      </c>
      <c r="C3" s="168">
        <v>2.8389999999999999E-2</v>
      </c>
      <c r="D3" s="168">
        <v>2.8360664665506595E-2</v>
      </c>
      <c r="E3" s="168">
        <v>2.8507948873252822E-2</v>
      </c>
      <c r="F3" s="168">
        <v>2.8748869722089926E-2</v>
      </c>
      <c r="G3" s="168">
        <v>2.90524526038533E-2</v>
      </c>
      <c r="H3" s="168">
        <v>2.9390382105492066E-2</v>
      </c>
      <c r="I3" s="168">
        <v>2.9737002009069053E-2</v>
      </c>
      <c r="J3" s="168">
        <v>3.0069315291760809E-2</v>
      </c>
      <c r="K3" s="168">
        <v>3.0366984125857581E-2</v>
      </c>
      <c r="L3" s="168">
        <v>3.061232987876332E-2</v>
      </c>
      <c r="M3" s="168">
        <v>3.079033311299571E-2</v>
      </c>
      <c r="N3" s="168">
        <v>3.0888633586186133E-2</v>
      </c>
      <c r="O3" s="168">
        <v>3.0897530251079688E-2</v>
      </c>
      <c r="P3" s="168">
        <v>3.0809981255535173E-2</v>
      </c>
      <c r="Q3" s="168">
        <v>3.0621603942525104E-2</v>
      </c>
      <c r="R3" s="168">
        <v>3.0330674850135714E-2</v>
      </c>
      <c r="S3" s="168">
        <v>2.9938129711566935E-2</v>
      </c>
      <c r="T3" s="168">
        <v>2.9447563455132417E-2</v>
      </c>
      <c r="U3" s="168">
        <v>2.8865230204259528E-2</v>
      </c>
      <c r="V3" s="168">
        <v>2.8200043277489331E-2</v>
      </c>
      <c r="W3" s="168">
        <v>2.7463575188476606E-2</v>
      </c>
      <c r="X3" s="168">
        <v>2.6670057645989849E-2</v>
      </c>
      <c r="Y3" s="168">
        <v>2.5836381553911276E-2</v>
      </c>
      <c r="Z3" s="168">
        <v>2.4982097011236756E-2</v>
      </c>
      <c r="AA3" s="168">
        <v>2.4129413312075979E-2</v>
      </c>
      <c r="AB3" s="168">
        <v>2.3303198945652234E-2</v>
      </c>
      <c r="AC3" s="168">
        <v>2.253098159630261E-2</v>
      </c>
      <c r="AD3" s="168">
        <v>2.18429481434778E-2</v>
      </c>
      <c r="AE3" s="168">
        <v>2.1271944661742329E-2</v>
      </c>
      <c r="AF3" s="168">
        <v>2.0853476420774369E-2</v>
      </c>
      <c r="AG3" s="168">
        <v>2.0625707885365774E-2</v>
      </c>
      <c r="AH3" s="168">
        <v>2.0629462715422181E-2</v>
      </c>
      <c r="AI3" s="168">
        <v>2.0908223765962908E-2</v>
      </c>
      <c r="AJ3" s="168">
        <v>2.1508133087120962E-2</v>
      </c>
      <c r="AK3" s="168">
        <v>2.2477991924143043E-2</v>
      </c>
      <c r="AL3" s="168">
        <v>2.3869260717389679E-2</v>
      </c>
    </row>
    <row r="4" spans="1:38" x14ac:dyDescent="0.25">
      <c r="A4" s="53"/>
    </row>
    <row r="5" spans="1:38" x14ac:dyDescent="0.25">
      <c r="A5" s="53"/>
    </row>
    <row r="6" spans="1:38" x14ac:dyDescent="0.25">
      <c r="A6" s="53"/>
    </row>
    <row r="7" spans="1:38" x14ac:dyDescent="0.25">
      <c r="A7" s="53"/>
    </row>
    <row r="8" spans="1:38" x14ac:dyDescent="0.25">
      <c r="A8" s="53"/>
    </row>
    <row r="9" spans="1:38" x14ac:dyDescent="0.25">
      <c r="A9" s="53"/>
    </row>
    <row r="10" spans="1:38" x14ac:dyDescent="0.25">
      <c r="A10" s="53"/>
    </row>
    <row r="11" spans="1:38" x14ac:dyDescent="0.25">
      <c r="A11" s="53"/>
    </row>
    <row r="12" spans="1:38" x14ac:dyDescent="0.25">
      <c r="A12" s="5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</vt:i4>
      </vt:variant>
    </vt:vector>
  </HeadingPairs>
  <TitlesOfParts>
    <vt:vector size="14" baseType="lpstr">
      <vt:lpstr>GDP Scenario</vt:lpstr>
      <vt:lpstr>Energy prices</vt:lpstr>
      <vt:lpstr>MACRO </vt:lpstr>
      <vt:lpstr>polynomial regression</vt:lpstr>
      <vt:lpstr>ELEC-Balmorel finaldraft_2020</vt:lpstr>
      <vt:lpstr>ELEC-Balmorel finaldraft_2025</vt:lpstr>
      <vt:lpstr>Capacity and generation</vt:lpstr>
      <vt:lpstr>Graph</vt:lpstr>
      <vt:lpstr>Investment cost </vt:lpstr>
      <vt:lpstr>Main - Capital trajectory</vt:lpstr>
      <vt:lpstr>CO2Cap - Capital trajectory</vt:lpstr>
      <vt:lpstr>Hypotheses</vt:lpstr>
      <vt:lpstr>GDP for solver</vt:lpstr>
      <vt:lpstr>exchangeRate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Gissela Landa</cp:lastModifiedBy>
  <dcterms:created xsi:type="dcterms:W3CDTF">2014-07-23T12:24:13Z</dcterms:created>
  <dcterms:modified xsi:type="dcterms:W3CDTF">2019-04-15T14:17:52Z</dcterms:modified>
</cp:coreProperties>
</file>